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B5F711F1-E9A4-4EDE-8DB0-E87AC14501FC}" xr6:coauthVersionLast="47" xr6:coauthVersionMax="47" xr10:uidLastSave="{00000000-0000-0000-0000-000000000000}"/>
  <bookViews>
    <workbookView xWindow="-120" yWindow="-120" windowWidth="29040" windowHeight="15720" tabRatio="610" activeTab="3" xr2:uid="{00000000-000D-0000-FFFF-FFFF00000000}"/>
  </bookViews>
  <sheets>
    <sheet name="Day 5 SOX Review" sheetId="44" r:id="rId1"/>
    <sheet name="Error Checks" sheetId="47" r:id="rId2"/>
    <sheet name="Notes" sheetId="42" r:id="rId3"/>
    <sheet name="YTD PROGRAM SUMMARY" sheetId="28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7" i="40" l="1"/>
  <c r="BL17" i="40"/>
  <c r="BL33" i="40"/>
  <c r="BL49" i="40"/>
  <c r="O19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D17" i="47" l="1"/>
  <c r="EA96" i="40" l="1"/>
  <c r="EA95" i="40"/>
  <c r="EA94" i="40"/>
  <c r="EA93" i="40"/>
  <c r="EA92" i="40"/>
  <c r="EA91" i="40"/>
  <c r="EA90" i="40"/>
  <c r="EA89" i="40"/>
  <c r="EA88" i="40"/>
  <c r="EA87" i="40"/>
  <c r="EA86" i="40"/>
  <c r="EA85" i="40"/>
  <c r="EA84" i="40"/>
  <c r="EA64" i="40"/>
  <c r="EA63" i="40"/>
  <c r="EA62" i="40"/>
  <c r="EA61" i="40"/>
  <c r="EA60" i="40"/>
  <c r="EA59" i="40"/>
  <c r="EA58" i="40"/>
  <c r="EA57" i="40"/>
  <c r="EA56" i="40"/>
  <c r="EA55" i="40"/>
  <c r="EA54" i="40"/>
  <c r="EA53" i="40"/>
  <c r="EA52" i="40"/>
  <c r="EA48" i="40"/>
  <c r="EA47" i="40"/>
  <c r="EA46" i="40"/>
  <c r="EA45" i="40"/>
  <c r="EA44" i="40"/>
  <c r="EA43" i="40"/>
  <c r="EA42" i="40"/>
  <c r="EA41" i="40"/>
  <c r="EA40" i="40"/>
  <c r="EA39" i="40"/>
  <c r="EA38" i="40"/>
  <c r="EA37" i="40"/>
  <c r="EA36" i="40"/>
  <c r="EA32" i="40"/>
  <c r="EA31" i="40"/>
  <c r="EA30" i="40"/>
  <c r="EA29" i="40"/>
  <c r="EA28" i="40"/>
  <c r="EA27" i="40"/>
  <c r="EA26" i="40"/>
  <c r="EA25" i="40"/>
  <c r="EA24" i="40"/>
  <c r="EA23" i="40"/>
  <c r="EA22" i="40"/>
  <c r="EA21" i="40"/>
  <c r="EA20" i="40"/>
  <c r="EA5" i="40"/>
  <c r="EA6" i="40"/>
  <c r="EA7" i="40"/>
  <c r="EA8" i="40"/>
  <c r="EA9" i="40"/>
  <c r="EA10" i="40"/>
  <c r="EA11" i="40"/>
  <c r="EA12" i="40"/>
  <c r="EA13" i="40"/>
  <c r="EA14" i="40"/>
  <c r="EA15" i="40"/>
  <c r="EA16" i="40"/>
  <c r="EA4" i="40"/>
  <c r="O153" i="41" l="1"/>
  <c r="D153" i="41"/>
  <c r="E153" i="41"/>
  <c r="F153" i="41"/>
  <c r="G153" i="41"/>
  <c r="H153" i="41"/>
  <c r="I153" i="41"/>
  <c r="J153" i="41"/>
  <c r="K153" i="41"/>
  <c r="L153" i="41"/>
  <c r="M153" i="41"/>
  <c r="N153" i="41"/>
  <c r="C153" i="41"/>
  <c r="BK150" i="40"/>
  <c r="BJ150" i="40"/>
  <c r="BI150" i="40"/>
  <c r="BH150" i="40"/>
  <c r="BG150" i="40"/>
  <c r="BF150" i="40"/>
  <c r="BE150" i="40"/>
  <c r="BD150" i="40"/>
  <c r="BC150" i="40"/>
  <c r="BB150" i="40"/>
  <c r="BA150" i="40"/>
  <c r="AZ150" i="40"/>
  <c r="AY150" i="40"/>
  <c r="AU150" i="40"/>
  <c r="AT150" i="40"/>
  <c r="AS150" i="40"/>
  <c r="AR150" i="40"/>
  <c r="AQ150" i="40"/>
  <c r="AP150" i="40"/>
  <c r="AO150" i="40"/>
  <c r="AN150" i="40"/>
  <c r="AM150" i="40"/>
  <c r="AL150" i="40"/>
  <c r="AK150" i="40"/>
  <c r="AJ150" i="40"/>
  <c r="AI150" i="40"/>
  <c r="AE150" i="40"/>
  <c r="AD150" i="40"/>
  <c r="AC150" i="40"/>
  <c r="AB150" i="40"/>
  <c r="AA150" i="40"/>
  <c r="Z150" i="40"/>
  <c r="Y150" i="40"/>
  <c r="X150" i="40"/>
  <c r="W150" i="40"/>
  <c r="V150" i="40"/>
  <c r="U150" i="40"/>
  <c r="T150" i="40"/>
  <c r="S150" i="40"/>
  <c r="D150" i="40"/>
  <c r="E150" i="40"/>
  <c r="F150" i="40"/>
  <c r="G150" i="40"/>
  <c r="H150" i="40"/>
  <c r="I150" i="40"/>
  <c r="J150" i="40"/>
  <c r="K150" i="40"/>
  <c r="L150" i="40"/>
  <c r="M150" i="40"/>
  <c r="N150" i="40"/>
  <c r="O150" i="40"/>
  <c r="C150" i="40"/>
  <c r="AI120" i="40"/>
  <c r="BJ96" i="40"/>
  <c r="BI96" i="40"/>
  <c r="BH96" i="40"/>
  <c r="BG96" i="40"/>
  <c r="BF96" i="40"/>
  <c r="BE96" i="40"/>
  <c r="BD96" i="40"/>
  <c r="BC96" i="40"/>
  <c r="BB96" i="40"/>
  <c r="BA96" i="40"/>
  <c r="AZ96" i="40"/>
  <c r="AY96" i="40"/>
  <c r="BJ95" i="40"/>
  <c r="BI95" i="40"/>
  <c r="BH95" i="40"/>
  <c r="BG95" i="40"/>
  <c r="BF95" i="40"/>
  <c r="BE95" i="40"/>
  <c r="BD95" i="40"/>
  <c r="BC95" i="40"/>
  <c r="BB95" i="40"/>
  <c r="BA95" i="40"/>
  <c r="AZ95" i="40"/>
  <c r="AY95" i="40"/>
  <c r="BJ94" i="40"/>
  <c r="BI94" i="40"/>
  <c r="BH94" i="40"/>
  <c r="BG94" i="40"/>
  <c r="BF94" i="40"/>
  <c r="BE94" i="40"/>
  <c r="BD94" i="40"/>
  <c r="BC94" i="40"/>
  <c r="BB94" i="40"/>
  <c r="BA94" i="40"/>
  <c r="AZ94" i="40"/>
  <c r="AY94" i="40"/>
  <c r="BJ93" i="40"/>
  <c r="BI93" i="40"/>
  <c r="BH93" i="40"/>
  <c r="BG93" i="40"/>
  <c r="BF93" i="40"/>
  <c r="BE93" i="40"/>
  <c r="BD93" i="40"/>
  <c r="BC93" i="40"/>
  <c r="BB93" i="40"/>
  <c r="BA93" i="40"/>
  <c r="AZ93" i="40"/>
  <c r="AY93" i="40"/>
  <c r="BJ92" i="40"/>
  <c r="BI92" i="40"/>
  <c r="BH92" i="40"/>
  <c r="BG92" i="40"/>
  <c r="BF92" i="40"/>
  <c r="BE92" i="40"/>
  <c r="BD92" i="40"/>
  <c r="BC92" i="40"/>
  <c r="BB92" i="40"/>
  <c r="BA92" i="40"/>
  <c r="AZ92" i="40"/>
  <c r="AY92" i="40"/>
  <c r="BJ91" i="40"/>
  <c r="BI91" i="40"/>
  <c r="BH91" i="40"/>
  <c r="BG91" i="40"/>
  <c r="BF91" i="40"/>
  <c r="BE91" i="40"/>
  <c r="BD91" i="40"/>
  <c r="BC91" i="40"/>
  <c r="BB91" i="40"/>
  <c r="BA91" i="40"/>
  <c r="AZ91" i="40"/>
  <c r="AY91" i="40"/>
  <c r="BJ90" i="40"/>
  <c r="BI90" i="40"/>
  <c r="BH90" i="40"/>
  <c r="BG90" i="40"/>
  <c r="BF90" i="40"/>
  <c r="BE90" i="40"/>
  <c r="BD90" i="40"/>
  <c r="BC90" i="40"/>
  <c r="BB90" i="40"/>
  <c r="BA90" i="40"/>
  <c r="AZ90" i="40"/>
  <c r="AY90" i="40"/>
  <c r="BJ89" i="40"/>
  <c r="BI89" i="40"/>
  <c r="BH89" i="40"/>
  <c r="BG89" i="40"/>
  <c r="BF89" i="40"/>
  <c r="BE89" i="40"/>
  <c r="BD89" i="40"/>
  <c r="BC89" i="40"/>
  <c r="BB89" i="40"/>
  <c r="BA89" i="40"/>
  <c r="AZ89" i="40"/>
  <c r="AY89" i="40"/>
  <c r="BJ88" i="40"/>
  <c r="BI88" i="40"/>
  <c r="BH88" i="40"/>
  <c r="BG88" i="40"/>
  <c r="BF88" i="40"/>
  <c r="BE88" i="40"/>
  <c r="BD88" i="40"/>
  <c r="BC88" i="40"/>
  <c r="BB88" i="40"/>
  <c r="BA88" i="40"/>
  <c r="AZ88" i="40"/>
  <c r="AY88" i="40"/>
  <c r="BJ87" i="40"/>
  <c r="BI87" i="40"/>
  <c r="BH87" i="40"/>
  <c r="BG87" i="40"/>
  <c r="BF87" i="40"/>
  <c r="BE87" i="40"/>
  <c r="BD87" i="40"/>
  <c r="BC87" i="40"/>
  <c r="BB87" i="40"/>
  <c r="BA87" i="40"/>
  <c r="AZ87" i="40"/>
  <c r="AY87" i="40"/>
  <c r="BJ86" i="40"/>
  <c r="BI86" i="40"/>
  <c r="BH86" i="40"/>
  <c r="BG86" i="40"/>
  <c r="BF86" i="40"/>
  <c r="BE86" i="40"/>
  <c r="BD86" i="40"/>
  <c r="BC86" i="40"/>
  <c r="BB86" i="40"/>
  <c r="BA86" i="40"/>
  <c r="AZ86" i="40"/>
  <c r="AY86" i="40"/>
  <c r="BJ85" i="40"/>
  <c r="BI85" i="40"/>
  <c r="BH85" i="40"/>
  <c r="BG85" i="40"/>
  <c r="BF85" i="40"/>
  <c r="BE85" i="40"/>
  <c r="BD85" i="40"/>
  <c r="BC85" i="40"/>
  <c r="BB85" i="40"/>
  <c r="BA85" i="40"/>
  <c r="AZ85" i="40"/>
  <c r="AY85" i="40"/>
  <c r="BJ84" i="40"/>
  <c r="BI84" i="40"/>
  <c r="BH84" i="40"/>
  <c r="BG84" i="40"/>
  <c r="BF84" i="40"/>
  <c r="BE84" i="40"/>
  <c r="BD84" i="40"/>
  <c r="BC84" i="40"/>
  <c r="BB84" i="40"/>
  <c r="BA84" i="40"/>
  <c r="AZ84" i="40"/>
  <c r="AY84" i="40"/>
  <c r="AT96" i="40"/>
  <c r="AS96" i="40"/>
  <c r="AR96" i="40"/>
  <c r="AQ96" i="40"/>
  <c r="AP96" i="40"/>
  <c r="AO96" i="40"/>
  <c r="AN96" i="40"/>
  <c r="AM96" i="40"/>
  <c r="AL96" i="40"/>
  <c r="AK96" i="40"/>
  <c r="AJ96" i="40"/>
  <c r="AI96" i="40"/>
  <c r="AT95" i="40"/>
  <c r="AS95" i="40"/>
  <c r="AR95" i="40"/>
  <c r="AQ95" i="40"/>
  <c r="AP95" i="40"/>
  <c r="AO95" i="40"/>
  <c r="AN95" i="40"/>
  <c r="AM95" i="40"/>
  <c r="AL95" i="40"/>
  <c r="AK95" i="40"/>
  <c r="AJ95" i="40"/>
  <c r="AI95" i="40"/>
  <c r="AT94" i="40"/>
  <c r="AS94" i="40"/>
  <c r="AR94" i="40"/>
  <c r="AQ94" i="40"/>
  <c r="AP94" i="40"/>
  <c r="AO94" i="40"/>
  <c r="AN94" i="40"/>
  <c r="AM94" i="40"/>
  <c r="AL94" i="40"/>
  <c r="AK94" i="40"/>
  <c r="AJ94" i="40"/>
  <c r="AI94" i="40"/>
  <c r="AT93" i="40"/>
  <c r="AS93" i="40"/>
  <c r="AR93" i="40"/>
  <c r="AQ93" i="40"/>
  <c r="AP93" i="40"/>
  <c r="AO93" i="40"/>
  <c r="AN93" i="40"/>
  <c r="AM93" i="40"/>
  <c r="AL93" i="40"/>
  <c r="AK93" i="40"/>
  <c r="AJ93" i="40"/>
  <c r="AI93" i="40"/>
  <c r="AT92" i="40"/>
  <c r="AS92" i="40"/>
  <c r="AR92" i="40"/>
  <c r="AQ92" i="40"/>
  <c r="AP92" i="40"/>
  <c r="AO92" i="40"/>
  <c r="AN92" i="40"/>
  <c r="AM92" i="40"/>
  <c r="AL92" i="40"/>
  <c r="AK92" i="40"/>
  <c r="AJ92" i="40"/>
  <c r="AI92" i="40"/>
  <c r="AT91" i="40"/>
  <c r="AS91" i="40"/>
  <c r="AR91" i="40"/>
  <c r="AQ91" i="40"/>
  <c r="AP91" i="40"/>
  <c r="AO91" i="40"/>
  <c r="AN91" i="40"/>
  <c r="AM91" i="40"/>
  <c r="AL91" i="40"/>
  <c r="AK91" i="40"/>
  <c r="AJ91" i="40"/>
  <c r="AI91" i="40"/>
  <c r="AT90" i="40"/>
  <c r="AS90" i="40"/>
  <c r="AR90" i="40"/>
  <c r="AQ90" i="40"/>
  <c r="AP90" i="40"/>
  <c r="AO90" i="40"/>
  <c r="AN90" i="40"/>
  <c r="AM90" i="40"/>
  <c r="AL90" i="40"/>
  <c r="AK90" i="40"/>
  <c r="AJ90" i="40"/>
  <c r="AI90" i="40"/>
  <c r="AT89" i="40"/>
  <c r="AS89" i="40"/>
  <c r="AR89" i="40"/>
  <c r="AQ89" i="40"/>
  <c r="AP89" i="40"/>
  <c r="AO89" i="40"/>
  <c r="AN89" i="40"/>
  <c r="AM89" i="40"/>
  <c r="AL89" i="40"/>
  <c r="AK89" i="40"/>
  <c r="AJ89" i="40"/>
  <c r="AI89" i="40"/>
  <c r="AT88" i="40"/>
  <c r="AS88" i="40"/>
  <c r="AR88" i="40"/>
  <c r="AQ88" i="40"/>
  <c r="AP88" i="40"/>
  <c r="AO88" i="40"/>
  <c r="AN88" i="40"/>
  <c r="AM88" i="40"/>
  <c r="AL88" i="40"/>
  <c r="AK88" i="40"/>
  <c r="AJ88" i="40"/>
  <c r="AI88" i="40"/>
  <c r="AT87" i="40"/>
  <c r="AS87" i="40"/>
  <c r="AR87" i="40"/>
  <c r="AQ87" i="40"/>
  <c r="AP87" i="40"/>
  <c r="AO87" i="40"/>
  <c r="AN87" i="40"/>
  <c r="AM87" i="40"/>
  <c r="AL87" i="40"/>
  <c r="AK87" i="40"/>
  <c r="AJ87" i="40"/>
  <c r="AI87" i="40"/>
  <c r="AT86" i="40"/>
  <c r="AS86" i="40"/>
  <c r="AR86" i="40"/>
  <c r="AQ86" i="40"/>
  <c r="AP86" i="40"/>
  <c r="AO86" i="40"/>
  <c r="AN86" i="40"/>
  <c r="AM86" i="40"/>
  <c r="AL86" i="40"/>
  <c r="AK86" i="40"/>
  <c r="AJ86" i="40"/>
  <c r="AI86" i="40"/>
  <c r="AT85" i="40"/>
  <c r="AS85" i="40"/>
  <c r="AR85" i="40"/>
  <c r="AQ85" i="40"/>
  <c r="AP85" i="40"/>
  <c r="AO85" i="40"/>
  <c r="AN85" i="40"/>
  <c r="AM85" i="40"/>
  <c r="AM117" i="40" s="1"/>
  <c r="AL85" i="40"/>
  <c r="AK85" i="40"/>
  <c r="AJ85" i="40"/>
  <c r="AI85" i="40"/>
  <c r="AT84" i="40"/>
  <c r="AS84" i="40"/>
  <c r="AR84" i="40"/>
  <c r="AQ84" i="40"/>
  <c r="AP84" i="40"/>
  <c r="AO84" i="40"/>
  <c r="AN84" i="40"/>
  <c r="AM84" i="40"/>
  <c r="AL84" i="40"/>
  <c r="AK84" i="40"/>
  <c r="AJ84" i="40"/>
  <c r="AI84" i="40"/>
  <c r="AT64" i="40"/>
  <c r="AS64" i="40"/>
  <c r="AR64" i="40"/>
  <c r="AQ64" i="40"/>
  <c r="AP64" i="40"/>
  <c r="AO64" i="40"/>
  <c r="AN64" i="40"/>
  <c r="AM64" i="40"/>
  <c r="AL64" i="40"/>
  <c r="AK64" i="40"/>
  <c r="AJ64" i="40"/>
  <c r="AI64" i="40"/>
  <c r="AT63" i="40"/>
  <c r="AS63" i="40"/>
  <c r="AR63" i="40"/>
  <c r="AQ63" i="40"/>
  <c r="AP63" i="40"/>
  <c r="AO63" i="40"/>
  <c r="AN63" i="40"/>
  <c r="AM63" i="40"/>
  <c r="AL63" i="40"/>
  <c r="AK63" i="40"/>
  <c r="AJ63" i="40"/>
  <c r="AI63" i="40"/>
  <c r="AT62" i="40"/>
  <c r="AS62" i="40"/>
  <c r="AR62" i="40"/>
  <c r="AQ62" i="40"/>
  <c r="AP62" i="40"/>
  <c r="AO62" i="40"/>
  <c r="AN62" i="40"/>
  <c r="AM62" i="40"/>
  <c r="AL62" i="40"/>
  <c r="AK62" i="40"/>
  <c r="AJ62" i="40"/>
  <c r="AI62" i="40"/>
  <c r="AT61" i="40"/>
  <c r="AS61" i="40"/>
  <c r="AR61" i="40"/>
  <c r="AQ61" i="40"/>
  <c r="AP61" i="40"/>
  <c r="AO61" i="40"/>
  <c r="AN61" i="40"/>
  <c r="AM61" i="40"/>
  <c r="AL61" i="40"/>
  <c r="AK61" i="40"/>
  <c r="AJ61" i="40"/>
  <c r="AI61" i="40"/>
  <c r="AT60" i="40"/>
  <c r="AS60" i="40"/>
  <c r="AR60" i="40"/>
  <c r="AQ60" i="40"/>
  <c r="AP60" i="40"/>
  <c r="AO60" i="40"/>
  <c r="AN60" i="40"/>
  <c r="AM60" i="40"/>
  <c r="AL60" i="40"/>
  <c r="AK60" i="40"/>
  <c r="AJ60" i="40"/>
  <c r="AI60" i="40"/>
  <c r="AT59" i="40"/>
  <c r="AS59" i="40"/>
  <c r="AR59" i="40"/>
  <c r="AQ59" i="40"/>
  <c r="AP59" i="40"/>
  <c r="AO59" i="40"/>
  <c r="AN59" i="40"/>
  <c r="AM59" i="40"/>
  <c r="AL59" i="40"/>
  <c r="AK59" i="40"/>
  <c r="AJ59" i="40"/>
  <c r="AI59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BJ64" i="40"/>
  <c r="BI64" i="40"/>
  <c r="BH64" i="40"/>
  <c r="BG64" i="40"/>
  <c r="BF64" i="40"/>
  <c r="BE64" i="40"/>
  <c r="BD64" i="40"/>
  <c r="BC64" i="40"/>
  <c r="BB64" i="40"/>
  <c r="BA64" i="40"/>
  <c r="AZ64" i="40"/>
  <c r="AY64" i="40"/>
  <c r="BJ63" i="40"/>
  <c r="BI63" i="40"/>
  <c r="BH63" i="40"/>
  <c r="BG63" i="40"/>
  <c r="BF63" i="40"/>
  <c r="BE63" i="40"/>
  <c r="BD63" i="40"/>
  <c r="BC63" i="40"/>
  <c r="BB63" i="40"/>
  <c r="BA63" i="40"/>
  <c r="AZ63" i="40"/>
  <c r="AY63" i="40"/>
  <c r="BJ62" i="40"/>
  <c r="BI62" i="40"/>
  <c r="BH62" i="40"/>
  <c r="BG62" i="40"/>
  <c r="BF62" i="40"/>
  <c r="BE62" i="40"/>
  <c r="BD62" i="40"/>
  <c r="BC62" i="40"/>
  <c r="BB62" i="40"/>
  <c r="BA62" i="40"/>
  <c r="AZ62" i="40"/>
  <c r="AY62" i="40"/>
  <c r="BJ61" i="40"/>
  <c r="BI61" i="40"/>
  <c r="BH61" i="40"/>
  <c r="BG61" i="40"/>
  <c r="BF61" i="40"/>
  <c r="BE61" i="40"/>
  <c r="BD61" i="40"/>
  <c r="BC61" i="40"/>
  <c r="BB61" i="40"/>
  <c r="BA61" i="40"/>
  <c r="AZ61" i="40"/>
  <c r="AY61" i="40"/>
  <c r="BJ60" i="40"/>
  <c r="BI60" i="40"/>
  <c r="BH60" i="40"/>
  <c r="BG60" i="40"/>
  <c r="BF60" i="40"/>
  <c r="BE60" i="40"/>
  <c r="BD60" i="40"/>
  <c r="BC60" i="40"/>
  <c r="BB60" i="40"/>
  <c r="BA60" i="40"/>
  <c r="AZ60" i="40"/>
  <c r="AY60" i="40"/>
  <c r="BJ59" i="40"/>
  <c r="BI59" i="40"/>
  <c r="BH59" i="40"/>
  <c r="BG59" i="40"/>
  <c r="BF59" i="40"/>
  <c r="BE59" i="40"/>
  <c r="BD59" i="40"/>
  <c r="BC59" i="40"/>
  <c r="BB59" i="40"/>
  <c r="BA59" i="40"/>
  <c r="AZ59" i="40"/>
  <c r="AY59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BJ57" i="40"/>
  <c r="BI57" i="40"/>
  <c r="BH57" i="40"/>
  <c r="BG57" i="40"/>
  <c r="BF57" i="40"/>
  <c r="BE57" i="40"/>
  <c r="BD57" i="40"/>
  <c r="BC57" i="40"/>
  <c r="BB57" i="40"/>
  <c r="BA57" i="40"/>
  <c r="AZ57" i="40"/>
  <c r="AY57" i="40"/>
  <c r="BJ56" i="40"/>
  <c r="BI56" i="40"/>
  <c r="BH56" i="40"/>
  <c r="BG56" i="40"/>
  <c r="BF56" i="40"/>
  <c r="BE56" i="40"/>
  <c r="BD56" i="40"/>
  <c r="BC56" i="40"/>
  <c r="BB56" i="40"/>
  <c r="BA56" i="40"/>
  <c r="AZ56" i="40"/>
  <c r="AY56" i="40"/>
  <c r="BJ55" i="40"/>
  <c r="BI55" i="40"/>
  <c r="BH55" i="40"/>
  <c r="BG55" i="40"/>
  <c r="BF55" i="40"/>
  <c r="BE55" i="40"/>
  <c r="BD55" i="40"/>
  <c r="BC55" i="40"/>
  <c r="BB55" i="40"/>
  <c r="BA55" i="40"/>
  <c r="AZ55" i="40"/>
  <c r="AY55" i="40"/>
  <c r="BJ54" i="40"/>
  <c r="BI54" i="40"/>
  <c r="BH54" i="40"/>
  <c r="BG54" i="40"/>
  <c r="BF54" i="40"/>
  <c r="BE54" i="40"/>
  <c r="BD54" i="40"/>
  <c r="BC54" i="40"/>
  <c r="BB54" i="40"/>
  <c r="BA54" i="40"/>
  <c r="AZ54" i="40"/>
  <c r="AY54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BJ52" i="40"/>
  <c r="BI52" i="40"/>
  <c r="BH52" i="40"/>
  <c r="BG52" i="40"/>
  <c r="BF52" i="40"/>
  <c r="BE52" i="40"/>
  <c r="BD52" i="40"/>
  <c r="BC52" i="40"/>
  <c r="BB52" i="40"/>
  <c r="BA52" i="40"/>
  <c r="AZ52" i="40"/>
  <c r="AY52" i="40"/>
  <c r="BJ16" i="40"/>
  <c r="BJ128" i="40" s="1"/>
  <c r="BI16" i="40"/>
  <c r="BI128" i="40" s="1"/>
  <c r="BH16" i="40"/>
  <c r="BH128" i="40" s="1"/>
  <c r="BG16" i="40"/>
  <c r="BG128" i="40" s="1"/>
  <c r="BF16" i="40"/>
  <c r="BF128" i="40" s="1"/>
  <c r="BE16" i="40"/>
  <c r="BE128" i="40" s="1"/>
  <c r="BD16" i="40"/>
  <c r="BD128" i="40" s="1"/>
  <c r="BC16" i="40"/>
  <c r="BC128" i="40" s="1"/>
  <c r="BB16" i="40"/>
  <c r="BB128" i="40" s="1"/>
  <c r="BA16" i="40"/>
  <c r="BA128" i="40" s="1"/>
  <c r="AZ16" i="40"/>
  <c r="AZ128" i="40" s="1"/>
  <c r="AY16" i="40"/>
  <c r="AY128" i="40" s="1"/>
  <c r="BJ15" i="40"/>
  <c r="BJ127" i="40" s="1"/>
  <c r="BI15" i="40"/>
  <c r="BI127" i="40" s="1"/>
  <c r="BH15" i="40"/>
  <c r="BH127" i="40" s="1"/>
  <c r="BG15" i="40"/>
  <c r="BG127" i="40" s="1"/>
  <c r="BF15" i="40"/>
  <c r="BF127" i="40" s="1"/>
  <c r="BE15" i="40"/>
  <c r="BE127" i="40" s="1"/>
  <c r="BD15" i="40"/>
  <c r="BD127" i="40" s="1"/>
  <c r="BC15" i="40"/>
  <c r="BC127" i="40" s="1"/>
  <c r="BB15" i="40"/>
  <c r="BB127" i="40" s="1"/>
  <c r="BA15" i="40"/>
  <c r="BA127" i="40" s="1"/>
  <c r="AZ15" i="40"/>
  <c r="AZ127" i="40" s="1"/>
  <c r="AY15" i="40"/>
  <c r="AY127" i="40" s="1"/>
  <c r="BJ14" i="40"/>
  <c r="BJ126" i="40" s="1"/>
  <c r="BI14" i="40"/>
  <c r="BI126" i="40" s="1"/>
  <c r="BH14" i="40"/>
  <c r="BH126" i="40" s="1"/>
  <c r="BG14" i="40"/>
  <c r="BG126" i="40" s="1"/>
  <c r="BF14" i="40"/>
  <c r="BF126" i="40" s="1"/>
  <c r="BE14" i="40"/>
  <c r="BE126" i="40" s="1"/>
  <c r="BD14" i="40"/>
  <c r="BD126" i="40" s="1"/>
  <c r="BC14" i="40"/>
  <c r="BC126" i="40" s="1"/>
  <c r="BB14" i="40"/>
  <c r="BB126" i="40" s="1"/>
  <c r="BA14" i="40"/>
  <c r="BA126" i="40" s="1"/>
  <c r="AZ14" i="40"/>
  <c r="AZ126" i="40" s="1"/>
  <c r="AY14" i="40"/>
  <c r="AY126" i="40" s="1"/>
  <c r="BJ13" i="40"/>
  <c r="BJ125" i="40" s="1"/>
  <c r="BI13" i="40"/>
  <c r="BI125" i="40" s="1"/>
  <c r="BH13" i="40"/>
  <c r="BH125" i="40" s="1"/>
  <c r="BG13" i="40"/>
  <c r="BG125" i="40" s="1"/>
  <c r="BF13" i="40"/>
  <c r="BF125" i="40" s="1"/>
  <c r="BE13" i="40"/>
  <c r="BE125" i="40" s="1"/>
  <c r="BD13" i="40"/>
  <c r="BD125" i="40" s="1"/>
  <c r="BC13" i="40"/>
  <c r="BC125" i="40" s="1"/>
  <c r="BB13" i="40"/>
  <c r="BB125" i="40" s="1"/>
  <c r="BA13" i="40"/>
  <c r="BA125" i="40" s="1"/>
  <c r="AZ13" i="40"/>
  <c r="AZ125" i="40" s="1"/>
  <c r="AY13" i="40"/>
  <c r="AY125" i="40" s="1"/>
  <c r="BJ12" i="40"/>
  <c r="BJ124" i="40" s="1"/>
  <c r="BI12" i="40"/>
  <c r="BI124" i="40" s="1"/>
  <c r="BH12" i="40"/>
  <c r="BH124" i="40" s="1"/>
  <c r="BG12" i="40"/>
  <c r="BG124" i="40" s="1"/>
  <c r="BF12" i="40"/>
  <c r="BF124" i="40" s="1"/>
  <c r="BE12" i="40"/>
  <c r="BE124" i="40" s="1"/>
  <c r="BD12" i="40"/>
  <c r="BD124" i="40" s="1"/>
  <c r="BC12" i="40"/>
  <c r="BC124" i="40" s="1"/>
  <c r="BB12" i="40"/>
  <c r="BB124" i="40" s="1"/>
  <c r="BA12" i="40"/>
  <c r="BA124" i="40" s="1"/>
  <c r="AZ12" i="40"/>
  <c r="AZ124" i="40" s="1"/>
  <c r="AY12" i="40"/>
  <c r="AY124" i="40" s="1"/>
  <c r="BJ11" i="40"/>
  <c r="BJ123" i="40" s="1"/>
  <c r="BI11" i="40"/>
  <c r="BI123" i="40" s="1"/>
  <c r="BH11" i="40"/>
  <c r="BH123" i="40" s="1"/>
  <c r="BG11" i="40"/>
  <c r="BG123" i="40" s="1"/>
  <c r="BF11" i="40"/>
  <c r="BF123" i="40" s="1"/>
  <c r="BE11" i="40"/>
  <c r="BE123" i="40" s="1"/>
  <c r="BD11" i="40"/>
  <c r="BD123" i="40" s="1"/>
  <c r="BC11" i="40"/>
  <c r="BC123" i="40" s="1"/>
  <c r="BB11" i="40"/>
  <c r="BA11" i="40"/>
  <c r="BA123" i="40" s="1"/>
  <c r="AZ11" i="40"/>
  <c r="AZ123" i="40" s="1"/>
  <c r="AY11" i="40"/>
  <c r="AY123" i="40" s="1"/>
  <c r="BJ10" i="40"/>
  <c r="BJ122" i="40" s="1"/>
  <c r="BI10" i="40"/>
  <c r="BI122" i="40" s="1"/>
  <c r="BH10" i="40"/>
  <c r="BH122" i="40" s="1"/>
  <c r="BG10" i="40"/>
  <c r="BG122" i="40" s="1"/>
  <c r="BF10" i="40"/>
  <c r="BE10" i="40"/>
  <c r="BE122" i="40" s="1"/>
  <c r="BD10" i="40"/>
  <c r="BD122" i="40" s="1"/>
  <c r="BC10" i="40"/>
  <c r="BC122" i="40" s="1"/>
  <c r="BB10" i="40"/>
  <c r="BB122" i="40" s="1"/>
  <c r="BA10" i="40"/>
  <c r="BA122" i="40" s="1"/>
  <c r="AZ10" i="40"/>
  <c r="AZ122" i="40" s="1"/>
  <c r="AY10" i="40"/>
  <c r="AY122" i="40" s="1"/>
  <c r="BJ9" i="40"/>
  <c r="BI9" i="40"/>
  <c r="BI121" i="40" s="1"/>
  <c r="BH9" i="40"/>
  <c r="BH121" i="40" s="1"/>
  <c r="BG9" i="40"/>
  <c r="BG121" i="40" s="1"/>
  <c r="BF9" i="40"/>
  <c r="BF121" i="40" s="1"/>
  <c r="BE9" i="40"/>
  <c r="BE121" i="40" s="1"/>
  <c r="BD9" i="40"/>
  <c r="BD121" i="40" s="1"/>
  <c r="BC9" i="40"/>
  <c r="BC121" i="40" s="1"/>
  <c r="BB9" i="40"/>
  <c r="BB121" i="40" s="1"/>
  <c r="BA9" i="40"/>
  <c r="BA121" i="40" s="1"/>
  <c r="AZ9" i="40"/>
  <c r="AZ121" i="40" s="1"/>
  <c r="AY9" i="40"/>
  <c r="AY121" i="40" s="1"/>
  <c r="BJ8" i="40"/>
  <c r="BJ120" i="40" s="1"/>
  <c r="BI8" i="40"/>
  <c r="BI120" i="40" s="1"/>
  <c r="BH8" i="40"/>
  <c r="BH120" i="40" s="1"/>
  <c r="BG8" i="40"/>
  <c r="BG120" i="40" s="1"/>
  <c r="BF8" i="40"/>
  <c r="BF120" i="40" s="1"/>
  <c r="BE8" i="40"/>
  <c r="BE120" i="40" s="1"/>
  <c r="BD8" i="40"/>
  <c r="BD120" i="40" s="1"/>
  <c r="BC8" i="40"/>
  <c r="BC120" i="40" s="1"/>
  <c r="BB8" i="40"/>
  <c r="BB120" i="40" s="1"/>
  <c r="BA8" i="40"/>
  <c r="BA120" i="40" s="1"/>
  <c r="AZ8" i="40"/>
  <c r="AZ120" i="40" s="1"/>
  <c r="AY8" i="40"/>
  <c r="AY120" i="40" s="1"/>
  <c r="BJ7" i="40"/>
  <c r="BJ119" i="40" s="1"/>
  <c r="BI7" i="40"/>
  <c r="BI119" i="40" s="1"/>
  <c r="BH7" i="40"/>
  <c r="BH119" i="40" s="1"/>
  <c r="BG7" i="40"/>
  <c r="BG119" i="40" s="1"/>
  <c r="BF7" i="40"/>
  <c r="BF119" i="40" s="1"/>
  <c r="BE7" i="40"/>
  <c r="BE119" i="40" s="1"/>
  <c r="BD7" i="40"/>
  <c r="BD119" i="40" s="1"/>
  <c r="BC7" i="40"/>
  <c r="BC119" i="40" s="1"/>
  <c r="BB7" i="40"/>
  <c r="BB119" i="40" s="1"/>
  <c r="BA7" i="40"/>
  <c r="BA119" i="40" s="1"/>
  <c r="AZ7" i="40"/>
  <c r="AZ119" i="40" s="1"/>
  <c r="AY7" i="40"/>
  <c r="AY119" i="40" s="1"/>
  <c r="BJ6" i="40"/>
  <c r="BJ118" i="40" s="1"/>
  <c r="BI6" i="40"/>
  <c r="BI118" i="40" s="1"/>
  <c r="BH6" i="40"/>
  <c r="BH118" i="40" s="1"/>
  <c r="BG6" i="40"/>
  <c r="BG118" i="40" s="1"/>
  <c r="BF6" i="40"/>
  <c r="BF118" i="40" s="1"/>
  <c r="BE6" i="40"/>
  <c r="BE118" i="40" s="1"/>
  <c r="BD6" i="40"/>
  <c r="BD118" i="40" s="1"/>
  <c r="BC6" i="40"/>
  <c r="BC118" i="40" s="1"/>
  <c r="BB6" i="40"/>
  <c r="BB118" i="40" s="1"/>
  <c r="BA6" i="40"/>
  <c r="BA118" i="40" s="1"/>
  <c r="AZ6" i="40"/>
  <c r="AZ118" i="40" s="1"/>
  <c r="AY6" i="40"/>
  <c r="AY118" i="40" s="1"/>
  <c r="BJ5" i="40"/>
  <c r="BJ117" i="40" s="1"/>
  <c r="BI5" i="40"/>
  <c r="BI117" i="40" s="1"/>
  <c r="BH5" i="40"/>
  <c r="BH117" i="40" s="1"/>
  <c r="BG5" i="40"/>
  <c r="BG117" i="40" s="1"/>
  <c r="BF5" i="40"/>
  <c r="BF117" i="40" s="1"/>
  <c r="BE5" i="40"/>
  <c r="BE117" i="40" s="1"/>
  <c r="BD5" i="40"/>
  <c r="BD117" i="40" s="1"/>
  <c r="BC5" i="40"/>
  <c r="BC117" i="40" s="1"/>
  <c r="BB5" i="40"/>
  <c r="BB117" i="40" s="1"/>
  <c r="BA5" i="40"/>
  <c r="BA117" i="40" s="1"/>
  <c r="AZ5" i="40"/>
  <c r="AZ117" i="40" s="1"/>
  <c r="AY5" i="40"/>
  <c r="AY117" i="40" s="1"/>
  <c r="BJ4" i="40"/>
  <c r="BJ116" i="40" s="1"/>
  <c r="BI4" i="40"/>
  <c r="BI116" i="40" s="1"/>
  <c r="BH4" i="40"/>
  <c r="BH116" i="40" s="1"/>
  <c r="BG4" i="40"/>
  <c r="BG116" i="40" s="1"/>
  <c r="BF4" i="40"/>
  <c r="BF116" i="40" s="1"/>
  <c r="BE4" i="40"/>
  <c r="BE116" i="40" s="1"/>
  <c r="BD4" i="40"/>
  <c r="BD116" i="40" s="1"/>
  <c r="BC4" i="40"/>
  <c r="BC116" i="40" s="1"/>
  <c r="BB4" i="40"/>
  <c r="BB116" i="40" s="1"/>
  <c r="BA4" i="40"/>
  <c r="BA116" i="40" s="1"/>
  <c r="AZ4" i="40"/>
  <c r="AZ116" i="40" s="1"/>
  <c r="AY4" i="40"/>
  <c r="AY116" i="40" s="1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BJ31" i="40"/>
  <c r="BI31" i="40"/>
  <c r="BH31" i="40"/>
  <c r="BG31" i="40"/>
  <c r="BF31" i="40"/>
  <c r="BE31" i="40"/>
  <c r="BD31" i="40"/>
  <c r="BC31" i="40"/>
  <c r="BB31" i="40"/>
  <c r="BA31" i="40"/>
  <c r="AZ31" i="40"/>
  <c r="AY31" i="40"/>
  <c r="BJ30" i="40"/>
  <c r="BI30" i="40"/>
  <c r="BH30" i="40"/>
  <c r="BG30" i="40"/>
  <c r="BF30" i="40"/>
  <c r="BE30" i="40"/>
  <c r="BD30" i="40"/>
  <c r="BC30" i="40"/>
  <c r="BB30" i="40"/>
  <c r="BA30" i="40"/>
  <c r="AZ30" i="40"/>
  <c r="AY30" i="40"/>
  <c r="BJ29" i="40"/>
  <c r="BI29" i="40"/>
  <c r="BH29" i="40"/>
  <c r="BG29" i="40"/>
  <c r="BF29" i="40"/>
  <c r="BE29" i="40"/>
  <c r="BD29" i="40"/>
  <c r="BC29" i="40"/>
  <c r="BB29" i="40"/>
  <c r="BA29" i="40"/>
  <c r="AZ29" i="40"/>
  <c r="AY29" i="40"/>
  <c r="BJ28" i="40"/>
  <c r="BI28" i="40"/>
  <c r="BH28" i="40"/>
  <c r="BG28" i="40"/>
  <c r="BF28" i="40"/>
  <c r="BE28" i="40"/>
  <c r="BD28" i="40"/>
  <c r="BC28" i="40"/>
  <c r="BB28" i="40"/>
  <c r="BA28" i="40"/>
  <c r="AZ28" i="40"/>
  <c r="AY28" i="40"/>
  <c r="BJ27" i="40"/>
  <c r="BI27" i="40"/>
  <c r="BH27" i="40"/>
  <c r="BG27" i="40"/>
  <c r="BF27" i="40"/>
  <c r="BE27" i="40"/>
  <c r="BD27" i="40"/>
  <c r="BC27" i="40"/>
  <c r="BB27" i="40"/>
  <c r="BA27" i="40"/>
  <c r="AZ27" i="40"/>
  <c r="AY27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BJ25" i="40"/>
  <c r="BI25" i="40"/>
  <c r="BH25" i="40"/>
  <c r="BG25" i="40"/>
  <c r="BF25" i="40"/>
  <c r="BE25" i="40"/>
  <c r="BD25" i="40"/>
  <c r="BC25" i="40"/>
  <c r="BB25" i="40"/>
  <c r="BA25" i="40"/>
  <c r="AZ25" i="40"/>
  <c r="AY25" i="40"/>
  <c r="BJ24" i="40"/>
  <c r="BI24" i="40"/>
  <c r="BH24" i="40"/>
  <c r="BH104" i="40" s="1"/>
  <c r="BG24" i="40"/>
  <c r="BF24" i="40"/>
  <c r="BE24" i="40"/>
  <c r="BD24" i="40"/>
  <c r="BC24" i="40"/>
  <c r="BB24" i="40"/>
  <c r="BA24" i="40"/>
  <c r="AZ24" i="40"/>
  <c r="AZ104" i="40" s="1"/>
  <c r="AY24" i="40"/>
  <c r="BJ23" i="40"/>
  <c r="BI23" i="40"/>
  <c r="BH23" i="40"/>
  <c r="BG23" i="40"/>
  <c r="BF23" i="40"/>
  <c r="BE23" i="40"/>
  <c r="BD23" i="40"/>
  <c r="BC23" i="40"/>
  <c r="BB23" i="40"/>
  <c r="BA23" i="40"/>
  <c r="AZ23" i="40"/>
  <c r="AY23" i="40"/>
  <c r="BJ22" i="40"/>
  <c r="BI22" i="40"/>
  <c r="BH22" i="40"/>
  <c r="BH102" i="40" s="1"/>
  <c r="BG22" i="40"/>
  <c r="BF22" i="40"/>
  <c r="BE22" i="40"/>
  <c r="BD22" i="40"/>
  <c r="BC22" i="40"/>
  <c r="BB22" i="40"/>
  <c r="BA22" i="40"/>
  <c r="AZ22" i="40"/>
  <c r="AZ102" i="40" s="1"/>
  <c r="AY22" i="40"/>
  <c r="BJ21" i="40"/>
  <c r="BI21" i="40"/>
  <c r="BH21" i="40"/>
  <c r="BG21" i="40"/>
  <c r="BF21" i="40"/>
  <c r="BE21" i="40"/>
  <c r="BD21" i="40"/>
  <c r="BC21" i="40"/>
  <c r="BB21" i="40"/>
  <c r="BA21" i="40"/>
  <c r="AZ21" i="40"/>
  <c r="AY21" i="40"/>
  <c r="BJ20" i="40"/>
  <c r="BI20" i="40"/>
  <c r="BH20" i="40"/>
  <c r="BH100" i="40" s="1"/>
  <c r="BG20" i="40"/>
  <c r="BF20" i="40"/>
  <c r="BE20" i="40"/>
  <c r="BD20" i="40"/>
  <c r="BC20" i="40"/>
  <c r="BB20" i="40"/>
  <c r="BA20" i="40"/>
  <c r="AZ20" i="40"/>
  <c r="AZ100" i="40" s="1"/>
  <c r="AY20" i="40"/>
  <c r="BJ48" i="40"/>
  <c r="BI48" i="40"/>
  <c r="BH48" i="40"/>
  <c r="BG48" i="40"/>
  <c r="BF48" i="40"/>
  <c r="BE48" i="40"/>
  <c r="BD48" i="40"/>
  <c r="BC48" i="40"/>
  <c r="BB48" i="40"/>
  <c r="BA48" i="40"/>
  <c r="AZ48" i="40"/>
  <c r="AY48" i="40"/>
  <c r="BJ47" i="40"/>
  <c r="BJ111" i="40" s="1"/>
  <c r="BI47" i="40"/>
  <c r="BH47" i="40"/>
  <c r="BG47" i="40"/>
  <c r="BF47" i="40"/>
  <c r="BE47" i="40"/>
  <c r="BD47" i="40"/>
  <c r="BC47" i="40"/>
  <c r="BB47" i="40"/>
  <c r="BB111" i="40" s="1"/>
  <c r="BA47" i="40"/>
  <c r="AZ47" i="40"/>
  <c r="AY47" i="40"/>
  <c r="BJ46" i="40"/>
  <c r="BI46" i="40"/>
  <c r="BH46" i="40"/>
  <c r="BG46" i="40"/>
  <c r="BF46" i="40"/>
  <c r="BF110" i="40" s="1"/>
  <c r="BE46" i="40"/>
  <c r="BD46" i="40"/>
  <c r="BC46" i="40"/>
  <c r="BB46" i="40"/>
  <c r="BA46" i="40"/>
  <c r="AZ46" i="40"/>
  <c r="AY46" i="40"/>
  <c r="BJ45" i="40"/>
  <c r="BJ109" i="40" s="1"/>
  <c r="BI45" i="40"/>
  <c r="BH45" i="40"/>
  <c r="BG45" i="40"/>
  <c r="BF45" i="40"/>
  <c r="BE45" i="40"/>
  <c r="BD45" i="40"/>
  <c r="BC45" i="40"/>
  <c r="BB45" i="40"/>
  <c r="BB109" i="40" s="1"/>
  <c r="BA45" i="40"/>
  <c r="AZ45" i="40"/>
  <c r="AY45" i="40"/>
  <c r="BJ44" i="40"/>
  <c r="BI44" i="40"/>
  <c r="BH44" i="40"/>
  <c r="BG44" i="40"/>
  <c r="BF44" i="40"/>
  <c r="BF108" i="40" s="1"/>
  <c r="BE44" i="40"/>
  <c r="BD44" i="40"/>
  <c r="BC44" i="40"/>
  <c r="BB44" i="40"/>
  <c r="BA44" i="40"/>
  <c r="AZ44" i="40"/>
  <c r="AY44" i="40"/>
  <c r="BJ43" i="40"/>
  <c r="BJ107" i="40" s="1"/>
  <c r="BI43" i="40"/>
  <c r="BH43" i="40"/>
  <c r="BG43" i="40"/>
  <c r="BF43" i="40"/>
  <c r="BE43" i="40"/>
  <c r="BD43" i="40"/>
  <c r="BC43" i="40"/>
  <c r="BB43" i="40"/>
  <c r="BB107" i="40" s="1"/>
  <c r="BA43" i="40"/>
  <c r="AZ43" i="40"/>
  <c r="AY43" i="40"/>
  <c r="BJ42" i="40"/>
  <c r="BI42" i="40"/>
  <c r="BH42" i="40"/>
  <c r="BG42" i="40"/>
  <c r="BF42" i="40"/>
  <c r="BF106" i="40" s="1"/>
  <c r="BE42" i="40"/>
  <c r="BD42" i="40"/>
  <c r="BC42" i="40"/>
  <c r="BB42" i="40"/>
  <c r="BA42" i="40"/>
  <c r="AZ42" i="40"/>
  <c r="AY42" i="40"/>
  <c r="BJ41" i="40"/>
  <c r="BJ105" i="40" s="1"/>
  <c r="BI41" i="40"/>
  <c r="BH41" i="40"/>
  <c r="BG41" i="40"/>
  <c r="BF41" i="40"/>
  <c r="BE41" i="40"/>
  <c r="BD41" i="40"/>
  <c r="BC41" i="40"/>
  <c r="BB41" i="40"/>
  <c r="BA41" i="40"/>
  <c r="AZ41" i="40"/>
  <c r="AY41" i="40"/>
  <c r="BJ40" i="40"/>
  <c r="BI40" i="40"/>
  <c r="BH40" i="40"/>
  <c r="BG40" i="40"/>
  <c r="BF40" i="40"/>
  <c r="BE40" i="40"/>
  <c r="BD40" i="40"/>
  <c r="BC40" i="40"/>
  <c r="BB40" i="40"/>
  <c r="BA40" i="40"/>
  <c r="AZ40" i="40"/>
  <c r="AY40" i="40"/>
  <c r="BJ39" i="40"/>
  <c r="BI39" i="40"/>
  <c r="BH39" i="40"/>
  <c r="BG39" i="40"/>
  <c r="BF39" i="40"/>
  <c r="BF103" i="40" s="1"/>
  <c r="BE39" i="40"/>
  <c r="BD39" i="40"/>
  <c r="BC39" i="40"/>
  <c r="BB39" i="40"/>
  <c r="BB103" i="40" s="1"/>
  <c r="BA39" i="40"/>
  <c r="AZ39" i="40"/>
  <c r="AY39" i="40"/>
  <c r="BJ38" i="40"/>
  <c r="BI38" i="40"/>
  <c r="BH38" i="40"/>
  <c r="BG38" i="40"/>
  <c r="BF38" i="40"/>
  <c r="BE38" i="40"/>
  <c r="BD38" i="40"/>
  <c r="BC38" i="40"/>
  <c r="BB38" i="40"/>
  <c r="BA38" i="40"/>
  <c r="AZ38" i="40"/>
  <c r="AY38" i="40"/>
  <c r="BJ37" i="40"/>
  <c r="BJ101" i="40" s="1"/>
  <c r="BI37" i="40"/>
  <c r="BH37" i="40"/>
  <c r="BG37" i="40"/>
  <c r="BF37" i="40"/>
  <c r="BF101" i="40" s="1"/>
  <c r="BE37" i="40"/>
  <c r="BD37" i="40"/>
  <c r="BC37" i="40"/>
  <c r="BB37" i="40"/>
  <c r="BB101" i="40" s="1"/>
  <c r="BA37" i="40"/>
  <c r="AZ37" i="40"/>
  <c r="AY37" i="40"/>
  <c r="BJ36" i="40"/>
  <c r="BJ100" i="40" s="1"/>
  <c r="BI36" i="40"/>
  <c r="BH36" i="40"/>
  <c r="BG36" i="40"/>
  <c r="BF36" i="40"/>
  <c r="BF100" i="40" s="1"/>
  <c r="BE36" i="40"/>
  <c r="BD36" i="40"/>
  <c r="BC36" i="40"/>
  <c r="BB36" i="40"/>
  <c r="BA36" i="40"/>
  <c r="AZ36" i="40"/>
  <c r="AY36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T47" i="40"/>
  <c r="AS47" i="40"/>
  <c r="AR47" i="40"/>
  <c r="AQ47" i="40"/>
  <c r="AP47" i="40"/>
  <c r="AO47" i="40"/>
  <c r="AN47" i="40"/>
  <c r="AM47" i="40"/>
  <c r="AL47" i="40"/>
  <c r="AK47" i="40"/>
  <c r="AJ47" i="40"/>
  <c r="AI47" i="40"/>
  <c r="AT46" i="40"/>
  <c r="AS46" i="40"/>
  <c r="AR46" i="40"/>
  <c r="AQ46" i="40"/>
  <c r="AP46" i="40"/>
  <c r="AO46" i="40"/>
  <c r="AN46" i="40"/>
  <c r="AM46" i="40"/>
  <c r="AL46" i="40"/>
  <c r="AK46" i="40"/>
  <c r="AJ46" i="40"/>
  <c r="AI46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T43" i="40"/>
  <c r="AS43" i="40"/>
  <c r="AR43" i="40"/>
  <c r="AQ43" i="40"/>
  <c r="AP43" i="40"/>
  <c r="AO43" i="40"/>
  <c r="AN43" i="40"/>
  <c r="AM43" i="40"/>
  <c r="AL43" i="40"/>
  <c r="AK43" i="40"/>
  <c r="AJ43" i="40"/>
  <c r="AI43" i="40"/>
  <c r="AT42" i="40"/>
  <c r="AS42" i="40"/>
  <c r="AR42" i="40"/>
  <c r="AQ42" i="40"/>
  <c r="AP42" i="40"/>
  <c r="AO42" i="40"/>
  <c r="AN42" i="40"/>
  <c r="AM42" i="40"/>
  <c r="AL42" i="40"/>
  <c r="AK42" i="40"/>
  <c r="AJ42" i="40"/>
  <c r="AI42" i="40"/>
  <c r="AT41" i="40"/>
  <c r="AS41" i="40"/>
  <c r="AR41" i="40"/>
  <c r="AR105" i="40" s="1"/>
  <c r="AQ41" i="40"/>
  <c r="AP41" i="40"/>
  <c r="AO41" i="40"/>
  <c r="AN41" i="40"/>
  <c r="AM41" i="40"/>
  <c r="AL41" i="40"/>
  <c r="AK41" i="40"/>
  <c r="AJ41" i="40"/>
  <c r="AI41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T39" i="40"/>
  <c r="AS39" i="40"/>
  <c r="AS103" i="40" s="1"/>
  <c r="AR39" i="40"/>
  <c r="AQ39" i="40"/>
  <c r="AP39" i="40"/>
  <c r="AO39" i="40"/>
  <c r="AN39" i="40"/>
  <c r="AM39" i="40"/>
  <c r="AL39" i="40"/>
  <c r="AK39" i="40"/>
  <c r="AK103" i="40" s="1"/>
  <c r="AJ39" i="40"/>
  <c r="AI39" i="40"/>
  <c r="AT38" i="40"/>
  <c r="AS38" i="40"/>
  <c r="AR38" i="40"/>
  <c r="AQ38" i="40"/>
  <c r="AP38" i="40"/>
  <c r="AO38" i="40"/>
  <c r="AN38" i="40"/>
  <c r="AM38" i="40"/>
  <c r="AL38" i="40"/>
  <c r="AK38" i="40"/>
  <c r="AJ38" i="40"/>
  <c r="AI38" i="40"/>
  <c r="AT37" i="40"/>
  <c r="AS37" i="40"/>
  <c r="AS101" i="40" s="1"/>
  <c r="AR37" i="40"/>
  <c r="AQ37" i="40"/>
  <c r="AP37" i="40"/>
  <c r="AO37" i="40"/>
  <c r="AN37" i="40"/>
  <c r="AM37" i="40"/>
  <c r="AL37" i="40"/>
  <c r="AK37" i="40"/>
  <c r="AK101" i="40" s="1"/>
  <c r="AJ37" i="40"/>
  <c r="AI37" i="40"/>
  <c r="AT36" i="40"/>
  <c r="AS36" i="40"/>
  <c r="AR36" i="40"/>
  <c r="AQ36" i="40"/>
  <c r="AP36" i="40"/>
  <c r="AO36" i="40"/>
  <c r="AO100" i="40" s="1"/>
  <c r="AN36" i="40"/>
  <c r="AM36" i="40"/>
  <c r="AL36" i="40"/>
  <c r="AK36" i="40"/>
  <c r="AJ36" i="40"/>
  <c r="AI36" i="40"/>
  <c r="AT32" i="40"/>
  <c r="AT112" i="40" s="1"/>
  <c r="AS32" i="40"/>
  <c r="AS112" i="40" s="1"/>
  <c r="AR32" i="40"/>
  <c r="AR112" i="40" s="1"/>
  <c r="AQ32" i="40"/>
  <c r="AP32" i="40"/>
  <c r="AO32" i="40"/>
  <c r="AO112" i="40" s="1"/>
  <c r="AN32" i="40"/>
  <c r="AM32" i="40"/>
  <c r="AL32" i="40"/>
  <c r="AL112" i="40" s="1"/>
  <c r="AK32" i="40"/>
  <c r="AK112" i="40" s="1"/>
  <c r="AJ32" i="40"/>
  <c r="AJ112" i="40" s="1"/>
  <c r="AI32" i="40"/>
  <c r="AT31" i="40"/>
  <c r="AS31" i="40"/>
  <c r="AR31" i="40"/>
  <c r="AQ31" i="40"/>
  <c r="AP31" i="40"/>
  <c r="AP111" i="40" s="1"/>
  <c r="AO31" i="40"/>
  <c r="AO111" i="40" s="1"/>
  <c r="AN31" i="40"/>
  <c r="AN111" i="40" s="1"/>
  <c r="AM31" i="40"/>
  <c r="AL31" i="40"/>
  <c r="AK31" i="40"/>
  <c r="AJ31" i="40"/>
  <c r="AI31" i="40"/>
  <c r="AT30" i="40"/>
  <c r="AT110" i="40" s="1"/>
  <c r="AS30" i="40"/>
  <c r="AS110" i="40" s="1"/>
  <c r="AR30" i="40"/>
  <c r="AR110" i="40" s="1"/>
  <c r="AQ30" i="40"/>
  <c r="AP30" i="40"/>
  <c r="AO30" i="40"/>
  <c r="AN30" i="40"/>
  <c r="AM30" i="40"/>
  <c r="AL30" i="40"/>
  <c r="AL110" i="40" s="1"/>
  <c r="AK30" i="40"/>
  <c r="AK110" i="40" s="1"/>
  <c r="AJ30" i="40"/>
  <c r="AJ110" i="40" s="1"/>
  <c r="AI30" i="40"/>
  <c r="AT29" i="40"/>
  <c r="AS29" i="40"/>
  <c r="AR29" i="40"/>
  <c r="AQ29" i="40"/>
  <c r="AP29" i="40"/>
  <c r="AP109" i="40" s="1"/>
  <c r="AO29" i="40"/>
  <c r="AO109" i="40" s="1"/>
  <c r="AN29" i="40"/>
  <c r="AN109" i="40" s="1"/>
  <c r="AM29" i="40"/>
  <c r="AL29" i="40"/>
  <c r="AK29" i="40"/>
  <c r="AJ29" i="40"/>
  <c r="AI29" i="40"/>
  <c r="AT28" i="40"/>
  <c r="AT108" i="40" s="1"/>
  <c r="AS28" i="40"/>
  <c r="AS108" i="40" s="1"/>
  <c r="AR28" i="40"/>
  <c r="AR108" i="40" s="1"/>
  <c r="AQ28" i="40"/>
  <c r="AP28" i="40"/>
  <c r="AO28" i="40"/>
  <c r="AN28" i="40"/>
  <c r="AM28" i="40"/>
  <c r="AL28" i="40"/>
  <c r="AL108" i="40" s="1"/>
  <c r="AK28" i="40"/>
  <c r="AK108" i="40" s="1"/>
  <c r="AJ28" i="40"/>
  <c r="AJ108" i="40" s="1"/>
  <c r="AI28" i="40"/>
  <c r="AT27" i="40"/>
  <c r="AS27" i="40"/>
  <c r="AR27" i="40"/>
  <c r="AQ27" i="40"/>
  <c r="AP27" i="40"/>
  <c r="AP107" i="40" s="1"/>
  <c r="AO27" i="40"/>
  <c r="AO107" i="40" s="1"/>
  <c r="AN27" i="40"/>
  <c r="AN107" i="40" s="1"/>
  <c r="AM27" i="40"/>
  <c r="AL27" i="40"/>
  <c r="AK27" i="40"/>
  <c r="AK107" i="40" s="1"/>
  <c r="AJ27" i="40"/>
  <c r="AI27" i="40"/>
  <c r="AT26" i="40"/>
  <c r="AT106" i="40" s="1"/>
  <c r="AS26" i="40"/>
  <c r="AS106" i="40" s="1"/>
  <c r="AR26" i="40"/>
  <c r="AR106" i="40" s="1"/>
  <c r="AQ26" i="40"/>
  <c r="AP26" i="40"/>
  <c r="AO26" i="40"/>
  <c r="AN26" i="40"/>
  <c r="AM26" i="40"/>
  <c r="AL26" i="40"/>
  <c r="AL106" i="40" s="1"/>
  <c r="AK26" i="40"/>
  <c r="AK106" i="40" s="1"/>
  <c r="AJ26" i="40"/>
  <c r="AJ106" i="40" s="1"/>
  <c r="AI26" i="40"/>
  <c r="AT25" i="40"/>
  <c r="AT105" i="40" s="1"/>
  <c r="AS25" i="40"/>
  <c r="AS105" i="40" s="1"/>
  <c r="AR25" i="40"/>
  <c r="AQ25" i="40"/>
  <c r="AP25" i="40"/>
  <c r="AP105" i="40" s="1"/>
  <c r="AO25" i="40"/>
  <c r="AO105" i="40" s="1"/>
  <c r="AN25" i="40"/>
  <c r="AN105" i="40" s="1"/>
  <c r="AM25" i="40"/>
  <c r="AM105" i="40" s="1"/>
  <c r="AL25" i="40"/>
  <c r="AL105" i="40" s="1"/>
  <c r="AK25" i="40"/>
  <c r="AK105" i="40" s="1"/>
  <c r="AJ25" i="40"/>
  <c r="AI25" i="40"/>
  <c r="AT24" i="40"/>
  <c r="AT104" i="40" s="1"/>
  <c r="AS24" i="40"/>
  <c r="AS104" i="40" s="1"/>
  <c r="AR24" i="40"/>
  <c r="AR104" i="40" s="1"/>
  <c r="AQ24" i="40"/>
  <c r="AQ104" i="40" s="1"/>
  <c r="AP24" i="40"/>
  <c r="AP104" i="40" s="1"/>
  <c r="AO24" i="40"/>
  <c r="AO104" i="40" s="1"/>
  <c r="AN24" i="40"/>
  <c r="AM24" i="40"/>
  <c r="AL24" i="40"/>
  <c r="AL104" i="40" s="1"/>
  <c r="AK24" i="40"/>
  <c r="AK104" i="40" s="1"/>
  <c r="AJ24" i="40"/>
  <c r="AJ104" i="40" s="1"/>
  <c r="AI24" i="40"/>
  <c r="AI104" i="40" s="1"/>
  <c r="AT23" i="40"/>
  <c r="AT103" i="40" s="1"/>
  <c r="AS23" i="40"/>
  <c r="AR23" i="40"/>
  <c r="AQ23" i="40"/>
  <c r="AP23" i="40"/>
  <c r="AP103" i="40" s="1"/>
  <c r="AO23" i="40"/>
  <c r="AO103" i="40" s="1"/>
  <c r="AN23" i="40"/>
  <c r="AN103" i="40" s="1"/>
  <c r="AM23" i="40"/>
  <c r="AM103" i="40" s="1"/>
  <c r="AL23" i="40"/>
  <c r="AL103" i="40" s="1"/>
  <c r="AK23" i="40"/>
  <c r="AJ23" i="40"/>
  <c r="AI23" i="40"/>
  <c r="AT22" i="40"/>
  <c r="AT102" i="40" s="1"/>
  <c r="AS22" i="40"/>
  <c r="AS102" i="40" s="1"/>
  <c r="AR22" i="40"/>
  <c r="AR102" i="40" s="1"/>
  <c r="AQ22" i="40"/>
  <c r="AQ102" i="40" s="1"/>
  <c r="AP22" i="40"/>
  <c r="AP102" i="40" s="1"/>
  <c r="AO22" i="40"/>
  <c r="AO102" i="40" s="1"/>
  <c r="AN22" i="40"/>
  <c r="AM22" i="40"/>
  <c r="AL22" i="40"/>
  <c r="AL102" i="40" s="1"/>
  <c r="AK22" i="40"/>
  <c r="AK102" i="40" s="1"/>
  <c r="AJ22" i="40"/>
  <c r="AJ102" i="40" s="1"/>
  <c r="AI22" i="40"/>
  <c r="AI102" i="40" s="1"/>
  <c r="AT21" i="40"/>
  <c r="AT101" i="40" s="1"/>
  <c r="AS21" i="40"/>
  <c r="AR21" i="40"/>
  <c r="AQ21" i="40"/>
  <c r="AP21" i="40"/>
  <c r="AP101" i="40" s="1"/>
  <c r="AO21" i="40"/>
  <c r="AO101" i="40" s="1"/>
  <c r="AN21" i="40"/>
  <c r="AN101" i="40" s="1"/>
  <c r="AM21" i="40"/>
  <c r="AM101" i="40" s="1"/>
  <c r="AL21" i="40"/>
  <c r="AL101" i="40" s="1"/>
  <c r="AK21" i="40"/>
  <c r="AJ21" i="40"/>
  <c r="AI21" i="40"/>
  <c r="AT20" i="40"/>
  <c r="AT100" i="40" s="1"/>
  <c r="AS20" i="40"/>
  <c r="AS100" i="40" s="1"/>
  <c r="AR20" i="40"/>
  <c r="AR100" i="40" s="1"/>
  <c r="AQ20" i="40"/>
  <c r="AQ100" i="40" s="1"/>
  <c r="AP20" i="40"/>
  <c r="AP100" i="40" s="1"/>
  <c r="AO20" i="40"/>
  <c r="AN20" i="40"/>
  <c r="AM20" i="40"/>
  <c r="AL20" i="40"/>
  <c r="AL100" i="40" s="1"/>
  <c r="AK20" i="40"/>
  <c r="AK100" i="40" s="1"/>
  <c r="AJ20" i="40"/>
  <c r="AJ100" i="40" s="1"/>
  <c r="AI20" i="40"/>
  <c r="AT16" i="40"/>
  <c r="AT128" i="40" s="1"/>
  <c r="AS16" i="40"/>
  <c r="AS128" i="40" s="1"/>
  <c r="AR16" i="40"/>
  <c r="AR128" i="40" s="1"/>
  <c r="AQ16" i="40"/>
  <c r="AQ128" i="40" s="1"/>
  <c r="AP16" i="40"/>
  <c r="AP128" i="40" s="1"/>
  <c r="AO16" i="40"/>
  <c r="AO128" i="40" s="1"/>
  <c r="AN16" i="40"/>
  <c r="AN128" i="40" s="1"/>
  <c r="AM16" i="40"/>
  <c r="AM128" i="40" s="1"/>
  <c r="AL16" i="40"/>
  <c r="AL128" i="40" s="1"/>
  <c r="AK16" i="40"/>
  <c r="AK128" i="40" s="1"/>
  <c r="AJ16" i="40"/>
  <c r="AJ128" i="40" s="1"/>
  <c r="AI16" i="40"/>
  <c r="AT15" i="40"/>
  <c r="AT127" i="40" s="1"/>
  <c r="AS15" i="40"/>
  <c r="AR15" i="40"/>
  <c r="AR127" i="40" s="1"/>
  <c r="AQ15" i="40"/>
  <c r="AQ127" i="40" s="1"/>
  <c r="AP15" i="40"/>
  <c r="AP127" i="40" s="1"/>
  <c r="AO15" i="40"/>
  <c r="AO127" i="40" s="1"/>
  <c r="AN15" i="40"/>
  <c r="AN127" i="40" s="1"/>
  <c r="AM15" i="40"/>
  <c r="AL15" i="40"/>
  <c r="AL127" i="40" s="1"/>
  <c r="AK15" i="40"/>
  <c r="AJ15" i="40"/>
  <c r="AJ127" i="40" s="1"/>
  <c r="AI15" i="40"/>
  <c r="AI127" i="40" s="1"/>
  <c r="AT14" i="40"/>
  <c r="AT126" i="40" s="1"/>
  <c r="AS14" i="40"/>
  <c r="AS126" i="40" s="1"/>
  <c r="AR14" i="40"/>
  <c r="AR126" i="40" s="1"/>
  <c r="AQ14" i="40"/>
  <c r="AQ126" i="40" s="1"/>
  <c r="AP14" i="40"/>
  <c r="AP126" i="40" s="1"/>
  <c r="AO14" i="40"/>
  <c r="AO126" i="40" s="1"/>
  <c r="AN14" i="40"/>
  <c r="AN126" i="40" s="1"/>
  <c r="AM14" i="40"/>
  <c r="AM126" i="40" s="1"/>
  <c r="AL14" i="40"/>
  <c r="AL126" i="40" s="1"/>
  <c r="AK14" i="40"/>
  <c r="AK126" i="40" s="1"/>
  <c r="AJ14" i="40"/>
  <c r="AJ126" i="40" s="1"/>
  <c r="AI14" i="40"/>
  <c r="AI126" i="40" s="1"/>
  <c r="AT13" i="40"/>
  <c r="AT125" i="40" s="1"/>
  <c r="AS13" i="40"/>
  <c r="AS125" i="40" s="1"/>
  <c r="AR13" i="40"/>
  <c r="AR125" i="40" s="1"/>
  <c r="AQ13" i="40"/>
  <c r="AQ125" i="40" s="1"/>
  <c r="AP13" i="40"/>
  <c r="AP125" i="40" s="1"/>
  <c r="AO13" i="40"/>
  <c r="AO125" i="40" s="1"/>
  <c r="AN13" i="40"/>
  <c r="AN125" i="40" s="1"/>
  <c r="AM13" i="40"/>
  <c r="AL13" i="40"/>
  <c r="AL125" i="40" s="1"/>
  <c r="AK13" i="40"/>
  <c r="AK125" i="40" s="1"/>
  <c r="AJ13" i="40"/>
  <c r="AJ125" i="40" s="1"/>
  <c r="AI13" i="40"/>
  <c r="AI125" i="40" s="1"/>
  <c r="AT12" i="40"/>
  <c r="AT124" i="40" s="1"/>
  <c r="AS12" i="40"/>
  <c r="AS124" i="40" s="1"/>
  <c r="AR12" i="40"/>
  <c r="AR124" i="40" s="1"/>
  <c r="AQ12" i="40"/>
  <c r="AP12" i="40"/>
  <c r="AP124" i="40" s="1"/>
  <c r="AO12" i="40"/>
  <c r="AN12" i="40"/>
  <c r="AN124" i="40" s="1"/>
  <c r="AM12" i="40"/>
  <c r="AM124" i="40" s="1"/>
  <c r="AL12" i="40"/>
  <c r="AL124" i="40" s="1"/>
  <c r="AK12" i="40"/>
  <c r="AK124" i="40" s="1"/>
  <c r="AJ12" i="40"/>
  <c r="AJ124" i="40" s="1"/>
  <c r="AI12" i="40"/>
  <c r="AT11" i="40"/>
  <c r="AT123" i="40" s="1"/>
  <c r="AS11" i="40"/>
  <c r="AR11" i="40"/>
  <c r="AR123" i="40" s="1"/>
  <c r="AQ11" i="40"/>
  <c r="AQ123" i="40" s="1"/>
  <c r="AP11" i="40"/>
  <c r="AP123" i="40" s="1"/>
  <c r="AO11" i="40"/>
  <c r="AO123" i="40" s="1"/>
  <c r="AN11" i="40"/>
  <c r="AN123" i="40" s="1"/>
  <c r="AM11" i="40"/>
  <c r="AL11" i="40"/>
  <c r="AL123" i="40" s="1"/>
  <c r="AK11" i="40"/>
  <c r="AK123" i="40" s="1"/>
  <c r="AJ11" i="40"/>
  <c r="AJ123" i="40" s="1"/>
  <c r="AI11" i="40"/>
  <c r="AI123" i="40" s="1"/>
  <c r="AT10" i="40"/>
  <c r="AT122" i="40" s="1"/>
  <c r="AS10" i="40"/>
  <c r="AS122" i="40" s="1"/>
  <c r="AR10" i="40"/>
  <c r="AR122" i="40" s="1"/>
  <c r="AQ10" i="40"/>
  <c r="AQ122" i="40" s="1"/>
  <c r="AP10" i="40"/>
  <c r="AP122" i="40" s="1"/>
  <c r="AO10" i="40"/>
  <c r="AO122" i="40" s="1"/>
  <c r="AN10" i="40"/>
  <c r="AN122" i="40" s="1"/>
  <c r="AM10" i="40"/>
  <c r="AM122" i="40" s="1"/>
  <c r="AL10" i="40"/>
  <c r="AL122" i="40" s="1"/>
  <c r="AK10" i="40"/>
  <c r="AK122" i="40" s="1"/>
  <c r="AJ10" i="40"/>
  <c r="AJ122" i="40" s="1"/>
  <c r="AI10" i="40"/>
  <c r="AI122" i="40" s="1"/>
  <c r="AT9" i="40"/>
  <c r="AT121" i="40" s="1"/>
  <c r="AS9" i="40"/>
  <c r="AS121" i="40" s="1"/>
  <c r="AR9" i="40"/>
  <c r="AR121" i="40" s="1"/>
  <c r="AQ9" i="40"/>
  <c r="AQ121" i="40" s="1"/>
  <c r="AP9" i="40"/>
  <c r="AP121" i="40" s="1"/>
  <c r="AO9" i="40"/>
  <c r="AO121" i="40" s="1"/>
  <c r="AN9" i="40"/>
  <c r="AN121" i="40" s="1"/>
  <c r="AM9" i="40"/>
  <c r="AM121" i="40" s="1"/>
  <c r="AL9" i="40"/>
  <c r="AL121" i="40" s="1"/>
  <c r="AK9" i="40"/>
  <c r="AK121" i="40" s="1"/>
  <c r="AJ9" i="40"/>
  <c r="AJ121" i="40" s="1"/>
  <c r="AI9" i="40"/>
  <c r="AI121" i="40" s="1"/>
  <c r="AT8" i="40"/>
  <c r="AT120" i="40" s="1"/>
  <c r="AS8" i="40"/>
  <c r="AS120" i="40" s="1"/>
  <c r="AR8" i="40"/>
  <c r="AR120" i="40" s="1"/>
  <c r="AQ8" i="40"/>
  <c r="AQ120" i="40" s="1"/>
  <c r="AP8" i="40"/>
  <c r="AP120" i="40" s="1"/>
  <c r="AO8" i="40"/>
  <c r="AO120" i="40" s="1"/>
  <c r="AN8" i="40"/>
  <c r="AN120" i="40" s="1"/>
  <c r="AM8" i="40"/>
  <c r="AM120" i="40" s="1"/>
  <c r="AL8" i="40"/>
  <c r="AL120" i="40" s="1"/>
  <c r="AK8" i="40"/>
  <c r="AK120" i="40" s="1"/>
  <c r="AJ8" i="40"/>
  <c r="AJ120" i="40" s="1"/>
  <c r="AI8" i="40"/>
  <c r="AT7" i="40"/>
  <c r="AT119" i="40" s="1"/>
  <c r="AS7" i="40"/>
  <c r="AR7" i="40"/>
  <c r="AR119" i="40" s="1"/>
  <c r="AQ7" i="40"/>
  <c r="AQ119" i="40" s="1"/>
  <c r="AP7" i="40"/>
  <c r="AP119" i="40" s="1"/>
  <c r="AO7" i="40"/>
  <c r="AO119" i="40" s="1"/>
  <c r="AN7" i="40"/>
  <c r="AN119" i="40" s="1"/>
  <c r="AM7" i="40"/>
  <c r="AL7" i="40"/>
  <c r="AL119" i="40" s="1"/>
  <c r="AK7" i="40"/>
  <c r="AJ7" i="40"/>
  <c r="AJ119" i="40" s="1"/>
  <c r="AI7" i="40"/>
  <c r="AI119" i="40" s="1"/>
  <c r="AT6" i="40"/>
  <c r="AT118" i="40" s="1"/>
  <c r="AS6" i="40"/>
  <c r="AS118" i="40" s="1"/>
  <c r="AR6" i="40"/>
  <c r="AR118" i="40" s="1"/>
  <c r="AQ6" i="40"/>
  <c r="AQ118" i="40" s="1"/>
  <c r="AP6" i="40"/>
  <c r="AP118" i="40" s="1"/>
  <c r="AO6" i="40"/>
  <c r="AO118" i="40" s="1"/>
  <c r="AN6" i="40"/>
  <c r="AN118" i="40" s="1"/>
  <c r="AM6" i="40"/>
  <c r="AM118" i="40" s="1"/>
  <c r="AL6" i="40"/>
  <c r="AL118" i="40" s="1"/>
  <c r="AK6" i="40"/>
  <c r="AK118" i="40" s="1"/>
  <c r="AJ6" i="40"/>
  <c r="AJ118" i="40" s="1"/>
  <c r="AI6" i="40"/>
  <c r="AI118" i="40" s="1"/>
  <c r="AT5" i="40"/>
  <c r="AT117" i="40" s="1"/>
  <c r="AS5" i="40"/>
  <c r="AS117" i="40" s="1"/>
  <c r="AR5" i="40"/>
  <c r="AR117" i="40" s="1"/>
  <c r="AQ5" i="40"/>
  <c r="AQ117" i="40" s="1"/>
  <c r="AP5" i="40"/>
  <c r="AP117" i="40" s="1"/>
  <c r="AO5" i="40"/>
  <c r="AO117" i="40" s="1"/>
  <c r="AN5" i="40"/>
  <c r="AN117" i="40" s="1"/>
  <c r="AM5" i="40"/>
  <c r="AL5" i="40"/>
  <c r="AL117" i="40" s="1"/>
  <c r="AK5" i="40"/>
  <c r="AK117" i="40" s="1"/>
  <c r="AJ5" i="40"/>
  <c r="AJ117" i="40" s="1"/>
  <c r="AI5" i="40"/>
  <c r="AI117" i="40" s="1"/>
  <c r="AT4" i="40"/>
  <c r="AT116" i="40" s="1"/>
  <c r="AS4" i="40"/>
  <c r="AS116" i="40" s="1"/>
  <c r="AR4" i="40"/>
  <c r="AR116" i="40" s="1"/>
  <c r="AQ4" i="40"/>
  <c r="AQ116" i="40" s="1"/>
  <c r="AP4" i="40"/>
  <c r="AP116" i="40" s="1"/>
  <c r="AO4" i="40"/>
  <c r="AO116" i="40" s="1"/>
  <c r="AN4" i="40"/>
  <c r="AN116" i="40" s="1"/>
  <c r="AM4" i="40"/>
  <c r="AM116" i="40" s="1"/>
  <c r="AL4" i="40"/>
  <c r="AL116" i="40" s="1"/>
  <c r="AK4" i="40"/>
  <c r="AK116" i="40" s="1"/>
  <c r="AJ4" i="40"/>
  <c r="AJ116" i="40" s="1"/>
  <c r="AI4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AD95" i="40"/>
  <c r="AC95" i="40"/>
  <c r="AB95" i="40"/>
  <c r="AA95" i="40"/>
  <c r="Z95" i="40"/>
  <c r="Y95" i="40"/>
  <c r="X95" i="40"/>
  <c r="W95" i="40"/>
  <c r="V95" i="40"/>
  <c r="U95" i="40"/>
  <c r="T95" i="40"/>
  <c r="S95" i="40"/>
  <c r="AD94" i="40"/>
  <c r="AC94" i="40"/>
  <c r="AB94" i="40"/>
  <c r="AA94" i="40"/>
  <c r="Z94" i="40"/>
  <c r="Y94" i="40"/>
  <c r="X94" i="40"/>
  <c r="W94" i="40"/>
  <c r="V94" i="40"/>
  <c r="U94" i="40"/>
  <c r="T94" i="40"/>
  <c r="S94" i="40"/>
  <c r="AD93" i="40"/>
  <c r="AC93" i="40"/>
  <c r="AB93" i="40"/>
  <c r="AA93" i="40"/>
  <c r="Z93" i="40"/>
  <c r="Y93" i="40"/>
  <c r="X93" i="40"/>
  <c r="W93" i="40"/>
  <c r="V93" i="40"/>
  <c r="U93" i="40"/>
  <c r="T93" i="40"/>
  <c r="S93" i="40"/>
  <c r="AD92" i="40"/>
  <c r="AC92" i="40"/>
  <c r="AB92" i="40"/>
  <c r="AA92" i="40"/>
  <c r="Z92" i="40"/>
  <c r="Y92" i="40"/>
  <c r="X92" i="40"/>
  <c r="W92" i="40"/>
  <c r="V92" i="40"/>
  <c r="U92" i="40"/>
  <c r="T92" i="40"/>
  <c r="S92" i="40"/>
  <c r="AD91" i="40"/>
  <c r="AC91" i="40"/>
  <c r="AB91" i="40"/>
  <c r="AA91" i="40"/>
  <c r="Z91" i="40"/>
  <c r="Y91" i="40"/>
  <c r="X91" i="40"/>
  <c r="W91" i="40"/>
  <c r="V91" i="40"/>
  <c r="U91" i="40"/>
  <c r="T91" i="40"/>
  <c r="S91" i="40"/>
  <c r="AD90" i="40"/>
  <c r="AC90" i="40"/>
  <c r="AB90" i="40"/>
  <c r="AA90" i="40"/>
  <c r="Z90" i="40"/>
  <c r="Y90" i="40"/>
  <c r="X90" i="40"/>
  <c r="W90" i="40"/>
  <c r="V90" i="40"/>
  <c r="U90" i="40"/>
  <c r="T90" i="40"/>
  <c r="S90" i="40"/>
  <c r="AD89" i="40"/>
  <c r="AC89" i="40"/>
  <c r="AB89" i="40"/>
  <c r="AA89" i="40"/>
  <c r="Z89" i="40"/>
  <c r="Y89" i="40"/>
  <c r="X89" i="40"/>
  <c r="W89" i="40"/>
  <c r="V89" i="40"/>
  <c r="U89" i="40"/>
  <c r="T89" i="40"/>
  <c r="S89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AD87" i="40"/>
  <c r="AC87" i="40"/>
  <c r="AB87" i="40"/>
  <c r="AA87" i="40"/>
  <c r="Z87" i="40"/>
  <c r="Y87" i="40"/>
  <c r="X87" i="40"/>
  <c r="W87" i="40"/>
  <c r="V87" i="40"/>
  <c r="U87" i="40"/>
  <c r="T87" i="40"/>
  <c r="S87" i="40"/>
  <c r="AD86" i="40"/>
  <c r="AC86" i="40"/>
  <c r="AB86" i="40"/>
  <c r="AA86" i="40"/>
  <c r="Z86" i="40"/>
  <c r="Y86" i="40"/>
  <c r="X86" i="40"/>
  <c r="W86" i="40"/>
  <c r="V86" i="40"/>
  <c r="U86" i="40"/>
  <c r="T86" i="40"/>
  <c r="S86" i="40"/>
  <c r="AD85" i="40"/>
  <c r="AC85" i="40"/>
  <c r="AB85" i="40"/>
  <c r="AA85" i="40"/>
  <c r="Z85" i="40"/>
  <c r="Y85" i="40"/>
  <c r="X85" i="40"/>
  <c r="W85" i="40"/>
  <c r="V85" i="40"/>
  <c r="U85" i="40"/>
  <c r="T85" i="40"/>
  <c r="S85" i="40"/>
  <c r="AD84" i="40"/>
  <c r="AC84" i="40"/>
  <c r="AB84" i="40"/>
  <c r="AA84" i="40"/>
  <c r="Z84" i="40"/>
  <c r="Y84" i="40"/>
  <c r="X84" i="40"/>
  <c r="W84" i="40"/>
  <c r="V84" i="40"/>
  <c r="U84" i="40"/>
  <c r="T84" i="40"/>
  <c r="S8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AD59" i="40"/>
  <c r="AC59" i="40"/>
  <c r="AB59" i="40"/>
  <c r="AA59" i="40"/>
  <c r="Z59" i="40"/>
  <c r="Y59" i="40"/>
  <c r="X59" i="40"/>
  <c r="W59" i="40"/>
  <c r="V59" i="40"/>
  <c r="U59" i="40"/>
  <c r="T59" i="40"/>
  <c r="S59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AD47" i="40"/>
  <c r="AC47" i="40"/>
  <c r="AB47" i="40"/>
  <c r="AA47" i="40"/>
  <c r="Z47" i="40"/>
  <c r="Y47" i="40"/>
  <c r="X47" i="40"/>
  <c r="W47" i="40"/>
  <c r="W111" i="40" s="1"/>
  <c r="V47" i="40"/>
  <c r="U47" i="40"/>
  <c r="T47" i="40"/>
  <c r="S47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AD44" i="40"/>
  <c r="AC44" i="40"/>
  <c r="AB44" i="40"/>
  <c r="AA44" i="40"/>
  <c r="AA108" i="40" s="1"/>
  <c r="Z44" i="40"/>
  <c r="Y44" i="40"/>
  <c r="X44" i="40"/>
  <c r="W44" i="40"/>
  <c r="V44" i="40"/>
  <c r="U44" i="40"/>
  <c r="T44" i="40"/>
  <c r="S44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AD32" i="40"/>
  <c r="AC32" i="40"/>
  <c r="AC112" i="40" s="1"/>
  <c r="AB32" i="40"/>
  <c r="AA32" i="40"/>
  <c r="AA112" i="40" s="1"/>
  <c r="Z32" i="40"/>
  <c r="Z112" i="40" s="1"/>
  <c r="Y32" i="40"/>
  <c r="X32" i="40"/>
  <c r="W32" i="40"/>
  <c r="V32" i="40"/>
  <c r="U32" i="40"/>
  <c r="U112" i="40" s="1"/>
  <c r="T32" i="40"/>
  <c r="S32" i="40"/>
  <c r="S112" i="40" s="1"/>
  <c r="AD31" i="40"/>
  <c r="AD111" i="40" s="1"/>
  <c r="AC31" i="40"/>
  <c r="AB31" i="40"/>
  <c r="AA31" i="40"/>
  <c r="Z31" i="40"/>
  <c r="Y31" i="40"/>
  <c r="Y111" i="40" s="1"/>
  <c r="X31" i="40"/>
  <c r="W31" i="40"/>
  <c r="V31" i="40"/>
  <c r="V111" i="40" s="1"/>
  <c r="U31" i="40"/>
  <c r="T31" i="40"/>
  <c r="S31" i="40"/>
  <c r="AD30" i="40"/>
  <c r="AC30" i="40"/>
  <c r="AC110" i="40" s="1"/>
  <c r="AB30" i="40"/>
  <c r="AA30" i="40"/>
  <c r="Z30" i="40"/>
  <c r="Y30" i="40"/>
  <c r="X30" i="40"/>
  <c r="W30" i="40"/>
  <c r="V30" i="40"/>
  <c r="U30" i="40"/>
  <c r="U110" i="40" s="1"/>
  <c r="T30" i="40"/>
  <c r="S30" i="40"/>
  <c r="AD29" i="40"/>
  <c r="AC29" i="40"/>
  <c r="AB29" i="40"/>
  <c r="AA29" i="40"/>
  <c r="Z29" i="40"/>
  <c r="Y29" i="40"/>
  <c r="Y109" i="40" s="1"/>
  <c r="X29" i="40"/>
  <c r="W29" i="40"/>
  <c r="V29" i="40"/>
  <c r="U29" i="40"/>
  <c r="T29" i="40"/>
  <c r="S29" i="40"/>
  <c r="AD28" i="40"/>
  <c r="AC28" i="40"/>
  <c r="AC108" i="40" s="1"/>
  <c r="AB28" i="40"/>
  <c r="AA28" i="40"/>
  <c r="Z28" i="40"/>
  <c r="Z108" i="40" s="1"/>
  <c r="Y28" i="40"/>
  <c r="X28" i="40"/>
  <c r="W28" i="40"/>
  <c r="V28" i="40"/>
  <c r="U28" i="40"/>
  <c r="U108" i="40" s="1"/>
  <c r="T28" i="40"/>
  <c r="S28" i="40"/>
  <c r="AD27" i="40"/>
  <c r="AD107" i="40" s="1"/>
  <c r="AC27" i="40"/>
  <c r="AB27" i="40"/>
  <c r="AA27" i="40"/>
  <c r="Z27" i="40"/>
  <c r="Y27" i="40"/>
  <c r="Y107" i="40" s="1"/>
  <c r="X27" i="40"/>
  <c r="W27" i="40"/>
  <c r="V27" i="40"/>
  <c r="V107" i="40" s="1"/>
  <c r="U27" i="40"/>
  <c r="T27" i="40"/>
  <c r="S27" i="40"/>
  <c r="AD26" i="40"/>
  <c r="AC26" i="40"/>
  <c r="AC106" i="40" s="1"/>
  <c r="AB26" i="40"/>
  <c r="AA26" i="40"/>
  <c r="AA106" i="40" s="1"/>
  <c r="Z26" i="40"/>
  <c r="Z106" i="40" s="1"/>
  <c r="Y26" i="40"/>
  <c r="X26" i="40"/>
  <c r="W26" i="40"/>
  <c r="V26" i="40"/>
  <c r="U26" i="40"/>
  <c r="U106" i="40" s="1"/>
  <c r="T26" i="40"/>
  <c r="S26" i="40"/>
  <c r="S106" i="40" s="1"/>
  <c r="AD25" i="40"/>
  <c r="AC25" i="40"/>
  <c r="AB25" i="40"/>
  <c r="AA25" i="40"/>
  <c r="AA105" i="40" s="1"/>
  <c r="Z25" i="40"/>
  <c r="Y25" i="40"/>
  <c r="Y105" i="40" s="1"/>
  <c r="X25" i="40"/>
  <c r="X105" i="40" s="1"/>
  <c r="W25" i="40"/>
  <c r="V25" i="40"/>
  <c r="U25" i="40"/>
  <c r="T25" i="40"/>
  <c r="S25" i="40"/>
  <c r="S105" i="40" s="1"/>
  <c r="AD24" i="40"/>
  <c r="AC24" i="40"/>
  <c r="AC104" i="40" s="1"/>
  <c r="AB24" i="40"/>
  <c r="AB104" i="40" s="1"/>
  <c r="AA24" i="40"/>
  <c r="AA104" i="40" s="1"/>
  <c r="Z24" i="40"/>
  <c r="Z104" i="40" s="1"/>
  <c r="Y24" i="40"/>
  <c r="X24" i="40"/>
  <c r="W24" i="40"/>
  <c r="W104" i="40" s="1"/>
  <c r="V24" i="40"/>
  <c r="U24" i="40"/>
  <c r="U104" i="40" s="1"/>
  <c r="T24" i="40"/>
  <c r="T104" i="40" s="1"/>
  <c r="S24" i="40"/>
  <c r="S104" i="40" s="1"/>
  <c r="AD23" i="40"/>
  <c r="AD103" i="40" s="1"/>
  <c r="AC23" i="40"/>
  <c r="AB23" i="40"/>
  <c r="AA23" i="40"/>
  <c r="AA103" i="40" s="1"/>
  <c r="Z23" i="40"/>
  <c r="Y23" i="40"/>
  <c r="Y103" i="40" s="1"/>
  <c r="X23" i="40"/>
  <c r="X103" i="40" s="1"/>
  <c r="W23" i="40"/>
  <c r="V23" i="40"/>
  <c r="V103" i="40" s="1"/>
  <c r="U23" i="40"/>
  <c r="T23" i="40"/>
  <c r="S23" i="40"/>
  <c r="S103" i="40" s="1"/>
  <c r="AD22" i="40"/>
  <c r="AC22" i="40"/>
  <c r="AC102" i="40" s="1"/>
  <c r="AB22" i="40"/>
  <c r="AB102" i="40" s="1"/>
  <c r="AA22" i="40"/>
  <c r="AA102" i="40" s="1"/>
  <c r="Z22" i="40"/>
  <c r="Z102" i="40" s="1"/>
  <c r="Y22" i="40"/>
  <c r="X22" i="40"/>
  <c r="W22" i="40"/>
  <c r="W102" i="40" s="1"/>
  <c r="V22" i="40"/>
  <c r="U22" i="40"/>
  <c r="U102" i="40" s="1"/>
  <c r="T22" i="40"/>
  <c r="T102" i="40" s="1"/>
  <c r="S22" i="40"/>
  <c r="S102" i="40" s="1"/>
  <c r="AD21" i="40"/>
  <c r="AC21" i="40"/>
  <c r="AB21" i="40"/>
  <c r="AA21" i="40"/>
  <c r="AA101" i="40" s="1"/>
  <c r="Z21" i="40"/>
  <c r="Y21" i="40"/>
  <c r="Y101" i="40" s="1"/>
  <c r="X21" i="40"/>
  <c r="X101" i="40" s="1"/>
  <c r="W21" i="40"/>
  <c r="V21" i="40"/>
  <c r="U21" i="40"/>
  <c r="T21" i="40"/>
  <c r="S21" i="40"/>
  <c r="S101" i="40" s="1"/>
  <c r="AD20" i="40"/>
  <c r="AC20" i="40"/>
  <c r="AC100" i="40" s="1"/>
  <c r="AB20" i="40"/>
  <c r="AB100" i="40" s="1"/>
  <c r="AA20" i="40"/>
  <c r="AA100" i="40" s="1"/>
  <c r="Z20" i="40"/>
  <c r="Z100" i="40" s="1"/>
  <c r="Y20" i="40"/>
  <c r="X20" i="40"/>
  <c r="W20" i="40"/>
  <c r="W100" i="40" s="1"/>
  <c r="V20" i="40"/>
  <c r="U20" i="40"/>
  <c r="U100" i="40" s="1"/>
  <c r="T20" i="40"/>
  <c r="T100" i="40" s="1"/>
  <c r="S20" i="40"/>
  <c r="S100" i="40" s="1"/>
  <c r="AD16" i="40"/>
  <c r="AD128" i="40" s="1"/>
  <c r="AC16" i="40"/>
  <c r="AC128" i="40" s="1"/>
  <c r="AB16" i="40"/>
  <c r="AB128" i="40" s="1"/>
  <c r="AA16" i="40"/>
  <c r="AA128" i="40" s="1"/>
  <c r="Z16" i="40"/>
  <c r="Z128" i="40" s="1"/>
  <c r="Y16" i="40"/>
  <c r="Y128" i="40" s="1"/>
  <c r="X16" i="40"/>
  <c r="X128" i="40" s="1"/>
  <c r="W16" i="40"/>
  <c r="W128" i="40" s="1"/>
  <c r="V16" i="40"/>
  <c r="V128" i="40" s="1"/>
  <c r="U16" i="40"/>
  <c r="U128" i="40" s="1"/>
  <c r="T16" i="40"/>
  <c r="T128" i="40" s="1"/>
  <c r="S16" i="40"/>
  <c r="S128" i="40" s="1"/>
  <c r="AD15" i="40"/>
  <c r="AD127" i="40" s="1"/>
  <c r="AC15" i="40"/>
  <c r="AC127" i="40" s="1"/>
  <c r="AB15" i="40"/>
  <c r="AB127" i="40" s="1"/>
  <c r="AA15" i="40"/>
  <c r="AA127" i="40" s="1"/>
  <c r="Z15" i="40"/>
  <c r="Z127" i="40" s="1"/>
  <c r="Y15" i="40"/>
  <c r="Y127" i="40" s="1"/>
  <c r="X15" i="40"/>
  <c r="X127" i="40" s="1"/>
  <c r="W15" i="40"/>
  <c r="W127" i="40" s="1"/>
  <c r="V15" i="40"/>
  <c r="V127" i="40" s="1"/>
  <c r="U15" i="40"/>
  <c r="U127" i="40" s="1"/>
  <c r="T15" i="40"/>
  <c r="T127" i="40" s="1"/>
  <c r="S15" i="40"/>
  <c r="S127" i="40" s="1"/>
  <c r="AD14" i="40"/>
  <c r="AD126" i="40" s="1"/>
  <c r="AC14" i="40"/>
  <c r="AC126" i="40" s="1"/>
  <c r="AB14" i="40"/>
  <c r="AB126" i="40" s="1"/>
  <c r="AA14" i="40"/>
  <c r="AA126" i="40" s="1"/>
  <c r="Z14" i="40"/>
  <c r="Z126" i="40" s="1"/>
  <c r="Y14" i="40"/>
  <c r="Y126" i="40" s="1"/>
  <c r="X14" i="40"/>
  <c r="X126" i="40" s="1"/>
  <c r="W14" i="40"/>
  <c r="W126" i="40" s="1"/>
  <c r="V14" i="40"/>
  <c r="V126" i="40" s="1"/>
  <c r="U14" i="40"/>
  <c r="U126" i="40" s="1"/>
  <c r="T14" i="40"/>
  <c r="T126" i="40" s="1"/>
  <c r="S14" i="40"/>
  <c r="S126" i="40" s="1"/>
  <c r="AD13" i="40"/>
  <c r="AD125" i="40" s="1"/>
  <c r="AC13" i="40"/>
  <c r="AC125" i="40" s="1"/>
  <c r="AB13" i="40"/>
  <c r="AB125" i="40" s="1"/>
  <c r="AA13" i="40"/>
  <c r="AA125" i="40" s="1"/>
  <c r="Z13" i="40"/>
  <c r="Z125" i="40" s="1"/>
  <c r="Y13" i="40"/>
  <c r="Y125" i="40" s="1"/>
  <c r="X13" i="40"/>
  <c r="X125" i="40" s="1"/>
  <c r="W13" i="40"/>
  <c r="W125" i="40" s="1"/>
  <c r="V13" i="40"/>
  <c r="V125" i="40" s="1"/>
  <c r="U13" i="40"/>
  <c r="U125" i="40" s="1"/>
  <c r="T13" i="40"/>
  <c r="T125" i="40" s="1"/>
  <c r="S13" i="40"/>
  <c r="S125" i="40" s="1"/>
  <c r="AD12" i="40"/>
  <c r="AD124" i="40" s="1"/>
  <c r="AC12" i="40"/>
  <c r="AC124" i="40" s="1"/>
  <c r="AB12" i="40"/>
  <c r="AB124" i="40" s="1"/>
  <c r="AA12" i="40"/>
  <c r="AA124" i="40" s="1"/>
  <c r="Z12" i="40"/>
  <c r="Z124" i="40" s="1"/>
  <c r="Y12" i="40"/>
  <c r="Y124" i="40" s="1"/>
  <c r="X12" i="40"/>
  <c r="X124" i="40" s="1"/>
  <c r="W12" i="40"/>
  <c r="W124" i="40" s="1"/>
  <c r="V12" i="40"/>
  <c r="V124" i="40" s="1"/>
  <c r="U12" i="40"/>
  <c r="U124" i="40" s="1"/>
  <c r="T12" i="40"/>
  <c r="T124" i="40" s="1"/>
  <c r="S12" i="40"/>
  <c r="S124" i="40" s="1"/>
  <c r="AD11" i="40"/>
  <c r="AD123" i="40" s="1"/>
  <c r="AC11" i="40"/>
  <c r="AC123" i="40" s="1"/>
  <c r="AB11" i="40"/>
  <c r="AB123" i="40" s="1"/>
  <c r="AA11" i="40"/>
  <c r="AA123" i="40" s="1"/>
  <c r="Z11" i="40"/>
  <c r="Z123" i="40" s="1"/>
  <c r="Y11" i="40"/>
  <c r="Y123" i="40" s="1"/>
  <c r="X11" i="40"/>
  <c r="X123" i="40" s="1"/>
  <c r="W11" i="40"/>
  <c r="W123" i="40" s="1"/>
  <c r="V11" i="40"/>
  <c r="V123" i="40" s="1"/>
  <c r="U11" i="40"/>
  <c r="U123" i="40" s="1"/>
  <c r="T11" i="40"/>
  <c r="T123" i="40" s="1"/>
  <c r="S11" i="40"/>
  <c r="S123" i="40" s="1"/>
  <c r="AD10" i="40"/>
  <c r="AD122" i="40" s="1"/>
  <c r="AC10" i="40"/>
  <c r="AC122" i="40" s="1"/>
  <c r="AB10" i="40"/>
  <c r="AB122" i="40" s="1"/>
  <c r="AA10" i="40"/>
  <c r="AA122" i="40" s="1"/>
  <c r="Z10" i="40"/>
  <c r="Z122" i="40" s="1"/>
  <c r="Y10" i="40"/>
  <c r="Y122" i="40" s="1"/>
  <c r="X10" i="40"/>
  <c r="X122" i="40" s="1"/>
  <c r="W10" i="40"/>
  <c r="W122" i="40" s="1"/>
  <c r="V10" i="40"/>
  <c r="V122" i="40" s="1"/>
  <c r="U10" i="40"/>
  <c r="U122" i="40" s="1"/>
  <c r="T10" i="40"/>
  <c r="T122" i="40" s="1"/>
  <c r="S10" i="40"/>
  <c r="S122" i="40" s="1"/>
  <c r="AD9" i="40"/>
  <c r="AD121" i="40" s="1"/>
  <c r="AC9" i="40"/>
  <c r="AC121" i="40" s="1"/>
  <c r="AB9" i="40"/>
  <c r="AB121" i="40" s="1"/>
  <c r="AA9" i="40"/>
  <c r="AA121" i="40" s="1"/>
  <c r="Z9" i="40"/>
  <c r="Z121" i="40" s="1"/>
  <c r="Y9" i="40"/>
  <c r="Y121" i="40" s="1"/>
  <c r="X9" i="40"/>
  <c r="X121" i="40" s="1"/>
  <c r="W9" i="40"/>
  <c r="W121" i="40" s="1"/>
  <c r="V9" i="40"/>
  <c r="V121" i="40" s="1"/>
  <c r="U9" i="40"/>
  <c r="U121" i="40" s="1"/>
  <c r="T9" i="40"/>
  <c r="T121" i="40" s="1"/>
  <c r="S9" i="40"/>
  <c r="S121" i="40" s="1"/>
  <c r="AD8" i="40"/>
  <c r="AD120" i="40" s="1"/>
  <c r="AC8" i="40"/>
  <c r="AC120" i="40" s="1"/>
  <c r="AB8" i="40"/>
  <c r="AB120" i="40" s="1"/>
  <c r="AA8" i="40"/>
  <c r="AA120" i="40" s="1"/>
  <c r="Z8" i="40"/>
  <c r="Z120" i="40" s="1"/>
  <c r="Y8" i="40"/>
  <c r="Y120" i="40" s="1"/>
  <c r="X8" i="40"/>
  <c r="X120" i="40" s="1"/>
  <c r="W8" i="40"/>
  <c r="W120" i="40" s="1"/>
  <c r="V8" i="40"/>
  <c r="V120" i="40" s="1"/>
  <c r="U8" i="40"/>
  <c r="U120" i="40" s="1"/>
  <c r="T8" i="40"/>
  <c r="T120" i="40" s="1"/>
  <c r="S8" i="40"/>
  <c r="S120" i="40" s="1"/>
  <c r="AD7" i="40"/>
  <c r="AD119" i="40" s="1"/>
  <c r="AC7" i="40"/>
  <c r="AC119" i="40" s="1"/>
  <c r="AB7" i="40"/>
  <c r="AB119" i="40" s="1"/>
  <c r="AA7" i="40"/>
  <c r="AA119" i="40" s="1"/>
  <c r="Z7" i="40"/>
  <c r="Z119" i="40" s="1"/>
  <c r="Y7" i="40"/>
  <c r="Y119" i="40" s="1"/>
  <c r="X7" i="40"/>
  <c r="X119" i="40" s="1"/>
  <c r="W7" i="40"/>
  <c r="W119" i="40" s="1"/>
  <c r="V7" i="40"/>
  <c r="V119" i="40" s="1"/>
  <c r="U7" i="40"/>
  <c r="U119" i="40" s="1"/>
  <c r="T7" i="40"/>
  <c r="T119" i="40" s="1"/>
  <c r="S7" i="40"/>
  <c r="S119" i="40" s="1"/>
  <c r="AD6" i="40"/>
  <c r="AD118" i="40" s="1"/>
  <c r="AC6" i="40"/>
  <c r="AC118" i="40" s="1"/>
  <c r="AB6" i="40"/>
  <c r="AB118" i="40" s="1"/>
  <c r="AA6" i="40"/>
  <c r="AA118" i="40" s="1"/>
  <c r="Z6" i="40"/>
  <c r="Z118" i="40" s="1"/>
  <c r="Y6" i="40"/>
  <c r="Y118" i="40" s="1"/>
  <c r="X6" i="40"/>
  <c r="X118" i="40" s="1"/>
  <c r="W6" i="40"/>
  <c r="W118" i="40" s="1"/>
  <c r="V6" i="40"/>
  <c r="V118" i="40" s="1"/>
  <c r="U6" i="40"/>
  <c r="U118" i="40" s="1"/>
  <c r="T6" i="40"/>
  <c r="T118" i="40" s="1"/>
  <c r="S6" i="40"/>
  <c r="S118" i="40" s="1"/>
  <c r="AD5" i="40"/>
  <c r="AD117" i="40" s="1"/>
  <c r="AC5" i="40"/>
  <c r="AC117" i="40" s="1"/>
  <c r="AB5" i="40"/>
  <c r="AB117" i="40" s="1"/>
  <c r="AA5" i="40"/>
  <c r="AA117" i="40" s="1"/>
  <c r="Z5" i="40"/>
  <c r="Z117" i="40" s="1"/>
  <c r="Y5" i="40"/>
  <c r="Y117" i="40" s="1"/>
  <c r="X5" i="40"/>
  <c r="X117" i="40" s="1"/>
  <c r="W5" i="40"/>
  <c r="W117" i="40" s="1"/>
  <c r="V5" i="40"/>
  <c r="V117" i="40" s="1"/>
  <c r="U5" i="40"/>
  <c r="U117" i="40" s="1"/>
  <c r="T5" i="40"/>
  <c r="T117" i="40" s="1"/>
  <c r="S5" i="40"/>
  <c r="S117" i="40" s="1"/>
  <c r="AD4" i="40"/>
  <c r="AD116" i="40" s="1"/>
  <c r="AC4" i="40"/>
  <c r="AC116" i="40" s="1"/>
  <c r="AB4" i="40"/>
  <c r="AB116" i="40" s="1"/>
  <c r="AA4" i="40"/>
  <c r="AA116" i="40" s="1"/>
  <c r="Z4" i="40"/>
  <c r="Z116" i="40" s="1"/>
  <c r="Y4" i="40"/>
  <c r="Y116" i="40" s="1"/>
  <c r="X4" i="40"/>
  <c r="X116" i="40" s="1"/>
  <c r="W4" i="40"/>
  <c r="W116" i="40" s="1"/>
  <c r="V4" i="40"/>
  <c r="V116" i="40" s="1"/>
  <c r="U4" i="40"/>
  <c r="U116" i="40" s="1"/>
  <c r="T4" i="40"/>
  <c r="T116" i="40" s="1"/>
  <c r="S4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N95" i="40"/>
  <c r="M95" i="40"/>
  <c r="L95" i="40"/>
  <c r="K95" i="40"/>
  <c r="J95" i="40"/>
  <c r="I95" i="40"/>
  <c r="H95" i="40"/>
  <c r="G95" i="40"/>
  <c r="F95" i="40"/>
  <c r="E95" i="40"/>
  <c r="D95" i="40"/>
  <c r="C95" i="40"/>
  <c r="N94" i="40"/>
  <c r="M94" i="40"/>
  <c r="L94" i="40"/>
  <c r="K94" i="40"/>
  <c r="J94" i="40"/>
  <c r="I94" i="40"/>
  <c r="H94" i="40"/>
  <c r="G94" i="40"/>
  <c r="F94" i="40"/>
  <c r="E94" i="40"/>
  <c r="D94" i="40"/>
  <c r="C94" i="40"/>
  <c r="N93" i="40"/>
  <c r="M93" i="40"/>
  <c r="L93" i="40"/>
  <c r="K93" i="40"/>
  <c r="J93" i="40"/>
  <c r="I93" i="40"/>
  <c r="H93" i="40"/>
  <c r="G93" i="40"/>
  <c r="F93" i="40"/>
  <c r="E93" i="40"/>
  <c r="D93" i="40"/>
  <c r="C93" i="40"/>
  <c r="N92" i="40"/>
  <c r="M92" i="40"/>
  <c r="L92" i="40"/>
  <c r="K92" i="40"/>
  <c r="J92" i="40"/>
  <c r="I92" i="40"/>
  <c r="H92" i="40"/>
  <c r="G92" i="40"/>
  <c r="F92" i="40"/>
  <c r="E92" i="40"/>
  <c r="D92" i="40"/>
  <c r="C92" i="40"/>
  <c r="N91" i="40"/>
  <c r="M91" i="40"/>
  <c r="L91" i="40"/>
  <c r="K91" i="40"/>
  <c r="J91" i="40"/>
  <c r="I91" i="40"/>
  <c r="H91" i="40"/>
  <c r="G91" i="40"/>
  <c r="F91" i="40"/>
  <c r="E91" i="40"/>
  <c r="D91" i="40"/>
  <c r="C91" i="40"/>
  <c r="N90" i="40"/>
  <c r="M90" i="40"/>
  <c r="L90" i="40"/>
  <c r="K90" i="40"/>
  <c r="J90" i="40"/>
  <c r="I90" i="40"/>
  <c r="H90" i="40"/>
  <c r="G90" i="40"/>
  <c r="F90" i="40"/>
  <c r="E90" i="40"/>
  <c r="D90" i="40"/>
  <c r="C90" i="40"/>
  <c r="N89" i="40"/>
  <c r="M89" i="40"/>
  <c r="L89" i="40"/>
  <c r="K89" i="40"/>
  <c r="J89" i="40"/>
  <c r="I89" i="40"/>
  <c r="H89" i="40"/>
  <c r="G89" i="40"/>
  <c r="F89" i="40"/>
  <c r="E89" i="40"/>
  <c r="D89" i="40"/>
  <c r="C89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N87" i="40"/>
  <c r="M87" i="40"/>
  <c r="L87" i="40"/>
  <c r="K87" i="40"/>
  <c r="J87" i="40"/>
  <c r="I87" i="40"/>
  <c r="H87" i="40"/>
  <c r="G87" i="40"/>
  <c r="F87" i="40"/>
  <c r="E87" i="40"/>
  <c r="D87" i="40"/>
  <c r="C87" i="40"/>
  <c r="N86" i="40"/>
  <c r="M86" i="40"/>
  <c r="L86" i="40"/>
  <c r="K86" i="40"/>
  <c r="J86" i="40"/>
  <c r="I86" i="40"/>
  <c r="H86" i="40"/>
  <c r="G86" i="40"/>
  <c r="F86" i="40"/>
  <c r="E86" i="40"/>
  <c r="D86" i="40"/>
  <c r="C86" i="40"/>
  <c r="N85" i="40"/>
  <c r="M85" i="40"/>
  <c r="L85" i="40"/>
  <c r="K85" i="40"/>
  <c r="J85" i="40"/>
  <c r="I85" i="40"/>
  <c r="H85" i="40"/>
  <c r="G85" i="40"/>
  <c r="F85" i="40"/>
  <c r="E85" i="40"/>
  <c r="D85" i="40"/>
  <c r="C85" i="40"/>
  <c r="N84" i="40"/>
  <c r="M84" i="40"/>
  <c r="L84" i="40"/>
  <c r="K84" i="40"/>
  <c r="J84" i="40"/>
  <c r="I84" i="40"/>
  <c r="H84" i="40"/>
  <c r="G84" i="40"/>
  <c r="F84" i="40"/>
  <c r="E84" i="40"/>
  <c r="D84" i="40"/>
  <c r="C84" i="40"/>
  <c r="BJ81" i="40"/>
  <c r="BI81" i="40"/>
  <c r="BH81" i="40"/>
  <c r="BG81" i="40"/>
  <c r="BF81" i="40"/>
  <c r="BE81" i="40"/>
  <c r="BD81" i="40"/>
  <c r="BC81" i="40"/>
  <c r="BB81" i="40"/>
  <c r="BA81" i="40"/>
  <c r="AZ81" i="40"/>
  <c r="AY81" i="40"/>
  <c r="BK81" i="40" s="1"/>
  <c r="BK80" i="40"/>
  <c r="BK79" i="40"/>
  <c r="BK78" i="40"/>
  <c r="BK77" i="40"/>
  <c r="BK76" i="40"/>
  <c r="BK75" i="40"/>
  <c r="BK74" i="40"/>
  <c r="BK73" i="40"/>
  <c r="BK72" i="40"/>
  <c r="BK71" i="40"/>
  <c r="BK70" i="40"/>
  <c r="BK69" i="40"/>
  <c r="BK68" i="40"/>
  <c r="BJ67" i="40"/>
  <c r="BI67" i="40"/>
  <c r="BH67" i="40"/>
  <c r="BG67" i="40"/>
  <c r="BF67" i="40"/>
  <c r="BE67" i="40"/>
  <c r="BD67" i="40"/>
  <c r="BC67" i="40"/>
  <c r="BB67" i="40"/>
  <c r="BA67" i="40"/>
  <c r="AZ67" i="40"/>
  <c r="AY67" i="40"/>
  <c r="AT81" i="40"/>
  <c r="AS81" i="40"/>
  <c r="AR81" i="40"/>
  <c r="AQ81" i="40"/>
  <c r="AP81" i="40"/>
  <c r="AO81" i="40"/>
  <c r="AN81" i="40"/>
  <c r="AM81" i="40"/>
  <c r="AL81" i="40"/>
  <c r="AK81" i="40"/>
  <c r="AJ81" i="40"/>
  <c r="AU81" i="40" s="1"/>
  <c r="AI81" i="40"/>
  <c r="AU80" i="40"/>
  <c r="AU79" i="40"/>
  <c r="AU78" i="40"/>
  <c r="AU77" i="40"/>
  <c r="AU76" i="40"/>
  <c r="AU75" i="40"/>
  <c r="AU74" i="40"/>
  <c r="AU73" i="40"/>
  <c r="AU72" i="40"/>
  <c r="AU71" i="40"/>
  <c r="AU70" i="40"/>
  <c r="AU69" i="40"/>
  <c r="AU68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D81" i="40"/>
  <c r="AC81" i="40"/>
  <c r="AB81" i="40"/>
  <c r="AA81" i="40"/>
  <c r="Z81" i="40"/>
  <c r="Y81" i="40"/>
  <c r="X81" i="40"/>
  <c r="W81" i="40"/>
  <c r="V81" i="40"/>
  <c r="U81" i="40"/>
  <c r="T81" i="40"/>
  <c r="S81" i="40"/>
  <c r="AE81" i="40" s="1"/>
  <c r="AE80" i="40"/>
  <c r="AE79" i="40"/>
  <c r="AE78" i="40"/>
  <c r="AE77" i="40"/>
  <c r="AE76" i="40"/>
  <c r="AE75" i="40"/>
  <c r="AE74" i="40"/>
  <c r="AE73" i="40"/>
  <c r="AE72" i="40"/>
  <c r="AE71" i="40"/>
  <c r="AE70" i="40"/>
  <c r="AE69" i="40"/>
  <c r="AE68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N64" i="40"/>
  <c r="M64" i="40"/>
  <c r="L64" i="40"/>
  <c r="K64" i="40"/>
  <c r="J64" i="40"/>
  <c r="I64" i="40"/>
  <c r="H64" i="40"/>
  <c r="G64" i="40"/>
  <c r="F64" i="40"/>
  <c r="E64" i="40"/>
  <c r="D64" i="40"/>
  <c r="C64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N59" i="40"/>
  <c r="M59" i="40"/>
  <c r="L59" i="40"/>
  <c r="K59" i="40"/>
  <c r="J59" i="40"/>
  <c r="I59" i="40"/>
  <c r="H59" i="40"/>
  <c r="G59" i="40"/>
  <c r="F59" i="40"/>
  <c r="E59" i="40"/>
  <c r="D59" i="40"/>
  <c r="C59" i="40"/>
  <c r="N58" i="40"/>
  <c r="M58" i="40"/>
  <c r="L58" i="40"/>
  <c r="K58" i="40"/>
  <c r="J58" i="40"/>
  <c r="I58" i="40"/>
  <c r="H58" i="40"/>
  <c r="G58" i="40"/>
  <c r="F58" i="40"/>
  <c r="E58" i="40"/>
  <c r="D58" i="40"/>
  <c r="C58" i="40"/>
  <c r="N57" i="40"/>
  <c r="M57" i="40"/>
  <c r="L57" i="40"/>
  <c r="K57" i="40"/>
  <c r="J57" i="40"/>
  <c r="I57" i="40"/>
  <c r="H57" i="40"/>
  <c r="G57" i="40"/>
  <c r="F57" i="40"/>
  <c r="E57" i="40"/>
  <c r="D57" i="40"/>
  <c r="C57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N47" i="40"/>
  <c r="M47" i="40"/>
  <c r="L47" i="40"/>
  <c r="K47" i="40"/>
  <c r="J47" i="40"/>
  <c r="I47" i="40"/>
  <c r="H47" i="40"/>
  <c r="G47" i="40"/>
  <c r="F47" i="40"/>
  <c r="E47" i="40"/>
  <c r="D47" i="40"/>
  <c r="C47" i="40"/>
  <c r="N46" i="40"/>
  <c r="M46" i="40"/>
  <c r="L46" i="40"/>
  <c r="K46" i="40"/>
  <c r="J46" i="40"/>
  <c r="I46" i="40"/>
  <c r="H46" i="40"/>
  <c r="G46" i="40"/>
  <c r="F46" i="40"/>
  <c r="E46" i="40"/>
  <c r="D46" i="40"/>
  <c r="C46" i="40"/>
  <c r="N45" i="40"/>
  <c r="M45" i="40"/>
  <c r="L45" i="40"/>
  <c r="K45" i="40"/>
  <c r="J45" i="40"/>
  <c r="I45" i="40"/>
  <c r="H45" i="40"/>
  <c r="G45" i="40"/>
  <c r="F45" i="40"/>
  <c r="E45" i="40"/>
  <c r="D45" i="40"/>
  <c r="C45" i="40"/>
  <c r="N44" i="40"/>
  <c r="M44" i="40"/>
  <c r="L44" i="40"/>
  <c r="K44" i="40"/>
  <c r="J44" i="40"/>
  <c r="I44" i="40"/>
  <c r="H44" i="40"/>
  <c r="G44" i="40"/>
  <c r="F44" i="40"/>
  <c r="E44" i="40"/>
  <c r="D44" i="40"/>
  <c r="C44" i="40"/>
  <c r="N43" i="40"/>
  <c r="M43" i="40"/>
  <c r="L43" i="40"/>
  <c r="K43" i="40"/>
  <c r="J43" i="40"/>
  <c r="I43" i="40"/>
  <c r="H43" i="40"/>
  <c r="G43" i="40"/>
  <c r="F43" i="40"/>
  <c r="E43" i="40"/>
  <c r="D43" i="40"/>
  <c r="C43" i="40"/>
  <c r="N42" i="40"/>
  <c r="M42" i="40"/>
  <c r="L42" i="40"/>
  <c r="K42" i="40"/>
  <c r="J42" i="40"/>
  <c r="I42" i="40"/>
  <c r="H42" i="40"/>
  <c r="G42" i="40"/>
  <c r="F42" i="40"/>
  <c r="E42" i="40"/>
  <c r="D42" i="40"/>
  <c r="C42" i="40"/>
  <c r="N41" i="40"/>
  <c r="M41" i="40"/>
  <c r="L41" i="40"/>
  <c r="K41" i="40"/>
  <c r="J41" i="40"/>
  <c r="I41" i="40"/>
  <c r="H41" i="40"/>
  <c r="G41" i="40"/>
  <c r="F41" i="40"/>
  <c r="E41" i="40"/>
  <c r="D41" i="40"/>
  <c r="C41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N39" i="40"/>
  <c r="M39" i="40"/>
  <c r="L39" i="40"/>
  <c r="L103" i="40" s="1"/>
  <c r="K39" i="40"/>
  <c r="J39" i="40"/>
  <c r="I39" i="40"/>
  <c r="H39" i="40"/>
  <c r="G39" i="40"/>
  <c r="F39" i="40"/>
  <c r="E39" i="40"/>
  <c r="D39" i="40"/>
  <c r="D103" i="40" s="1"/>
  <c r="C39" i="40"/>
  <c r="N38" i="40"/>
  <c r="M38" i="40"/>
  <c r="L38" i="40"/>
  <c r="K38" i="40"/>
  <c r="J38" i="40"/>
  <c r="I38" i="40"/>
  <c r="H38" i="40"/>
  <c r="G38" i="40"/>
  <c r="F38" i="40"/>
  <c r="E38" i="40"/>
  <c r="D38" i="40"/>
  <c r="C38" i="40"/>
  <c r="N37" i="40"/>
  <c r="M37" i="40"/>
  <c r="L37" i="40"/>
  <c r="L101" i="40" s="1"/>
  <c r="K37" i="40"/>
  <c r="J37" i="40"/>
  <c r="I37" i="40"/>
  <c r="H37" i="40"/>
  <c r="G37" i="40"/>
  <c r="F37" i="40"/>
  <c r="E37" i="40"/>
  <c r="D37" i="40"/>
  <c r="D101" i="40" s="1"/>
  <c r="C37" i="40"/>
  <c r="N36" i="40"/>
  <c r="M36" i="40"/>
  <c r="L36" i="40"/>
  <c r="K36" i="40"/>
  <c r="J36" i="40"/>
  <c r="I36" i="40"/>
  <c r="H36" i="40"/>
  <c r="H100" i="40" s="1"/>
  <c r="G36" i="40"/>
  <c r="F36" i="40"/>
  <c r="E36" i="40"/>
  <c r="D36" i="40"/>
  <c r="C36" i="40"/>
  <c r="N32" i="40"/>
  <c r="N112" i="40" s="1"/>
  <c r="M32" i="40"/>
  <c r="M112" i="40" s="1"/>
  <c r="L32" i="40"/>
  <c r="L112" i="40" s="1"/>
  <c r="K32" i="40"/>
  <c r="K112" i="40" s="1"/>
  <c r="J32" i="40"/>
  <c r="I32" i="40"/>
  <c r="H32" i="40"/>
  <c r="H112" i="40" s="1"/>
  <c r="G32" i="40"/>
  <c r="F32" i="40"/>
  <c r="F112" i="40" s="1"/>
  <c r="E32" i="40"/>
  <c r="E112" i="40" s="1"/>
  <c r="D32" i="40"/>
  <c r="D112" i="40" s="1"/>
  <c r="C32" i="40"/>
  <c r="C112" i="40" s="1"/>
  <c r="N31" i="40"/>
  <c r="M31" i="40"/>
  <c r="L31" i="40"/>
  <c r="K31" i="40"/>
  <c r="J31" i="40"/>
  <c r="J111" i="40" s="1"/>
  <c r="I31" i="40"/>
  <c r="I111" i="40" s="1"/>
  <c r="H31" i="40"/>
  <c r="H111" i="40" s="1"/>
  <c r="G31" i="40"/>
  <c r="G111" i="40" s="1"/>
  <c r="F31" i="40"/>
  <c r="E31" i="40"/>
  <c r="D31" i="40"/>
  <c r="C31" i="40"/>
  <c r="N30" i="40"/>
  <c r="M30" i="40"/>
  <c r="L30" i="40"/>
  <c r="L110" i="40" s="1"/>
  <c r="K30" i="40"/>
  <c r="K110" i="40" s="1"/>
  <c r="J30" i="40"/>
  <c r="I30" i="40"/>
  <c r="H30" i="40"/>
  <c r="G30" i="40"/>
  <c r="F30" i="40"/>
  <c r="E30" i="40"/>
  <c r="D30" i="40"/>
  <c r="D110" i="40" s="1"/>
  <c r="C30" i="40"/>
  <c r="C110" i="40" s="1"/>
  <c r="N29" i="40"/>
  <c r="M29" i="40"/>
  <c r="L29" i="40"/>
  <c r="K29" i="40"/>
  <c r="J29" i="40"/>
  <c r="I29" i="40"/>
  <c r="H29" i="40"/>
  <c r="H109" i="40" s="1"/>
  <c r="G29" i="40"/>
  <c r="G109" i="40" s="1"/>
  <c r="F29" i="40"/>
  <c r="E29" i="40"/>
  <c r="D29" i="40"/>
  <c r="C29" i="40"/>
  <c r="N28" i="40"/>
  <c r="N108" i="40" s="1"/>
  <c r="M28" i="40"/>
  <c r="M108" i="40" s="1"/>
  <c r="L28" i="40"/>
  <c r="L108" i="40" s="1"/>
  <c r="K28" i="40"/>
  <c r="K108" i="40" s="1"/>
  <c r="J28" i="40"/>
  <c r="J108" i="40" s="1"/>
  <c r="I28" i="40"/>
  <c r="H28" i="40"/>
  <c r="G28" i="40"/>
  <c r="F28" i="40"/>
  <c r="F108" i="40" s="1"/>
  <c r="E28" i="40"/>
  <c r="E108" i="40" s="1"/>
  <c r="D28" i="40"/>
  <c r="D108" i="40" s="1"/>
  <c r="C28" i="40"/>
  <c r="C108" i="40" s="1"/>
  <c r="N27" i="40"/>
  <c r="N107" i="40" s="1"/>
  <c r="M27" i="40"/>
  <c r="L27" i="40"/>
  <c r="K27" i="40"/>
  <c r="J27" i="40"/>
  <c r="J107" i="40" s="1"/>
  <c r="I27" i="40"/>
  <c r="I107" i="40" s="1"/>
  <c r="H27" i="40"/>
  <c r="H107" i="40" s="1"/>
  <c r="G27" i="40"/>
  <c r="G107" i="40" s="1"/>
  <c r="F27" i="40"/>
  <c r="F107" i="40" s="1"/>
  <c r="E27" i="40"/>
  <c r="D27" i="40"/>
  <c r="C27" i="40"/>
  <c r="N26" i="40"/>
  <c r="N106" i="40" s="1"/>
  <c r="M26" i="40"/>
  <c r="M106" i="40" s="1"/>
  <c r="L26" i="40"/>
  <c r="L106" i="40" s="1"/>
  <c r="K26" i="40"/>
  <c r="K106" i="40" s="1"/>
  <c r="J26" i="40"/>
  <c r="J106" i="40" s="1"/>
  <c r="I26" i="40"/>
  <c r="H26" i="40"/>
  <c r="G26" i="40"/>
  <c r="F26" i="40"/>
  <c r="F106" i="40" s="1"/>
  <c r="E26" i="40"/>
  <c r="E106" i="40" s="1"/>
  <c r="D26" i="40"/>
  <c r="D106" i="40" s="1"/>
  <c r="C26" i="40"/>
  <c r="C106" i="40" s="1"/>
  <c r="N25" i="40"/>
  <c r="N105" i="40" s="1"/>
  <c r="M25" i="40"/>
  <c r="M105" i="40" s="1"/>
  <c r="L25" i="40"/>
  <c r="L105" i="40" s="1"/>
  <c r="K25" i="40"/>
  <c r="K105" i="40" s="1"/>
  <c r="J25" i="40"/>
  <c r="I25" i="40"/>
  <c r="H25" i="40"/>
  <c r="H105" i="40" s="1"/>
  <c r="G25" i="40"/>
  <c r="G105" i="40" s="1"/>
  <c r="F25" i="40"/>
  <c r="F105" i="40" s="1"/>
  <c r="E25" i="40"/>
  <c r="E105" i="40" s="1"/>
  <c r="D25" i="40"/>
  <c r="D105" i="40" s="1"/>
  <c r="C25" i="40"/>
  <c r="C105" i="40" s="1"/>
  <c r="N24" i="40"/>
  <c r="N104" i="40" s="1"/>
  <c r="M24" i="40"/>
  <c r="M104" i="40" s="1"/>
  <c r="L24" i="40"/>
  <c r="L104" i="40" s="1"/>
  <c r="K24" i="40"/>
  <c r="K104" i="40" s="1"/>
  <c r="J24" i="40"/>
  <c r="J104" i="40" s="1"/>
  <c r="I24" i="40"/>
  <c r="I104" i="40" s="1"/>
  <c r="H24" i="40"/>
  <c r="H104" i="40" s="1"/>
  <c r="G24" i="40"/>
  <c r="G104" i="40" s="1"/>
  <c r="F24" i="40"/>
  <c r="F104" i="40" s="1"/>
  <c r="E24" i="40"/>
  <c r="E104" i="40" s="1"/>
  <c r="D24" i="40"/>
  <c r="D104" i="40" s="1"/>
  <c r="C24" i="40"/>
  <c r="C104" i="40" s="1"/>
  <c r="N23" i="40"/>
  <c r="N103" i="40" s="1"/>
  <c r="M23" i="40"/>
  <c r="M103" i="40" s="1"/>
  <c r="L23" i="40"/>
  <c r="K23" i="40"/>
  <c r="J23" i="40"/>
  <c r="J103" i="40" s="1"/>
  <c r="I23" i="40"/>
  <c r="I103" i="40" s="1"/>
  <c r="H23" i="40"/>
  <c r="H103" i="40" s="1"/>
  <c r="G23" i="40"/>
  <c r="G103" i="40" s="1"/>
  <c r="F23" i="40"/>
  <c r="F103" i="40" s="1"/>
  <c r="E23" i="40"/>
  <c r="E103" i="40" s="1"/>
  <c r="D23" i="40"/>
  <c r="C23" i="40"/>
  <c r="N22" i="40"/>
  <c r="N102" i="40" s="1"/>
  <c r="M22" i="40"/>
  <c r="M102" i="40" s="1"/>
  <c r="L22" i="40"/>
  <c r="L102" i="40" s="1"/>
  <c r="K22" i="40"/>
  <c r="K102" i="40" s="1"/>
  <c r="J22" i="40"/>
  <c r="J102" i="40" s="1"/>
  <c r="I22" i="40"/>
  <c r="I102" i="40" s="1"/>
  <c r="H22" i="40"/>
  <c r="H102" i="40" s="1"/>
  <c r="G22" i="40"/>
  <c r="G102" i="40" s="1"/>
  <c r="F22" i="40"/>
  <c r="F102" i="40" s="1"/>
  <c r="E22" i="40"/>
  <c r="E102" i="40" s="1"/>
  <c r="D22" i="40"/>
  <c r="D102" i="40" s="1"/>
  <c r="C22" i="40"/>
  <c r="C102" i="40" s="1"/>
  <c r="N21" i="40"/>
  <c r="N101" i="40" s="1"/>
  <c r="M21" i="40"/>
  <c r="M101" i="40" s="1"/>
  <c r="L21" i="40"/>
  <c r="K21" i="40"/>
  <c r="J21" i="40"/>
  <c r="I21" i="40"/>
  <c r="H21" i="40"/>
  <c r="H101" i="40" s="1"/>
  <c r="G21" i="40"/>
  <c r="G101" i="40" s="1"/>
  <c r="F21" i="40"/>
  <c r="F101" i="40" s="1"/>
  <c r="E21" i="40"/>
  <c r="E101" i="40" s="1"/>
  <c r="D21" i="40"/>
  <c r="C21" i="40"/>
  <c r="N20" i="40"/>
  <c r="N100" i="40" s="1"/>
  <c r="M20" i="40"/>
  <c r="M100" i="40" s="1"/>
  <c r="L20" i="40"/>
  <c r="L100" i="40" s="1"/>
  <c r="K20" i="40"/>
  <c r="K100" i="40" s="1"/>
  <c r="J20" i="40"/>
  <c r="J100" i="40" s="1"/>
  <c r="I20" i="40"/>
  <c r="I100" i="40" s="1"/>
  <c r="H20" i="40"/>
  <c r="G20" i="40"/>
  <c r="F20" i="40"/>
  <c r="F100" i="40" s="1"/>
  <c r="E20" i="40"/>
  <c r="E100" i="40" s="1"/>
  <c r="D20" i="40"/>
  <c r="D100" i="40" s="1"/>
  <c r="C20" i="40"/>
  <c r="C100" i="40" s="1"/>
  <c r="N16" i="40"/>
  <c r="M16" i="40"/>
  <c r="M128" i="40" s="1"/>
  <c r="L16" i="40"/>
  <c r="L128" i="40" s="1"/>
  <c r="K16" i="40"/>
  <c r="K128" i="40" s="1"/>
  <c r="J16" i="40"/>
  <c r="J128" i="40" s="1"/>
  <c r="I16" i="40"/>
  <c r="I128" i="40" s="1"/>
  <c r="H16" i="40"/>
  <c r="G16" i="40"/>
  <c r="G128" i="40" s="1"/>
  <c r="F16" i="40"/>
  <c r="E16" i="40"/>
  <c r="E128" i="40" s="1"/>
  <c r="D16" i="40"/>
  <c r="D128" i="40" s="1"/>
  <c r="C16" i="40"/>
  <c r="C128" i="40" s="1"/>
  <c r="N15" i="40"/>
  <c r="N127" i="40" s="1"/>
  <c r="M15" i="40"/>
  <c r="L15" i="40"/>
  <c r="K15" i="40"/>
  <c r="J15" i="40"/>
  <c r="I15" i="40"/>
  <c r="I127" i="40" s="1"/>
  <c r="H15" i="40"/>
  <c r="H127" i="40" s="1"/>
  <c r="G15" i="40"/>
  <c r="G127" i="40" s="1"/>
  <c r="F15" i="40"/>
  <c r="F127" i="40" s="1"/>
  <c r="E15" i="40"/>
  <c r="D15" i="40"/>
  <c r="C15" i="40"/>
  <c r="N14" i="40"/>
  <c r="M14" i="40"/>
  <c r="M126" i="40" s="1"/>
  <c r="L14" i="40"/>
  <c r="L126" i="40" s="1"/>
  <c r="K14" i="40"/>
  <c r="K126" i="40" s="1"/>
  <c r="J14" i="40"/>
  <c r="J126" i="40" s="1"/>
  <c r="I14" i="40"/>
  <c r="H14" i="40"/>
  <c r="G14" i="40"/>
  <c r="F14" i="40"/>
  <c r="E14" i="40"/>
  <c r="E126" i="40" s="1"/>
  <c r="D14" i="40"/>
  <c r="D126" i="40" s="1"/>
  <c r="C14" i="40"/>
  <c r="C126" i="40" s="1"/>
  <c r="N13" i="40"/>
  <c r="M13" i="40"/>
  <c r="L13" i="40"/>
  <c r="K13" i="40"/>
  <c r="J13" i="40"/>
  <c r="I13" i="40"/>
  <c r="I125" i="40" s="1"/>
  <c r="H13" i="40"/>
  <c r="H125" i="40" s="1"/>
  <c r="G13" i="40"/>
  <c r="G125" i="40" s="1"/>
  <c r="F13" i="40"/>
  <c r="E13" i="40"/>
  <c r="D13" i="40"/>
  <c r="C13" i="40"/>
  <c r="N12" i="40"/>
  <c r="M12" i="40"/>
  <c r="M124" i="40" s="1"/>
  <c r="L12" i="40"/>
  <c r="L124" i="40" s="1"/>
  <c r="K12" i="40"/>
  <c r="K124" i="40" s="1"/>
  <c r="J12" i="40"/>
  <c r="J124" i="40" s="1"/>
  <c r="I12" i="40"/>
  <c r="I124" i="40" s="1"/>
  <c r="H12" i="40"/>
  <c r="G12" i="40"/>
  <c r="F12" i="40"/>
  <c r="E12" i="40"/>
  <c r="E124" i="40" s="1"/>
  <c r="D12" i="40"/>
  <c r="D124" i="40" s="1"/>
  <c r="C12" i="40"/>
  <c r="C124" i="40" s="1"/>
  <c r="N11" i="40"/>
  <c r="N123" i="40" s="1"/>
  <c r="M11" i="40"/>
  <c r="M123" i="40" s="1"/>
  <c r="L11" i="40"/>
  <c r="K11" i="40"/>
  <c r="K123" i="40" s="1"/>
  <c r="J11" i="40"/>
  <c r="I11" i="40"/>
  <c r="I123" i="40" s="1"/>
  <c r="H11" i="40"/>
  <c r="H123" i="40" s="1"/>
  <c r="G11" i="40"/>
  <c r="G123" i="40" s="1"/>
  <c r="F11" i="40"/>
  <c r="F123" i="40" s="1"/>
  <c r="E11" i="40"/>
  <c r="E123" i="40" s="1"/>
  <c r="D11" i="40"/>
  <c r="C11" i="40"/>
  <c r="N10" i="40"/>
  <c r="M10" i="40"/>
  <c r="M122" i="40" s="1"/>
  <c r="L10" i="40"/>
  <c r="L122" i="40" s="1"/>
  <c r="K10" i="40"/>
  <c r="K122" i="40" s="1"/>
  <c r="J10" i="40"/>
  <c r="J122" i="40" s="1"/>
  <c r="I10" i="40"/>
  <c r="I122" i="40" s="1"/>
  <c r="H10" i="40"/>
  <c r="G10" i="40"/>
  <c r="G122" i="40" s="1"/>
  <c r="F10" i="40"/>
  <c r="E10" i="40"/>
  <c r="E122" i="40" s="1"/>
  <c r="D10" i="40"/>
  <c r="D122" i="40" s="1"/>
  <c r="C10" i="40"/>
  <c r="C122" i="40" s="1"/>
  <c r="N9" i="40"/>
  <c r="N121" i="40" s="1"/>
  <c r="M9" i="40"/>
  <c r="M121" i="40" s="1"/>
  <c r="L9" i="40"/>
  <c r="K9" i="40"/>
  <c r="K121" i="40" s="1"/>
  <c r="J9" i="40"/>
  <c r="I9" i="40"/>
  <c r="I121" i="40" s="1"/>
  <c r="H9" i="40"/>
  <c r="H121" i="40" s="1"/>
  <c r="G9" i="40"/>
  <c r="G121" i="40" s="1"/>
  <c r="F9" i="40"/>
  <c r="F121" i="40" s="1"/>
  <c r="E9" i="40"/>
  <c r="E121" i="40" s="1"/>
  <c r="D9" i="40"/>
  <c r="C9" i="40"/>
  <c r="C121" i="40" s="1"/>
  <c r="N8" i="40"/>
  <c r="M8" i="40"/>
  <c r="M120" i="40" s="1"/>
  <c r="L8" i="40"/>
  <c r="L120" i="40" s="1"/>
  <c r="K8" i="40"/>
  <c r="K120" i="40" s="1"/>
  <c r="J8" i="40"/>
  <c r="J120" i="40" s="1"/>
  <c r="I8" i="40"/>
  <c r="I120" i="40" s="1"/>
  <c r="H8" i="40"/>
  <c r="G8" i="40"/>
  <c r="G120" i="40" s="1"/>
  <c r="F8" i="40"/>
  <c r="E8" i="40"/>
  <c r="E120" i="40" s="1"/>
  <c r="D8" i="40"/>
  <c r="D120" i="40" s="1"/>
  <c r="C8" i="40"/>
  <c r="C120" i="40" s="1"/>
  <c r="N7" i="40"/>
  <c r="M7" i="40"/>
  <c r="M119" i="40" s="1"/>
  <c r="L7" i="40"/>
  <c r="K7" i="40"/>
  <c r="J7" i="40"/>
  <c r="I7" i="40"/>
  <c r="I119" i="40" s="1"/>
  <c r="H7" i="40"/>
  <c r="H119" i="40" s="1"/>
  <c r="G7" i="40"/>
  <c r="G119" i="40" s="1"/>
  <c r="F7" i="40"/>
  <c r="E7" i="40"/>
  <c r="E119" i="40" s="1"/>
  <c r="D7" i="40"/>
  <c r="C7" i="40"/>
  <c r="N6" i="40"/>
  <c r="M6" i="40"/>
  <c r="M118" i="40" s="1"/>
  <c r="L6" i="40"/>
  <c r="L118" i="40" s="1"/>
  <c r="K6" i="40"/>
  <c r="K118" i="40" s="1"/>
  <c r="J6" i="40"/>
  <c r="J118" i="40" s="1"/>
  <c r="I6" i="40"/>
  <c r="H6" i="40"/>
  <c r="G6" i="40"/>
  <c r="F6" i="40"/>
  <c r="E6" i="40"/>
  <c r="E118" i="40" s="1"/>
  <c r="D6" i="40"/>
  <c r="D118" i="40" s="1"/>
  <c r="C6" i="40"/>
  <c r="C118" i="40" s="1"/>
  <c r="N5" i="40"/>
  <c r="N117" i="40" s="1"/>
  <c r="M5" i="40"/>
  <c r="L5" i="40"/>
  <c r="K5" i="40"/>
  <c r="J5" i="40"/>
  <c r="I5" i="40"/>
  <c r="I117" i="40" s="1"/>
  <c r="H5" i="40"/>
  <c r="H117" i="40" s="1"/>
  <c r="G5" i="40"/>
  <c r="G117" i="40" s="1"/>
  <c r="F5" i="40"/>
  <c r="F117" i="40" s="1"/>
  <c r="E5" i="40"/>
  <c r="D5" i="40"/>
  <c r="C5" i="40"/>
  <c r="N4" i="40"/>
  <c r="M4" i="40"/>
  <c r="M116" i="40" s="1"/>
  <c r="L4" i="40"/>
  <c r="L116" i="40" s="1"/>
  <c r="K4" i="40"/>
  <c r="K116" i="40" s="1"/>
  <c r="J4" i="40"/>
  <c r="J116" i="40" s="1"/>
  <c r="I4" i="40"/>
  <c r="H4" i="40"/>
  <c r="G4" i="40"/>
  <c r="F4" i="40"/>
  <c r="E4" i="40"/>
  <c r="E116" i="40" s="1"/>
  <c r="D4" i="40"/>
  <c r="D116" i="40" s="1"/>
  <c r="C4" i="40"/>
  <c r="DY81" i="40"/>
  <c r="DX81" i="40"/>
  <c r="DW81" i="40"/>
  <c r="DV81" i="40"/>
  <c r="DU81" i="40"/>
  <c r="DT81" i="40"/>
  <c r="DS81" i="40"/>
  <c r="DR81" i="40"/>
  <c r="DQ81" i="40"/>
  <c r="DP81" i="40"/>
  <c r="DO81" i="40"/>
  <c r="DN81" i="40"/>
  <c r="DZ81" i="40" s="1"/>
  <c r="DZ80" i="40"/>
  <c r="DZ79" i="40"/>
  <c r="DZ78" i="40"/>
  <c r="DZ77" i="40"/>
  <c r="DZ76" i="40"/>
  <c r="DZ75" i="40"/>
  <c r="DZ74" i="40"/>
  <c r="DZ73" i="40"/>
  <c r="DZ72" i="40"/>
  <c r="DZ71" i="40"/>
  <c r="DZ70" i="40"/>
  <c r="DZ69" i="40"/>
  <c r="DZ68" i="40"/>
  <c r="DY67" i="40"/>
  <c r="DX67" i="40"/>
  <c r="DW67" i="40"/>
  <c r="DV67" i="40"/>
  <c r="DU67" i="40"/>
  <c r="DT67" i="40"/>
  <c r="DS67" i="40"/>
  <c r="DR67" i="40"/>
  <c r="DQ67" i="40"/>
  <c r="DP67" i="40"/>
  <c r="DO67" i="40"/>
  <c r="DN67" i="40"/>
  <c r="DI81" i="40"/>
  <c r="DH81" i="40"/>
  <c r="DG81" i="40"/>
  <c r="DF81" i="40"/>
  <c r="DE81" i="40"/>
  <c r="DD81" i="40"/>
  <c r="DC81" i="40"/>
  <c r="DB81" i="40"/>
  <c r="DA81" i="40"/>
  <c r="CZ81" i="40"/>
  <c r="CY81" i="40"/>
  <c r="CX81" i="40"/>
  <c r="DJ81" i="40" s="1"/>
  <c r="DJ80" i="40"/>
  <c r="DJ79" i="40"/>
  <c r="DJ78" i="40"/>
  <c r="DJ77" i="40"/>
  <c r="DJ76" i="40"/>
  <c r="DJ75" i="40"/>
  <c r="DJ74" i="40"/>
  <c r="DJ73" i="40"/>
  <c r="DJ72" i="40"/>
  <c r="DJ71" i="40"/>
  <c r="DJ70" i="40"/>
  <c r="DJ69" i="40"/>
  <c r="DJ68" i="40"/>
  <c r="DI67" i="40"/>
  <c r="DH67" i="40"/>
  <c r="DG67" i="40"/>
  <c r="DF67" i="40"/>
  <c r="DE67" i="40"/>
  <c r="DD67" i="40"/>
  <c r="DC67" i="40"/>
  <c r="DB67" i="40"/>
  <c r="DA67" i="40"/>
  <c r="CZ67" i="40"/>
  <c r="CY67" i="40"/>
  <c r="CX67" i="40"/>
  <c r="CS81" i="40"/>
  <c r="CR81" i="40"/>
  <c r="CQ81" i="40"/>
  <c r="CP81" i="40"/>
  <c r="CO81" i="40"/>
  <c r="CN81" i="40"/>
  <c r="CM81" i="40"/>
  <c r="CL81" i="40"/>
  <c r="CK81" i="40"/>
  <c r="CJ81" i="40"/>
  <c r="CT81" i="40" s="1"/>
  <c r="CI81" i="40"/>
  <c r="CH81" i="40"/>
  <c r="CT80" i="40"/>
  <c r="CT79" i="40"/>
  <c r="CT78" i="40"/>
  <c r="CT77" i="40"/>
  <c r="CT76" i="40"/>
  <c r="CT75" i="40"/>
  <c r="CT74" i="40"/>
  <c r="CT73" i="40"/>
  <c r="CT72" i="40"/>
  <c r="CT71" i="40"/>
  <c r="CT70" i="40"/>
  <c r="CT69" i="40"/>
  <c r="CT68" i="40"/>
  <c r="CS67" i="40"/>
  <c r="CR67" i="40"/>
  <c r="CQ67" i="40"/>
  <c r="CP67" i="40"/>
  <c r="CO67" i="40"/>
  <c r="CN67" i="40"/>
  <c r="CM67" i="40"/>
  <c r="CL67" i="40"/>
  <c r="CK67" i="40"/>
  <c r="CJ67" i="40"/>
  <c r="CI67" i="40"/>
  <c r="CH67" i="40"/>
  <c r="DZ64" i="40"/>
  <c r="DZ63" i="40"/>
  <c r="DZ62" i="40"/>
  <c r="DZ61" i="40"/>
  <c r="DZ60" i="40"/>
  <c r="DZ59" i="40"/>
  <c r="DZ58" i="40"/>
  <c r="DZ57" i="40"/>
  <c r="DZ56" i="40"/>
  <c r="DZ55" i="40"/>
  <c r="DZ54" i="40"/>
  <c r="DZ53" i="40"/>
  <c r="DZ52" i="40"/>
  <c r="DJ64" i="40"/>
  <c r="DJ63" i="40"/>
  <c r="DJ62" i="40"/>
  <c r="DJ61" i="40"/>
  <c r="DJ60" i="40"/>
  <c r="DJ59" i="40"/>
  <c r="DJ58" i="40"/>
  <c r="DJ57" i="40"/>
  <c r="DJ56" i="40"/>
  <c r="DJ55" i="40"/>
  <c r="DJ54" i="40"/>
  <c r="DJ53" i="40"/>
  <c r="DJ52" i="40"/>
  <c r="CT64" i="40"/>
  <c r="CT63" i="40"/>
  <c r="CT62" i="40"/>
  <c r="CT61" i="40"/>
  <c r="CT60" i="40"/>
  <c r="CT59" i="40"/>
  <c r="CT58" i="40"/>
  <c r="CT57" i="40"/>
  <c r="CT56" i="40"/>
  <c r="CT55" i="40"/>
  <c r="CT54" i="40"/>
  <c r="CT53" i="40"/>
  <c r="CT52" i="40"/>
  <c r="BN128" i="40"/>
  <c r="BN127" i="40"/>
  <c r="BN126" i="40"/>
  <c r="BN125" i="40"/>
  <c r="BN124" i="40"/>
  <c r="BN123" i="40"/>
  <c r="BN122" i="40"/>
  <c r="BN121" i="40"/>
  <c r="BN120" i="40"/>
  <c r="BN119" i="40"/>
  <c r="BN118" i="40"/>
  <c r="BN117" i="40"/>
  <c r="BN116" i="40"/>
  <c r="BN112" i="40"/>
  <c r="BN111" i="40"/>
  <c r="BN110" i="40"/>
  <c r="BN109" i="40"/>
  <c r="BN108" i="40"/>
  <c r="BN107" i="40"/>
  <c r="BN106" i="40"/>
  <c r="BN105" i="40"/>
  <c r="BN104" i="40"/>
  <c r="BN103" i="40"/>
  <c r="BN102" i="40"/>
  <c r="BN101" i="40"/>
  <c r="BN100" i="40"/>
  <c r="BN97" i="40"/>
  <c r="BN81" i="40"/>
  <c r="BN49" i="40"/>
  <c r="BN65" i="40"/>
  <c r="BN33" i="40"/>
  <c r="BN17" i="40"/>
  <c r="N70" i="39"/>
  <c r="M70" i="39"/>
  <c r="L70" i="39"/>
  <c r="L98" i="39" s="1"/>
  <c r="K70" i="39"/>
  <c r="J70" i="39"/>
  <c r="I70" i="39"/>
  <c r="H70" i="39"/>
  <c r="G70" i="39"/>
  <c r="F70" i="39"/>
  <c r="E70" i="39"/>
  <c r="D70" i="39"/>
  <c r="D98" i="39" s="1"/>
  <c r="C70" i="39"/>
  <c r="N69" i="39"/>
  <c r="M69" i="39"/>
  <c r="L69" i="39"/>
  <c r="K69" i="39"/>
  <c r="J69" i="39"/>
  <c r="I69" i="39"/>
  <c r="H69" i="39"/>
  <c r="G69" i="39"/>
  <c r="F69" i="39"/>
  <c r="E69" i="39"/>
  <c r="D69" i="39"/>
  <c r="C69" i="39"/>
  <c r="C97" i="39" s="1"/>
  <c r="N68" i="39"/>
  <c r="M68" i="39"/>
  <c r="L68" i="39"/>
  <c r="K68" i="39"/>
  <c r="J68" i="39"/>
  <c r="I68" i="39"/>
  <c r="H68" i="39"/>
  <c r="G68" i="39"/>
  <c r="F68" i="39"/>
  <c r="E68" i="39"/>
  <c r="E96" i="39" s="1"/>
  <c r="D68" i="39"/>
  <c r="C68" i="39"/>
  <c r="N67" i="39"/>
  <c r="M67" i="39"/>
  <c r="L67" i="39"/>
  <c r="K67" i="39"/>
  <c r="J67" i="39"/>
  <c r="I67" i="39"/>
  <c r="H67" i="39"/>
  <c r="H95" i="39" s="1"/>
  <c r="G67" i="39"/>
  <c r="F67" i="39"/>
  <c r="E67" i="39"/>
  <c r="D67" i="39"/>
  <c r="C67" i="39"/>
  <c r="N66" i="39"/>
  <c r="M66" i="39"/>
  <c r="M94" i="39" s="1"/>
  <c r="L66" i="39"/>
  <c r="K66" i="39"/>
  <c r="K94" i="39" s="1"/>
  <c r="J66" i="39"/>
  <c r="I66" i="39"/>
  <c r="H66" i="39"/>
  <c r="G66" i="39"/>
  <c r="F66" i="39"/>
  <c r="E66" i="39"/>
  <c r="E94" i="39" s="1"/>
  <c r="D66" i="39"/>
  <c r="C66" i="39"/>
  <c r="C94" i="39" s="1"/>
  <c r="N65" i="39"/>
  <c r="M65" i="39"/>
  <c r="L65" i="39"/>
  <c r="K65" i="39"/>
  <c r="J65" i="39"/>
  <c r="I65" i="39"/>
  <c r="I93" i="39" s="1"/>
  <c r="H65" i="39"/>
  <c r="G65" i="39"/>
  <c r="G93" i="39" s="1"/>
  <c r="F65" i="39"/>
  <c r="E65" i="39"/>
  <c r="D65" i="39"/>
  <c r="C65" i="39"/>
  <c r="N64" i="39"/>
  <c r="M64" i="39"/>
  <c r="M92" i="39" s="1"/>
  <c r="L64" i="39"/>
  <c r="K64" i="39"/>
  <c r="J64" i="39"/>
  <c r="I64" i="39"/>
  <c r="H64" i="39"/>
  <c r="G64" i="39"/>
  <c r="F64" i="39"/>
  <c r="E64" i="39"/>
  <c r="E92" i="39" s="1"/>
  <c r="D64" i="39"/>
  <c r="C64" i="39"/>
  <c r="C92" i="39" s="1"/>
  <c r="N63" i="39"/>
  <c r="M63" i="39"/>
  <c r="L63" i="39"/>
  <c r="K63" i="39"/>
  <c r="J63" i="39"/>
  <c r="I63" i="39"/>
  <c r="I91" i="39" s="1"/>
  <c r="H63" i="39"/>
  <c r="G63" i="39"/>
  <c r="G91" i="39" s="1"/>
  <c r="F63" i="39"/>
  <c r="E63" i="39"/>
  <c r="D63" i="39"/>
  <c r="C63" i="39"/>
  <c r="N62" i="39"/>
  <c r="M62" i="39"/>
  <c r="L62" i="39"/>
  <c r="K62" i="39"/>
  <c r="J62" i="39"/>
  <c r="I62" i="39"/>
  <c r="H62" i="39"/>
  <c r="G62" i="39"/>
  <c r="F62" i="39"/>
  <c r="E62" i="39"/>
  <c r="E90" i="39" s="1"/>
  <c r="D62" i="39"/>
  <c r="C62" i="39"/>
  <c r="N61" i="39"/>
  <c r="M61" i="39"/>
  <c r="L61" i="39"/>
  <c r="K61" i="39"/>
  <c r="J61" i="39"/>
  <c r="I61" i="39"/>
  <c r="I89" i="39" s="1"/>
  <c r="H61" i="39"/>
  <c r="G61" i="39"/>
  <c r="F61" i="39"/>
  <c r="E61" i="39"/>
  <c r="D61" i="39"/>
  <c r="C61" i="39"/>
  <c r="N60" i="39"/>
  <c r="M60" i="39"/>
  <c r="M88" i="39" s="1"/>
  <c r="L60" i="39"/>
  <c r="K60" i="39"/>
  <c r="J60" i="39"/>
  <c r="I60" i="39"/>
  <c r="H60" i="39"/>
  <c r="G60" i="39"/>
  <c r="F60" i="39"/>
  <c r="E60" i="39"/>
  <c r="E88" i="39" s="1"/>
  <c r="D60" i="39"/>
  <c r="C60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N55" i="39"/>
  <c r="M55" i="39"/>
  <c r="M97" i="39" s="1"/>
  <c r="L55" i="39"/>
  <c r="K55" i="39"/>
  <c r="J55" i="39"/>
  <c r="I55" i="39"/>
  <c r="H55" i="39"/>
  <c r="G55" i="39"/>
  <c r="F55" i="39"/>
  <c r="E55" i="39"/>
  <c r="D55" i="39"/>
  <c r="C55" i="39"/>
  <c r="N54" i="39"/>
  <c r="M54" i="39"/>
  <c r="L54" i="39"/>
  <c r="K54" i="39"/>
  <c r="J54" i="39"/>
  <c r="I54" i="39"/>
  <c r="I96" i="39" s="1"/>
  <c r="H54" i="39"/>
  <c r="G54" i="39"/>
  <c r="F54" i="39"/>
  <c r="E54" i="39"/>
  <c r="D54" i="39"/>
  <c r="C54" i="39"/>
  <c r="N53" i="39"/>
  <c r="M53" i="39"/>
  <c r="L53" i="39"/>
  <c r="K53" i="39"/>
  <c r="J53" i="39"/>
  <c r="I53" i="39"/>
  <c r="H53" i="39"/>
  <c r="G53" i="39"/>
  <c r="F53" i="39"/>
  <c r="E53" i="39"/>
  <c r="E95" i="39" s="1"/>
  <c r="D53" i="39"/>
  <c r="C53" i="39"/>
  <c r="C95" i="39" s="1"/>
  <c r="N52" i="39"/>
  <c r="M52" i="39"/>
  <c r="L52" i="39"/>
  <c r="K52" i="39"/>
  <c r="J52" i="39"/>
  <c r="I52" i="39"/>
  <c r="H52" i="39"/>
  <c r="G52" i="39"/>
  <c r="G94" i="39" s="1"/>
  <c r="F52" i="39"/>
  <c r="E52" i="39"/>
  <c r="D52" i="39"/>
  <c r="C52" i="39"/>
  <c r="N51" i="39"/>
  <c r="M51" i="39"/>
  <c r="M93" i="39" s="1"/>
  <c r="L51" i="39"/>
  <c r="K51" i="39"/>
  <c r="K93" i="39" s="1"/>
  <c r="J51" i="39"/>
  <c r="I51" i="39"/>
  <c r="H51" i="39"/>
  <c r="G51" i="39"/>
  <c r="F51" i="39"/>
  <c r="E51" i="39"/>
  <c r="E93" i="39" s="1"/>
  <c r="D51" i="39"/>
  <c r="C51" i="39"/>
  <c r="C93" i="39" s="1"/>
  <c r="N50" i="39"/>
  <c r="M50" i="39"/>
  <c r="L50" i="39"/>
  <c r="K50" i="39"/>
  <c r="J50" i="39"/>
  <c r="I50" i="39"/>
  <c r="I92" i="39" s="1"/>
  <c r="H50" i="39"/>
  <c r="G50" i="39"/>
  <c r="G92" i="39" s="1"/>
  <c r="F50" i="39"/>
  <c r="E50" i="39"/>
  <c r="D50" i="39"/>
  <c r="C50" i="39"/>
  <c r="N49" i="39"/>
  <c r="M49" i="39"/>
  <c r="L49" i="39"/>
  <c r="K49" i="39"/>
  <c r="J49" i="39"/>
  <c r="I49" i="39"/>
  <c r="H49" i="39"/>
  <c r="G49" i="39"/>
  <c r="F49" i="39"/>
  <c r="E49" i="39"/>
  <c r="E91" i="39" s="1"/>
  <c r="D49" i="39"/>
  <c r="C49" i="39"/>
  <c r="C91" i="39" s="1"/>
  <c r="N48" i="39"/>
  <c r="M48" i="39"/>
  <c r="L48" i="39"/>
  <c r="K48" i="39"/>
  <c r="J48" i="39"/>
  <c r="I48" i="39"/>
  <c r="I90" i="39" s="1"/>
  <c r="H48" i="39"/>
  <c r="G48" i="39"/>
  <c r="G90" i="39" s="1"/>
  <c r="F48" i="39"/>
  <c r="E48" i="39"/>
  <c r="D48" i="39"/>
  <c r="C48" i="39"/>
  <c r="N47" i="39"/>
  <c r="M47" i="39"/>
  <c r="M89" i="39" s="1"/>
  <c r="L47" i="39"/>
  <c r="K47" i="39"/>
  <c r="J47" i="39"/>
  <c r="I47" i="39"/>
  <c r="H47" i="39"/>
  <c r="G47" i="39"/>
  <c r="F47" i="39"/>
  <c r="E47" i="39"/>
  <c r="E89" i="39" s="1"/>
  <c r="D47" i="39"/>
  <c r="C47" i="39"/>
  <c r="C89" i="39" s="1"/>
  <c r="N46" i="39"/>
  <c r="M46" i="39"/>
  <c r="L46" i="39"/>
  <c r="K46" i="39"/>
  <c r="J46" i="39"/>
  <c r="I46" i="39"/>
  <c r="I88" i="39" s="1"/>
  <c r="H46" i="39"/>
  <c r="G46" i="39"/>
  <c r="G88" i="39" s="1"/>
  <c r="F46" i="39"/>
  <c r="E46" i="39"/>
  <c r="D46" i="39"/>
  <c r="C46" i="39"/>
  <c r="N28" i="39"/>
  <c r="M28" i="39"/>
  <c r="L28" i="39"/>
  <c r="K28" i="39"/>
  <c r="J28" i="39"/>
  <c r="I28" i="39"/>
  <c r="H28" i="39"/>
  <c r="G28" i="39"/>
  <c r="F28" i="39"/>
  <c r="E28" i="39"/>
  <c r="D28" i="39"/>
  <c r="C28" i="39"/>
  <c r="N27" i="39"/>
  <c r="M27" i="39"/>
  <c r="L27" i="39"/>
  <c r="K27" i="39"/>
  <c r="J27" i="39"/>
  <c r="I27" i="39"/>
  <c r="H27" i="39"/>
  <c r="G27" i="39"/>
  <c r="F27" i="39"/>
  <c r="E27" i="39"/>
  <c r="D27" i="39"/>
  <c r="C27" i="39"/>
  <c r="N26" i="39"/>
  <c r="M26" i="39"/>
  <c r="L26" i="39"/>
  <c r="K26" i="39"/>
  <c r="J26" i="39"/>
  <c r="I26" i="39"/>
  <c r="H26" i="39"/>
  <c r="G26" i="39"/>
  <c r="F26" i="39"/>
  <c r="E26" i="39"/>
  <c r="D26" i="39"/>
  <c r="C26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N24" i="39"/>
  <c r="M24" i="39"/>
  <c r="L24" i="39"/>
  <c r="K24" i="39"/>
  <c r="J24" i="39"/>
  <c r="I24" i="39"/>
  <c r="H24" i="39"/>
  <c r="G24" i="39"/>
  <c r="F24" i="39"/>
  <c r="E24" i="39"/>
  <c r="D24" i="39"/>
  <c r="C24" i="39"/>
  <c r="N23" i="39"/>
  <c r="M23" i="39"/>
  <c r="L23" i="39"/>
  <c r="K23" i="39"/>
  <c r="J23" i="39"/>
  <c r="I23" i="39"/>
  <c r="H23" i="39"/>
  <c r="G23" i="39"/>
  <c r="F23" i="39"/>
  <c r="E23" i="39"/>
  <c r="D23" i="39"/>
  <c r="C23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AG43" i="39"/>
  <c r="AF43" i="39"/>
  <c r="AE43" i="39"/>
  <c r="AD43" i="39"/>
  <c r="AC43" i="39"/>
  <c r="AB43" i="39"/>
  <c r="AA43" i="39"/>
  <c r="Z43" i="39"/>
  <c r="Y43" i="39"/>
  <c r="AH43" i="39" s="1"/>
  <c r="X43" i="39"/>
  <c r="W43" i="39"/>
  <c r="V43" i="39"/>
  <c r="AH42" i="39"/>
  <c r="AH41" i="39"/>
  <c r="AH40" i="39"/>
  <c r="AH39" i="39"/>
  <c r="AH38" i="39"/>
  <c r="AH37" i="39"/>
  <c r="AH36" i="39"/>
  <c r="AH35" i="39"/>
  <c r="AH34" i="39"/>
  <c r="AH33" i="39"/>
  <c r="AH32" i="39"/>
  <c r="R98" i="39"/>
  <c r="R97" i="39"/>
  <c r="R96" i="39"/>
  <c r="R95" i="39"/>
  <c r="R94" i="39"/>
  <c r="R93" i="39"/>
  <c r="R92" i="39"/>
  <c r="R91" i="39"/>
  <c r="R90" i="39"/>
  <c r="R89" i="39"/>
  <c r="R88" i="39"/>
  <c r="R84" i="39"/>
  <c r="R83" i="39"/>
  <c r="R82" i="39"/>
  <c r="R81" i="39"/>
  <c r="R80" i="39"/>
  <c r="R79" i="39"/>
  <c r="R78" i="39"/>
  <c r="R77" i="39"/>
  <c r="R76" i="39"/>
  <c r="R75" i="39"/>
  <c r="R74" i="39"/>
  <c r="I98" i="39"/>
  <c r="G98" i="39"/>
  <c r="H97" i="39"/>
  <c r="E97" i="39"/>
  <c r="M95" i="39"/>
  <c r="K95" i="39"/>
  <c r="L94" i="39"/>
  <c r="I94" i="39"/>
  <c r="D94" i="39"/>
  <c r="H93" i="39"/>
  <c r="L92" i="39"/>
  <c r="D92" i="39"/>
  <c r="M91" i="39"/>
  <c r="K91" i="39"/>
  <c r="H91" i="39"/>
  <c r="K90" i="39"/>
  <c r="C90" i="39"/>
  <c r="K89" i="39"/>
  <c r="H89" i="39"/>
  <c r="G89" i="39"/>
  <c r="L88" i="39"/>
  <c r="K88" i="39"/>
  <c r="D88" i="39"/>
  <c r="C88" i="39"/>
  <c r="F125" i="40" l="1"/>
  <c r="N125" i="40"/>
  <c r="BJ121" i="40"/>
  <c r="BF122" i="40"/>
  <c r="BB123" i="40"/>
  <c r="F119" i="40"/>
  <c r="N119" i="40"/>
  <c r="AL107" i="40"/>
  <c r="AP108" i="40"/>
  <c r="AP112" i="40"/>
  <c r="I106" i="40"/>
  <c r="E107" i="40"/>
  <c r="I108" i="40"/>
  <c r="M109" i="40"/>
  <c r="E111" i="40"/>
  <c r="I112" i="40"/>
  <c r="AP106" i="40"/>
  <c r="AT107" i="40"/>
  <c r="AL109" i="40"/>
  <c r="AP110" i="40"/>
  <c r="AL111" i="40"/>
  <c r="AT111" i="40"/>
  <c r="G112" i="40"/>
  <c r="T106" i="40"/>
  <c r="AB106" i="40"/>
  <c r="X107" i="40"/>
  <c r="T108" i="40"/>
  <c r="AB108" i="40"/>
  <c r="X109" i="40"/>
  <c r="T110" i="40"/>
  <c r="AB110" i="40"/>
  <c r="X111" i="40"/>
  <c r="T112" i="40"/>
  <c r="AB112" i="40"/>
  <c r="AJ107" i="40"/>
  <c r="AZ106" i="40"/>
  <c r="BH106" i="40"/>
  <c r="BD107" i="40"/>
  <c r="AZ108" i="40"/>
  <c r="BH108" i="40"/>
  <c r="BD111" i="40"/>
  <c r="AZ112" i="40"/>
  <c r="BH112" i="40"/>
  <c r="BB108" i="40"/>
  <c r="M107" i="40"/>
  <c r="E109" i="40"/>
  <c r="I110" i="40"/>
  <c r="M111" i="40"/>
  <c r="AT109" i="40"/>
  <c r="F109" i="40"/>
  <c r="N109" i="40"/>
  <c r="J110" i="40"/>
  <c r="F111" i="40"/>
  <c r="N111" i="40"/>
  <c r="J112" i="40"/>
  <c r="W106" i="40"/>
  <c r="S107" i="40"/>
  <c r="AA107" i="40"/>
  <c r="W108" i="40"/>
  <c r="S109" i="40"/>
  <c r="AA109" i="40"/>
  <c r="W110" i="40"/>
  <c r="S111" i="40"/>
  <c r="AA111" i="40"/>
  <c r="W112" i="40"/>
  <c r="AI106" i="40"/>
  <c r="AQ106" i="40"/>
  <c r="AM107" i="40"/>
  <c r="AI108" i="40"/>
  <c r="AQ108" i="40"/>
  <c r="AM109" i="40"/>
  <c r="AI110" i="40"/>
  <c r="AQ110" i="40"/>
  <c r="AM111" i="40"/>
  <c r="AI112" i="40"/>
  <c r="AQ112" i="40"/>
  <c r="BJ103" i="40"/>
  <c r="BD103" i="40"/>
  <c r="BB100" i="40"/>
  <c r="W107" i="40"/>
  <c r="S108" i="40"/>
  <c r="W109" i="40"/>
  <c r="S110" i="40"/>
  <c r="AA110" i="40"/>
  <c r="G106" i="40"/>
  <c r="C107" i="40"/>
  <c r="K107" i="40"/>
  <c r="G108" i="40"/>
  <c r="C109" i="40"/>
  <c r="K109" i="40"/>
  <c r="G110" i="40"/>
  <c r="C111" i="40"/>
  <c r="K111" i="40"/>
  <c r="AN106" i="40"/>
  <c r="AR107" i="40"/>
  <c r="AN108" i="40"/>
  <c r="AJ109" i="40"/>
  <c r="AR109" i="40"/>
  <c r="AN110" i="40"/>
  <c r="AJ111" i="40"/>
  <c r="AR111" i="40"/>
  <c r="H106" i="40"/>
  <c r="D107" i="40"/>
  <c r="L107" i="40"/>
  <c r="H108" i="40"/>
  <c r="D109" i="40"/>
  <c r="L109" i="40"/>
  <c r="H110" i="40"/>
  <c r="D111" i="40"/>
  <c r="L111" i="40"/>
  <c r="AO106" i="40"/>
  <c r="AS107" i="40"/>
  <c r="AO108" i="40"/>
  <c r="AK109" i="40"/>
  <c r="AS109" i="40"/>
  <c r="AO110" i="40"/>
  <c r="AK111" i="40"/>
  <c r="AS111" i="40"/>
  <c r="BB106" i="40"/>
  <c r="BJ106" i="40"/>
  <c r="BF107" i="40"/>
  <c r="BJ108" i="40"/>
  <c r="BF109" i="40"/>
  <c r="BB110" i="40"/>
  <c r="BJ110" i="40"/>
  <c r="BF111" i="40"/>
  <c r="W101" i="40"/>
  <c r="W103" i="40"/>
  <c r="G100" i="40"/>
  <c r="C101" i="40"/>
  <c r="K101" i="40"/>
  <c r="C103" i="40"/>
  <c r="K103" i="40"/>
  <c r="AN100" i="40"/>
  <c r="AJ101" i="40"/>
  <c r="AR101" i="40"/>
  <c r="AJ103" i="40"/>
  <c r="AR103" i="40"/>
  <c r="C123" i="40"/>
  <c r="AS123" i="40"/>
  <c r="AM123" i="40"/>
  <c r="AI128" i="40"/>
  <c r="C127" i="40"/>
  <c r="K127" i="40"/>
  <c r="AK127" i="40"/>
  <c r="AS127" i="40"/>
  <c r="AM127" i="40"/>
  <c r="AM125" i="40"/>
  <c r="G124" i="40"/>
  <c r="AO124" i="40"/>
  <c r="AI124" i="40"/>
  <c r="AQ124" i="40"/>
  <c r="C119" i="40"/>
  <c r="K119" i="40"/>
  <c r="AK119" i="40"/>
  <c r="AS119" i="40"/>
  <c r="AV129" i="40"/>
  <c r="AM119" i="40"/>
  <c r="K97" i="39"/>
  <c r="G96" i="39"/>
  <c r="I97" i="39"/>
  <c r="G97" i="39"/>
  <c r="M96" i="39"/>
  <c r="C96" i="39"/>
  <c r="K96" i="39"/>
  <c r="D96" i="39"/>
  <c r="L96" i="39"/>
  <c r="K92" i="39"/>
  <c r="D90" i="39"/>
  <c r="L90" i="39"/>
  <c r="BD101" i="40"/>
  <c r="BD105" i="40"/>
  <c r="BD109" i="40"/>
  <c r="AZ110" i="40"/>
  <c r="BH110" i="40"/>
  <c r="BF102" i="40"/>
  <c r="BF104" i="40"/>
  <c r="BB105" i="40"/>
  <c r="BF112" i="40"/>
  <c r="BG100" i="40"/>
  <c r="BC101" i="40"/>
  <c r="AY102" i="40"/>
  <c r="BG102" i="40"/>
  <c r="BC103" i="40"/>
  <c r="AY104" i="40"/>
  <c r="BG104" i="40"/>
  <c r="BC105" i="40"/>
  <c r="AY106" i="40"/>
  <c r="BG106" i="40"/>
  <c r="BC107" i="40"/>
  <c r="AY108" i="40"/>
  <c r="BG108" i="40"/>
  <c r="BC109" i="40"/>
  <c r="AY110" i="40"/>
  <c r="BG110" i="40"/>
  <c r="BC111" i="40"/>
  <c r="AY112" i="40"/>
  <c r="BG112" i="40"/>
  <c r="BA100" i="40"/>
  <c r="BI100" i="40"/>
  <c r="BE101" i="40"/>
  <c r="BA102" i="40"/>
  <c r="BI102" i="40"/>
  <c r="BE103" i="40"/>
  <c r="BA104" i="40"/>
  <c r="BI104" i="40"/>
  <c r="BE105" i="40"/>
  <c r="BA106" i="40"/>
  <c r="BI106" i="40"/>
  <c r="BE107" i="40"/>
  <c r="BA108" i="40"/>
  <c r="BI108" i="40"/>
  <c r="BE109" i="40"/>
  <c r="BA110" i="40"/>
  <c r="BI110" i="40"/>
  <c r="BE111" i="40"/>
  <c r="BA112" i="40"/>
  <c r="BI112" i="40"/>
  <c r="BB102" i="40"/>
  <c r="BJ102" i="40"/>
  <c r="BB104" i="40"/>
  <c r="BJ104" i="40"/>
  <c r="BF105" i="40"/>
  <c r="BB112" i="40"/>
  <c r="BJ112" i="40"/>
  <c r="BC100" i="40"/>
  <c r="AY101" i="40"/>
  <c r="BG101" i="40"/>
  <c r="BC102" i="40"/>
  <c r="AY103" i="40"/>
  <c r="BG103" i="40"/>
  <c r="BC104" i="40"/>
  <c r="AY105" i="40"/>
  <c r="BG105" i="40"/>
  <c r="BC106" i="40"/>
  <c r="AY107" i="40"/>
  <c r="BG107" i="40"/>
  <c r="BC108" i="40"/>
  <c r="AY109" i="40"/>
  <c r="BG109" i="40"/>
  <c r="BC110" i="40"/>
  <c r="AY111" i="40"/>
  <c r="BG111" i="40"/>
  <c r="BC112" i="40"/>
  <c r="BD100" i="40"/>
  <c r="AZ101" i="40"/>
  <c r="BH101" i="40"/>
  <c r="BD102" i="40"/>
  <c r="AZ103" i="40"/>
  <c r="BH103" i="40"/>
  <c r="BD104" i="40"/>
  <c r="AZ105" i="40"/>
  <c r="BH105" i="40"/>
  <c r="BD106" i="40"/>
  <c r="AZ107" i="40"/>
  <c r="BH107" i="40"/>
  <c r="BD108" i="40"/>
  <c r="AZ109" i="40"/>
  <c r="BH109" i="40"/>
  <c r="BD110" i="40"/>
  <c r="AZ111" i="40"/>
  <c r="BH111" i="40"/>
  <c r="BD112" i="40"/>
  <c r="BE100" i="40"/>
  <c r="BA101" i="40"/>
  <c r="BI101" i="40"/>
  <c r="BE102" i="40"/>
  <c r="BA103" i="40"/>
  <c r="BI103" i="40"/>
  <c r="BE104" i="40"/>
  <c r="BA105" i="40"/>
  <c r="BI105" i="40"/>
  <c r="BE106" i="40"/>
  <c r="BA107" i="40"/>
  <c r="BI107" i="40"/>
  <c r="BE108" i="40"/>
  <c r="BA109" i="40"/>
  <c r="BI109" i="40"/>
  <c r="BE110" i="40"/>
  <c r="BA111" i="40"/>
  <c r="BI111" i="40"/>
  <c r="BE112" i="40"/>
  <c r="BL113" i="40"/>
  <c r="AY100" i="40"/>
  <c r="BL129" i="40"/>
  <c r="AM100" i="40"/>
  <c r="AI101" i="40"/>
  <c r="AQ101" i="40"/>
  <c r="AM102" i="40"/>
  <c r="AI103" i="40"/>
  <c r="AQ103" i="40"/>
  <c r="AM104" i="40"/>
  <c r="AI105" i="40"/>
  <c r="AQ105" i="40"/>
  <c r="AM106" i="40"/>
  <c r="AI107" i="40"/>
  <c r="AQ107" i="40"/>
  <c r="AM108" i="40"/>
  <c r="AI109" i="40"/>
  <c r="AQ109" i="40"/>
  <c r="AM110" i="40"/>
  <c r="AI111" i="40"/>
  <c r="AQ111" i="40"/>
  <c r="AM112" i="40"/>
  <c r="AN102" i="40"/>
  <c r="AN104" i="40"/>
  <c r="AJ105" i="40"/>
  <c r="AN112" i="40"/>
  <c r="AV113" i="40"/>
  <c r="AI100" i="40"/>
  <c r="AI116" i="40"/>
  <c r="V101" i="40"/>
  <c r="AD105" i="40"/>
  <c r="V109" i="40"/>
  <c r="Z110" i="40"/>
  <c r="W105" i="40"/>
  <c r="AD101" i="40"/>
  <c r="V105" i="40"/>
  <c r="AD109" i="40"/>
  <c r="V100" i="40"/>
  <c r="AD100" i="40"/>
  <c r="Z101" i="40"/>
  <c r="V102" i="40"/>
  <c r="AD102" i="40"/>
  <c r="Z103" i="40"/>
  <c r="V104" i="40"/>
  <c r="AD104" i="40"/>
  <c r="Z105" i="40"/>
  <c r="V106" i="40"/>
  <c r="AD106" i="40"/>
  <c r="Z107" i="40"/>
  <c r="V108" i="40"/>
  <c r="AD108" i="40"/>
  <c r="Z109" i="40"/>
  <c r="V110" i="40"/>
  <c r="AD110" i="40"/>
  <c r="Z111" i="40"/>
  <c r="V112" i="40"/>
  <c r="AD112" i="40"/>
  <c r="T101" i="40"/>
  <c r="X102" i="40"/>
  <c r="AB103" i="40"/>
  <c r="T105" i="40"/>
  <c r="X106" i="40"/>
  <c r="T107" i="40"/>
  <c r="X108" i="40"/>
  <c r="AB109" i="40"/>
  <c r="T111" i="40"/>
  <c r="X112" i="40"/>
  <c r="Y100" i="40"/>
  <c r="U101" i="40"/>
  <c r="AC101" i="40"/>
  <c r="Y102" i="40"/>
  <c r="U103" i="40"/>
  <c r="AC103" i="40"/>
  <c r="Y104" i="40"/>
  <c r="U105" i="40"/>
  <c r="AC105" i="40"/>
  <c r="Y106" i="40"/>
  <c r="U107" i="40"/>
  <c r="AC107" i="40"/>
  <c r="Y108" i="40"/>
  <c r="U109" i="40"/>
  <c r="AC109" i="40"/>
  <c r="Y110" i="40"/>
  <c r="U111" i="40"/>
  <c r="AC111" i="40"/>
  <c r="Y112" i="40"/>
  <c r="X100" i="40"/>
  <c r="AB101" i="40"/>
  <c r="T103" i="40"/>
  <c r="X104" i="40"/>
  <c r="AB105" i="40"/>
  <c r="AB107" i="40"/>
  <c r="T109" i="40"/>
  <c r="X110" i="40"/>
  <c r="AB111" i="40"/>
  <c r="AF113" i="40"/>
  <c r="AF129" i="40"/>
  <c r="S116" i="40"/>
  <c r="G116" i="40"/>
  <c r="C117" i="40"/>
  <c r="K117" i="40"/>
  <c r="G118" i="40"/>
  <c r="C125" i="40"/>
  <c r="K125" i="40"/>
  <c r="G126" i="40"/>
  <c r="I116" i="40"/>
  <c r="E117" i="40"/>
  <c r="M117" i="40"/>
  <c r="I118" i="40"/>
  <c r="E125" i="40"/>
  <c r="M125" i="40"/>
  <c r="I126" i="40"/>
  <c r="E127" i="40"/>
  <c r="M127" i="40"/>
  <c r="F116" i="40"/>
  <c r="N116" i="40"/>
  <c r="J117" i="40"/>
  <c r="F118" i="40"/>
  <c r="N118" i="40"/>
  <c r="J119" i="40"/>
  <c r="F120" i="40"/>
  <c r="N120" i="40"/>
  <c r="J121" i="40"/>
  <c r="F122" i="40"/>
  <c r="N122" i="40"/>
  <c r="J123" i="40"/>
  <c r="F124" i="40"/>
  <c r="N124" i="40"/>
  <c r="J125" i="40"/>
  <c r="F126" i="40"/>
  <c r="N126" i="40"/>
  <c r="J127" i="40"/>
  <c r="F128" i="40"/>
  <c r="N128" i="40"/>
  <c r="H116" i="40"/>
  <c r="D117" i="40"/>
  <c r="L117" i="40"/>
  <c r="H118" i="40"/>
  <c r="D119" i="40"/>
  <c r="L119" i="40"/>
  <c r="H120" i="40"/>
  <c r="D121" i="40"/>
  <c r="L121" i="40"/>
  <c r="H122" i="40"/>
  <c r="D123" i="40"/>
  <c r="L123" i="40"/>
  <c r="H124" i="40"/>
  <c r="D125" i="40"/>
  <c r="L125" i="40"/>
  <c r="H126" i="40"/>
  <c r="D127" i="40"/>
  <c r="L127" i="40"/>
  <c r="H128" i="40"/>
  <c r="I101" i="40"/>
  <c r="I105" i="40"/>
  <c r="I109" i="40"/>
  <c r="E110" i="40"/>
  <c r="M110" i="40"/>
  <c r="J101" i="40"/>
  <c r="J105" i="40"/>
  <c r="J109" i="40"/>
  <c r="F110" i="40"/>
  <c r="N110" i="40"/>
  <c r="P113" i="40"/>
  <c r="O149" i="41"/>
  <c r="C116" i="40"/>
  <c r="P129" i="40"/>
  <c r="H88" i="39"/>
  <c r="D89" i="39"/>
  <c r="L89" i="39"/>
  <c r="H90" i="39"/>
  <c r="D91" i="39"/>
  <c r="L91" i="39"/>
  <c r="H92" i="39"/>
  <c r="D93" i="39"/>
  <c r="L93" i="39"/>
  <c r="H94" i="39"/>
  <c r="D95" i="39"/>
  <c r="L95" i="39"/>
  <c r="H96" i="39"/>
  <c r="D97" i="39"/>
  <c r="L97" i="39"/>
  <c r="H98" i="39"/>
  <c r="M90" i="39"/>
  <c r="I95" i="39"/>
  <c r="E98" i="39"/>
  <c r="M98" i="39"/>
  <c r="G95" i="39"/>
  <c r="C98" i="39"/>
  <c r="K98" i="39"/>
  <c r="F88" i="39"/>
  <c r="N88" i="39"/>
  <c r="J89" i="39"/>
  <c r="F90" i="39"/>
  <c r="N90" i="39"/>
  <c r="J91" i="39"/>
  <c r="F92" i="39"/>
  <c r="N92" i="39"/>
  <c r="J93" i="39"/>
  <c r="F94" i="39"/>
  <c r="N94" i="39"/>
  <c r="J95" i="39"/>
  <c r="F96" i="39"/>
  <c r="N96" i="39"/>
  <c r="J97" i="39"/>
  <c r="F98" i="39"/>
  <c r="N98" i="39"/>
  <c r="P99" i="39"/>
  <c r="J88" i="39"/>
  <c r="F89" i="39"/>
  <c r="N89" i="39"/>
  <c r="J90" i="39"/>
  <c r="F91" i="39"/>
  <c r="N91" i="39"/>
  <c r="J92" i="39"/>
  <c r="F93" i="39"/>
  <c r="N93" i="39"/>
  <c r="J94" i="39"/>
  <c r="F95" i="39"/>
  <c r="N95" i="39"/>
  <c r="J96" i="39"/>
  <c r="F97" i="39"/>
  <c r="N97" i="39"/>
  <c r="J98" i="39"/>
  <c r="O116" i="39"/>
  <c r="P86" i="39"/>
  <c r="BN129" i="40"/>
  <c r="BN113" i="40"/>
  <c r="R113" i="39"/>
  <c r="R111" i="39"/>
  <c r="R110" i="39"/>
  <c r="R107" i="39"/>
  <c r="R105" i="39"/>
  <c r="R103" i="39"/>
  <c r="R29" i="39"/>
  <c r="R57" i="39"/>
  <c r="R43" i="39"/>
  <c r="R71" i="39"/>
  <c r="R15" i="39"/>
  <c r="P100" i="39" l="1"/>
  <c r="R108" i="39"/>
  <c r="R85" i="39"/>
  <c r="R99" i="39"/>
  <c r="R104" i="39"/>
  <c r="R112" i="39"/>
  <c r="R109" i="39"/>
  <c r="R106" i="39"/>
  <c r="R114" i="39" l="1"/>
  <c r="D47" i="28" l="1"/>
  <c r="E47" i="28" s="1"/>
  <c r="F47" i="28" s="1"/>
  <c r="G47" i="28" s="1"/>
  <c r="H47" i="28" s="1"/>
  <c r="I47" i="28" s="1"/>
  <c r="J47" i="28" s="1"/>
  <c r="K47" i="28" s="1"/>
  <c r="L47" i="28" s="1"/>
  <c r="M47" i="28" s="1"/>
  <c r="N47" i="28" s="1"/>
  <c r="D43" i="28"/>
  <c r="E43" i="28" s="1"/>
  <c r="F43" i="28" s="1"/>
  <c r="G43" i="28" s="1"/>
  <c r="H43" i="28" s="1"/>
  <c r="I43" i="28" s="1"/>
  <c r="J43" i="28" s="1"/>
  <c r="K43" i="28" s="1"/>
  <c r="L43" i="28" s="1"/>
  <c r="M43" i="28" s="1"/>
  <c r="N43" i="28" s="1"/>
  <c r="D39" i="28"/>
  <c r="E39" i="28" s="1"/>
  <c r="F39" i="28" s="1"/>
  <c r="G39" i="28" s="1"/>
  <c r="H39" i="28" s="1"/>
  <c r="I39" i="28" s="1"/>
  <c r="J39" i="28" s="1"/>
  <c r="K39" i="28" s="1"/>
  <c r="L39" i="28" s="1"/>
  <c r="M39" i="28" s="1"/>
  <c r="N39" i="28" s="1"/>
  <c r="D35" i="28"/>
  <c r="E35" i="28" s="1"/>
  <c r="F35" i="28" s="1"/>
  <c r="G35" i="28" s="1"/>
  <c r="H35" i="28" s="1"/>
  <c r="I35" i="28" s="1"/>
  <c r="J35" i="28" s="1"/>
  <c r="K35" i="28" s="1"/>
  <c r="L35" i="28" s="1"/>
  <c r="M35" i="28" s="1"/>
  <c r="N35" i="28" s="1"/>
  <c r="C48" i="28" l="1"/>
  <c r="D48" i="28" s="1"/>
  <c r="E48" i="28" s="1"/>
  <c r="F48" i="28" s="1"/>
  <c r="G48" i="28" s="1"/>
  <c r="H48" i="28" s="1"/>
  <c r="I48" i="28" s="1"/>
  <c r="J48" i="28" s="1"/>
  <c r="K48" i="28" s="1"/>
  <c r="L48" i="28" s="1"/>
  <c r="M48" i="28" s="1"/>
  <c r="N48" i="28" s="1"/>
  <c r="C44" i="28"/>
  <c r="D44" i="28" s="1"/>
  <c r="E44" i="28" s="1"/>
  <c r="F44" i="28" s="1"/>
  <c r="G44" i="28" s="1"/>
  <c r="H44" i="28" s="1"/>
  <c r="I44" i="28" s="1"/>
  <c r="J44" i="28" s="1"/>
  <c r="K44" i="28" s="1"/>
  <c r="L44" i="28" s="1"/>
  <c r="M44" i="28" s="1"/>
  <c r="N44" i="28" s="1"/>
  <c r="C40" i="28"/>
  <c r="D40" i="28" s="1"/>
  <c r="E40" i="28" s="1"/>
  <c r="F40" i="28" s="1"/>
  <c r="G40" i="28" s="1"/>
  <c r="H40" i="28" s="1"/>
  <c r="I40" i="28" s="1"/>
  <c r="J40" i="28" s="1"/>
  <c r="K40" i="28" s="1"/>
  <c r="L40" i="28" s="1"/>
  <c r="M40" i="28" s="1"/>
  <c r="N40" i="28" s="1"/>
  <c r="C36" i="28"/>
  <c r="D36" i="28" s="1"/>
  <c r="E36" i="28" s="1"/>
  <c r="F36" i="28" s="1"/>
  <c r="G36" i="28" s="1"/>
  <c r="H36" i="28" s="1"/>
  <c r="I36" i="28" s="1"/>
  <c r="J36" i="28" s="1"/>
  <c r="K36" i="28" s="1"/>
  <c r="L36" i="28" s="1"/>
  <c r="M36" i="28" s="1"/>
  <c r="N36" i="28" s="1"/>
  <c r="DZ96" i="40" l="1"/>
  <c r="DZ95" i="40"/>
  <c r="DZ94" i="40"/>
  <c r="DZ93" i="40"/>
  <c r="DZ92" i="40"/>
  <c r="DZ91" i="40"/>
  <c r="DZ90" i="40"/>
  <c r="DZ89" i="40"/>
  <c r="DZ88" i="40"/>
  <c r="DZ87" i="40"/>
  <c r="DZ86" i="40"/>
  <c r="DZ85" i="40"/>
  <c r="DZ84" i="40"/>
  <c r="DY83" i="40"/>
  <c r="DX83" i="40"/>
  <c r="DW83" i="40"/>
  <c r="DV83" i="40"/>
  <c r="DU83" i="40"/>
  <c r="DT83" i="40"/>
  <c r="DS83" i="40"/>
  <c r="DR83" i="40"/>
  <c r="DQ83" i="40"/>
  <c r="DP83" i="40"/>
  <c r="DO83" i="40"/>
  <c r="DN83" i="40"/>
  <c r="DZ48" i="40"/>
  <c r="DZ47" i="40"/>
  <c r="DZ46" i="40"/>
  <c r="DZ45" i="40"/>
  <c r="DZ44" i="40"/>
  <c r="DZ43" i="40"/>
  <c r="DZ42" i="40"/>
  <c r="DZ41" i="40"/>
  <c r="DZ40" i="40"/>
  <c r="DZ39" i="40"/>
  <c r="DZ38" i="40"/>
  <c r="DZ37" i="40"/>
  <c r="DZ36" i="40"/>
  <c r="DY35" i="40"/>
  <c r="DX35" i="40"/>
  <c r="DW35" i="40"/>
  <c r="DV35" i="40"/>
  <c r="DU35" i="40"/>
  <c r="DT35" i="40"/>
  <c r="DS35" i="40"/>
  <c r="DR35" i="40"/>
  <c r="DQ35" i="40"/>
  <c r="DP35" i="40"/>
  <c r="DO35" i="40"/>
  <c r="DN35" i="40"/>
  <c r="DY51" i="40"/>
  <c r="DX51" i="40"/>
  <c r="DW51" i="40"/>
  <c r="DV51" i="40"/>
  <c r="DU51" i="40"/>
  <c r="DT51" i="40"/>
  <c r="DS51" i="40"/>
  <c r="DR51" i="40"/>
  <c r="DQ51" i="40"/>
  <c r="DP51" i="40"/>
  <c r="DO51" i="40"/>
  <c r="DN51" i="40"/>
  <c r="DZ32" i="40"/>
  <c r="DZ31" i="40"/>
  <c r="DZ30" i="40"/>
  <c r="DZ29" i="40"/>
  <c r="DZ28" i="40"/>
  <c r="DZ27" i="40"/>
  <c r="DZ26" i="40"/>
  <c r="DZ25" i="40"/>
  <c r="DZ24" i="40"/>
  <c r="DZ23" i="40"/>
  <c r="DZ22" i="40"/>
  <c r="DZ21" i="40"/>
  <c r="DZ20" i="40"/>
  <c r="DY19" i="40"/>
  <c r="DX19" i="40"/>
  <c r="DW19" i="40"/>
  <c r="DV19" i="40"/>
  <c r="DU19" i="40"/>
  <c r="DT19" i="40"/>
  <c r="DS19" i="40"/>
  <c r="DR19" i="40"/>
  <c r="DQ19" i="40"/>
  <c r="DP19" i="40"/>
  <c r="DO19" i="40"/>
  <c r="DN19" i="40"/>
  <c r="DZ16" i="40"/>
  <c r="DZ15" i="40"/>
  <c r="DZ14" i="40"/>
  <c r="DZ13" i="40"/>
  <c r="DZ12" i="40"/>
  <c r="DZ11" i="40"/>
  <c r="DZ10" i="40"/>
  <c r="DZ9" i="40"/>
  <c r="DZ8" i="40"/>
  <c r="DZ7" i="40"/>
  <c r="DZ6" i="40"/>
  <c r="DZ5" i="40"/>
  <c r="DZ4" i="40"/>
  <c r="DJ96" i="40"/>
  <c r="DJ95" i="40"/>
  <c r="DJ94" i="40"/>
  <c r="DJ93" i="40"/>
  <c r="DJ92" i="40"/>
  <c r="DJ91" i="40"/>
  <c r="DJ90" i="40"/>
  <c r="DJ89" i="40"/>
  <c r="DJ88" i="40"/>
  <c r="DJ87" i="40"/>
  <c r="DJ86" i="40"/>
  <c r="DJ85" i="40"/>
  <c r="DJ84" i="40"/>
  <c r="DI83" i="40"/>
  <c r="DH83" i="40"/>
  <c r="DG83" i="40"/>
  <c r="DF83" i="40"/>
  <c r="DE83" i="40"/>
  <c r="DD83" i="40"/>
  <c r="DC83" i="40"/>
  <c r="DB83" i="40"/>
  <c r="DA83" i="40"/>
  <c r="CZ83" i="40"/>
  <c r="CY83" i="40"/>
  <c r="CX83" i="40"/>
  <c r="DJ48" i="40"/>
  <c r="DJ47" i="40"/>
  <c r="DJ46" i="40"/>
  <c r="DJ45" i="40"/>
  <c r="DJ44" i="40"/>
  <c r="DJ43" i="40"/>
  <c r="DJ42" i="40"/>
  <c r="DJ41" i="40"/>
  <c r="DJ40" i="40"/>
  <c r="DJ39" i="40"/>
  <c r="DJ38" i="40"/>
  <c r="DJ37" i="40"/>
  <c r="DJ36" i="40"/>
  <c r="DI35" i="40"/>
  <c r="DH35" i="40"/>
  <c r="DG35" i="40"/>
  <c r="DF35" i="40"/>
  <c r="DE35" i="40"/>
  <c r="DD35" i="40"/>
  <c r="DC35" i="40"/>
  <c r="DB35" i="40"/>
  <c r="DA35" i="40"/>
  <c r="CZ35" i="40"/>
  <c r="CY35" i="40"/>
  <c r="CX35" i="40"/>
  <c r="DI51" i="40"/>
  <c r="DH51" i="40"/>
  <c r="DG51" i="40"/>
  <c r="DF51" i="40"/>
  <c r="DE51" i="40"/>
  <c r="DD51" i="40"/>
  <c r="DC51" i="40"/>
  <c r="DB51" i="40"/>
  <c r="DA51" i="40"/>
  <c r="CZ51" i="40"/>
  <c r="CY51" i="40"/>
  <c r="CX51" i="40"/>
  <c r="DJ32" i="40"/>
  <c r="DJ31" i="40"/>
  <c r="DJ30" i="40"/>
  <c r="DJ29" i="40"/>
  <c r="DJ28" i="40"/>
  <c r="DJ27" i="40"/>
  <c r="DJ26" i="40"/>
  <c r="DJ25" i="40"/>
  <c r="DJ24" i="40"/>
  <c r="DJ23" i="40"/>
  <c r="DJ22" i="40"/>
  <c r="DJ21" i="40"/>
  <c r="DJ20" i="40"/>
  <c r="DI19" i="40"/>
  <c r="DH19" i="40"/>
  <c r="DG19" i="40"/>
  <c r="DF19" i="40"/>
  <c r="DE19" i="40"/>
  <c r="DD19" i="40"/>
  <c r="DC19" i="40"/>
  <c r="DB19" i="40"/>
  <c r="DA19" i="40"/>
  <c r="CZ19" i="40"/>
  <c r="CY19" i="40"/>
  <c r="CX19" i="40"/>
  <c r="DJ16" i="40"/>
  <c r="DJ15" i="40"/>
  <c r="DJ14" i="40"/>
  <c r="DJ13" i="40"/>
  <c r="DJ12" i="40"/>
  <c r="DJ11" i="40"/>
  <c r="DJ10" i="40"/>
  <c r="DJ9" i="40"/>
  <c r="DJ8" i="40"/>
  <c r="DJ7" i="40"/>
  <c r="DJ6" i="40"/>
  <c r="DJ5" i="40"/>
  <c r="DJ4" i="40"/>
  <c r="CT96" i="40"/>
  <c r="CT95" i="40"/>
  <c r="CT94" i="40"/>
  <c r="CT93" i="40"/>
  <c r="CT92" i="40"/>
  <c r="CT91" i="40"/>
  <c r="CT90" i="40"/>
  <c r="CT89" i="40"/>
  <c r="CT88" i="40"/>
  <c r="CT87" i="40"/>
  <c r="CT86" i="40"/>
  <c r="CT85" i="40"/>
  <c r="CT84" i="40"/>
  <c r="CS83" i="40"/>
  <c r="CR83" i="40"/>
  <c r="CQ83" i="40"/>
  <c r="CP83" i="40"/>
  <c r="CO83" i="40"/>
  <c r="CN83" i="40"/>
  <c r="CM83" i="40"/>
  <c r="CL83" i="40"/>
  <c r="CK83" i="40"/>
  <c r="CJ83" i="40"/>
  <c r="CI83" i="40"/>
  <c r="CH83" i="40"/>
  <c r="CT48" i="40"/>
  <c r="CT47" i="40"/>
  <c r="CT46" i="40"/>
  <c r="CT45" i="40"/>
  <c r="CT44" i="40"/>
  <c r="CT43" i="40"/>
  <c r="CT42" i="40"/>
  <c r="CT41" i="40"/>
  <c r="CT40" i="40"/>
  <c r="CT39" i="40"/>
  <c r="CT38" i="40"/>
  <c r="CT37" i="40"/>
  <c r="CT36" i="40"/>
  <c r="CS35" i="40"/>
  <c r="CR35" i="40"/>
  <c r="CQ35" i="40"/>
  <c r="CP35" i="40"/>
  <c r="CO35" i="40"/>
  <c r="CN35" i="40"/>
  <c r="CM35" i="40"/>
  <c r="CL35" i="40"/>
  <c r="CK35" i="40"/>
  <c r="CJ35" i="40"/>
  <c r="CI35" i="40"/>
  <c r="CH35" i="40"/>
  <c r="CS51" i="40"/>
  <c r="CR51" i="40"/>
  <c r="CQ51" i="40"/>
  <c r="CP51" i="40"/>
  <c r="CO51" i="40"/>
  <c r="CN51" i="40"/>
  <c r="CM51" i="40"/>
  <c r="CL51" i="40"/>
  <c r="CK51" i="40"/>
  <c r="CJ51" i="40"/>
  <c r="CI51" i="40"/>
  <c r="CH51" i="40"/>
  <c r="CT32" i="40"/>
  <c r="CT31" i="40"/>
  <c r="CT30" i="40"/>
  <c r="CT29" i="40"/>
  <c r="CT28" i="40"/>
  <c r="CT27" i="40"/>
  <c r="CT26" i="40"/>
  <c r="CT25" i="40"/>
  <c r="CT24" i="40"/>
  <c r="CT23" i="40"/>
  <c r="CT22" i="40"/>
  <c r="CT21" i="40"/>
  <c r="CT20" i="40"/>
  <c r="CS19" i="40"/>
  <c r="CR19" i="40"/>
  <c r="CQ19" i="40"/>
  <c r="CP19" i="40"/>
  <c r="CO19" i="40"/>
  <c r="CN19" i="40"/>
  <c r="CM19" i="40"/>
  <c r="CL19" i="40"/>
  <c r="CK19" i="40"/>
  <c r="CJ19" i="40"/>
  <c r="CI19" i="40"/>
  <c r="CH19" i="40"/>
  <c r="CT16" i="40"/>
  <c r="CT15" i="40"/>
  <c r="CT14" i="40"/>
  <c r="CT13" i="40"/>
  <c r="CT12" i="40"/>
  <c r="CT11" i="40"/>
  <c r="CT10" i="40"/>
  <c r="CT9" i="40"/>
  <c r="CT8" i="40"/>
  <c r="CT7" i="40"/>
  <c r="CT6" i="40"/>
  <c r="CT5" i="40"/>
  <c r="CT4" i="40"/>
  <c r="CD96" i="40"/>
  <c r="CD95" i="40"/>
  <c r="CD94" i="40"/>
  <c r="CD93" i="40"/>
  <c r="CD92" i="40"/>
  <c r="CD91" i="40"/>
  <c r="CD90" i="40"/>
  <c r="CD89" i="40"/>
  <c r="CD88" i="40"/>
  <c r="CD87" i="40"/>
  <c r="CD86" i="40"/>
  <c r="CD85" i="40"/>
  <c r="CD84" i="40"/>
  <c r="CC81" i="40"/>
  <c r="CB81" i="40"/>
  <c r="CA81" i="40"/>
  <c r="BZ81" i="40"/>
  <c r="BY81" i="40"/>
  <c r="BX81" i="40"/>
  <c r="BW81" i="40"/>
  <c r="BV81" i="40"/>
  <c r="BU81" i="40"/>
  <c r="BT81" i="40"/>
  <c r="BS81" i="40"/>
  <c r="BR81" i="40"/>
  <c r="CD80" i="40"/>
  <c r="CD79" i="40"/>
  <c r="CD78" i="40"/>
  <c r="CD77" i="40"/>
  <c r="CD76" i="40"/>
  <c r="CD75" i="40"/>
  <c r="CD74" i="40"/>
  <c r="CD73" i="40"/>
  <c r="CD72" i="40"/>
  <c r="CD71" i="40"/>
  <c r="CD70" i="40"/>
  <c r="CD69" i="40"/>
  <c r="CD68" i="40"/>
  <c r="CD48" i="40"/>
  <c r="CD47" i="40"/>
  <c r="CD46" i="40"/>
  <c r="CD45" i="40"/>
  <c r="CD44" i="40"/>
  <c r="CD43" i="40"/>
  <c r="CD42" i="40"/>
  <c r="CD41" i="40"/>
  <c r="CD40" i="40"/>
  <c r="CD39" i="40"/>
  <c r="CD38" i="40"/>
  <c r="CD37" i="40"/>
  <c r="CD36" i="40"/>
  <c r="CD64" i="40"/>
  <c r="CD63" i="40"/>
  <c r="CD62" i="40"/>
  <c r="CD61" i="40"/>
  <c r="CD60" i="40"/>
  <c r="CD59" i="40"/>
  <c r="CD58" i="40"/>
  <c r="CD57" i="40"/>
  <c r="CD56" i="40"/>
  <c r="CD55" i="40"/>
  <c r="CD54" i="40"/>
  <c r="CD53" i="40"/>
  <c r="CD52" i="40"/>
  <c r="CD32" i="40"/>
  <c r="CD31" i="40"/>
  <c r="CD30" i="40"/>
  <c r="CD29" i="40"/>
  <c r="CD28" i="40"/>
  <c r="CD27" i="40"/>
  <c r="CD26" i="40"/>
  <c r="CD25" i="40"/>
  <c r="CD24" i="40"/>
  <c r="CD23" i="40"/>
  <c r="CD22" i="40"/>
  <c r="CD21" i="40"/>
  <c r="CD20" i="40"/>
  <c r="CB19" i="40"/>
  <c r="BX35" i="40"/>
  <c r="BV83" i="40"/>
  <c r="CB83" i="40"/>
  <c r="CA83" i="40"/>
  <c r="BZ83" i="40"/>
  <c r="BT83" i="40"/>
  <c r="BS83" i="40"/>
  <c r="BR83" i="40"/>
  <c r="CC67" i="40"/>
  <c r="BW67" i="40"/>
  <c r="BU67" i="40"/>
  <c r="CB35" i="40"/>
  <c r="BZ35" i="40"/>
  <c r="BY35" i="40"/>
  <c r="BR35" i="40"/>
  <c r="BZ51" i="40"/>
  <c r="BW51" i="40"/>
  <c r="BR51" i="40"/>
  <c r="CC19" i="40"/>
  <c r="BU19" i="40"/>
  <c r="BT19" i="40"/>
  <c r="CD16" i="40"/>
  <c r="CD15" i="40"/>
  <c r="CD14" i="40"/>
  <c r="CD13" i="40"/>
  <c r="CD12" i="40"/>
  <c r="CD11" i="40"/>
  <c r="CD10" i="40"/>
  <c r="CD9" i="40"/>
  <c r="CD8" i="40"/>
  <c r="CD7" i="40"/>
  <c r="CD6" i="40"/>
  <c r="CD5" i="40"/>
  <c r="CD4" i="40"/>
  <c r="CC51" i="40"/>
  <c r="BU51" i="40"/>
  <c r="CD81" i="40" l="1"/>
  <c r="BT67" i="40"/>
  <c r="CB67" i="40"/>
  <c r="BV67" i="40"/>
  <c r="BV19" i="40"/>
  <c r="BT35" i="40"/>
  <c r="BV51" i="40"/>
  <c r="BW19" i="40"/>
  <c r="BY51" i="40"/>
  <c r="BS35" i="40"/>
  <c r="CA35" i="40"/>
  <c r="BX67" i="40"/>
  <c r="BU83" i="40"/>
  <c r="CC83" i="40"/>
  <c r="BX51" i="40"/>
  <c r="BX19" i="40"/>
  <c r="BY67" i="40"/>
  <c r="BY19" i="40"/>
  <c r="BS51" i="40"/>
  <c r="CA51" i="40"/>
  <c r="BU35" i="40"/>
  <c r="CC35" i="40"/>
  <c r="BR67" i="40"/>
  <c r="BZ67" i="40"/>
  <c r="BW83" i="40"/>
  <c r="BR19" i="40"/>
  <c r="BZ19" i="40"/>
  <c r="BT51" i="40"/>
  <c r="CB51" i="40"/>
  <c r="BV35" i="40"/>
  <c r="BS67" i="40"/>
  <c r="CA67" i="40"/>
  <c r="BX83" i="40"/>
  <c r="BS19" i="40"/>
  <c r="CA19" i="40"/>
  <c r="BW35" i="40"/>
  <c r="BY83" i="40"/>
  <c r="EA81" i="40" l="1"/>
  <c r="AH28" i="39"/>
  <c r="AH27" i="39"/>
  <c r="AH26" i="39"/>
  <c r="AH25" i="39"/>
  <c r="AH24" i="39"/>
  <c r="AH23" i="39"/>
  <c r="AH22" i="39"/>
  <c r="AH21" i="39"/>
  <c r="AH20" i="39"/>
  <c r="AH19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AH56" i="39"/>
  <c r="AH55" i="39"/>
  <c r="AH54" i="39"/>
  <c r="AH53" i="39"/>
  <c r="AH52" i="39"/>
  <c r="AH51" i="39"/>
  <c r="AH50" i="39"/>
  <c r="AH49" i="39"/>
  <c r="AH48" i="39"/>
  <c r="AH47" i="39"/>
  <c r="AH46" i="39"/>
  <c r="AG45" i="39"/>
  <c r="AF45" i="39"/>
  <c r="AE45" i="39"/>
  <c r="AD45" i="39"/>
  <c r="AC45" i="39"/>
  <c r="AB45" i="39"/>
  <c r="AA45" i="39"/>
  <c r="Z45" i="39"/>
  <c r="Y45" i="39"/>
  <c r="X45" i="39"/>
  <c r="W45" i="39"/>
  <c r="V45" i="39"/>
  <c r="AH70" i="39"/>
  <c r="AH69" i="39"/>
  <c r="AH68" i="39"/>
  <c r="AH67" i="39"/>
  <c r="AH66" i="39"/>
  <c r="AH65" i="39"/>
  <c r="AH64" i="39"/>
  <c r="AH63" i="39"/>
  <c r="AH62" i="39"/>
  <c r="AH61" i="39"/>
  <c r="AG59" i="39"/>
  <c r="AF59" i="39"/>
  <c r="AE59" i="39"/>
  <c r="AD59" i="39"/>
  <c r="AC59" i="39"/>
  <c r="AB59" i="39"/>
  <c r="AA59" i="39"/>
  <c r="Z59" i="39"/>
  <c r="Y59" i="39"/>
  <c r="X59" i="39"/>
  <c r="W59" i="39"/>
  <c r="V59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AH14" i="39"/>
  <c r="AH13" i="39"/>
  <c r="AH12" i="39"/>
  <c r="AH11" i="39"/>
  <c r="AH10" i="39"/>
  <c r="AH9" i="39"/>
  <c r="AH8" i="39"/>
  <c r="AH7" i="39"/>
  <c r="AH6" i="39"/>
  <c r="AH5" i="39"/>
  <c r="AH4" i="39"/>
  <c r="AH15" i="39" l="1"/>
  <c r="AH18" i="39"/>
  <c r="AH60" i="39"/>
  <c r="D5" i="28" l="1"/>
  <c r="O139" i="36" l="1"/>
  <c r="N139" i="36"/>
  <c r="M139" i="36"/>
  <c r="L139" i="36"/>
  <c r="K139" i="36"/>
  <c r="J139" i="36"/>
  <c r="I139" i="36"/>
  <c r="H139" i="36"/>
  <c r="G139" i="36"/>
  <c r="F139" i="36"/>
  <c r="E139" i="36"/>
  <c r="D139" i="36"/>
  <c r="C139" i="36"/>
  <c r="O138" i="36"/>
  <c r="N138" i="36"/>
  <c r="M138" i="36"/>
  <c r="L138" i="36"/>
  <c r="K138" i="36"/>
  <c r="J138" i="36"/>
  <c r="I138" i="36"/>
  <c r="H138" i="36"/>
  <c r="G138" i="36"/>
  <c r="F138" i="36"/>
  <c r="E138" i="36"/>
  <c r="D138" i="36"/>
  <c r="C138" i="36"/>
  <c r="O137" i="36"/>
  <c r="N137" i="36"/>
  <c r="M137" i="36"/>
  <c r="L137" i="36"/>
  <c r="K137" i="36"/>
  <c r="J137" i="36"/>
  <c r="I137" i="36"/>
  <c r="H137" i="36"/>
  <c r="G137" i="36"/>
  <c r="F137" i="36"/>
  <c r="E137" i="36"/>
  <c r="D137" i="36"/>
  <c r="C137" i="36"/>
  <c r="O136" i="36"/>
  <c r="N136" i="36"/>
  <c r="M136" i="36"/>
  <c r="L136" i="36"/>
  <c r="K136" i="36"/>
  <c r="J136" i="36"/>
  <c r="I136" i="36"/>
  <c r="H136" i="36"/>
  <c r="G136" i="36"/>
  <c r="F136" i="36"/>
  <c r="E136" i="36"/>
  <c r="D136" i="36"/>
  <c r="C136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C135" i="36"/>
  <c r="O134" i="36"/>
  <c r="N134" i="36"/>
  <c r="M134" i="36"/>
  <c r="L134" i="36"/>
  <c r="K134" i="36"/>
  <c r="J134" i="36"/>
  <c r="I134" i="36"/>
  <c r="H134" i="36"/>
  <c r="G134" i="36"/>
  <c r="F134" i="36"/>
  <c r="E134" i="36"/>
  <c r="D134" i="36"/>
  <c r="C134" i="36"/>
  <c r="O133" i="36"/>
  <c r="N133" i="36"/>
  <c r="M133" i="36"/>
  <c r="L133" i="36"/>
  <c r="K133" i="36"/>
  <c r="J133" i="36"/>
  <c r="I133" i="36"/>
  <c r="H133" i="36"/>
  <c r="G133" i="36"/>
  <c r="F133" i="36"/>
  <c r="E133" i="36"/>
  <c r="D133" i="36"/>
  <c r="C133" i="36"/>
  <c r="O132" i="36"/>
  <c r="N132" i="36"/>
  <c r="M132" i="36"/>
  <c r="L132" i="36"/>
  <c r="K132" i="36"/>
  <c r="J132" i="36"/>
  <c r="I132" i="36"/>
  <c r="H132" i="36"/>
  <c r="G132" i="36"/>
  <c r="F132" i="36"/>
  <c r="E132" i="36"/>
  <c r="D132" i="36"/>
  <c r="C132" i="36"/>
  <c r="O131" i="36"/>
  <c r="N131" i="36"/>
  <c r="M131" i="36"/>
  <c r="L131" i="36"/>
  <c r="K131" i="36"/>
  <c r="J131" i="36"/>
  <c r="I131" i="36"/>
  <c r="H131" i="36"/>
  <c r="G131" i="36"/>
  <c r="F131" i="36"/>
  <c r="E131" i="36"/>
  <c r="D131" i="36"/>
  <c r="C131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C130" i="36"/>
  <c r="O129" i="36"/>
  <c r="N129" i="36"/>
  <c r="M129" i="36"/>
  <c r="L129" i="36"/>
  <c r="K129" i="36"/>
  <c r="J129" i="36"/>
  <c r="I129" i="36"/>
  <c r="H129" i="36"/>
  <c r="G129" i="36"/>
  <c r="F129" i="36"/>
  <c r="E129" i="36"/>
  <c r="D129" i="36"/>
  <c r="C129" i="36"/>
  <c r="O128" i="36"/>
  <c r="N128" i="36"/>
  <c r="M128" i="36"/>
  <c r="L128" i="36"/>
  <c r="K128" i="36"/>
  <c r="J128" i="36"/>
  <c r="I128" i="36"/>
  <c r="H128" i="36"/>
  <c r="G128" i="36"/>
  <c r="F128" i="36"/>
  <c r="E128" i="36"/>
  <c r="D128" i="36"/>
  <c r="C128" i="36"/>
  <c r="O127" i="36"/>
  <c r="N127" i="36"/>
  <c r="M127" i="36"/>
  <c r="L127" i="36"/>
  <c r="K127" i="36"/>
  <c r="J127" i="36"/>
  <c r="I127" i="36"/>
  <c r="H127" i="36"/>
  <c r="G127" i="36"/>
  <c r="F127" i="36"/>
  <c r="E127" i="36"/>
  <c r="D127" i="36"/>
  <c r="O122" i="36"/>
  <c r="N122" i="36"/>
  <c r="M122" i="36"/>
  <c r="L122" i="36"/>
  <c r="K122" i="36"/>
  <c r="J122" i="36"/>
  <c r="I122" i="36"/>
  <c r="H122" i="36"/>
  <c r="G122" i="36"/>
  <c r="F122" i="36"/>
  <c r="E122" i="36"/>
  <c r="D122" i="36"/>
  <c r="C122" i="36"/>
  <c r="O121" i="36"/>
  <c r="N121" i="36"/>
  <c r="M121" i="36"/>
  <c r="L121" i="36"/>
  <c r="K121" i="36"/>
  <c r="J121" i="36"/>
  <c r="I121" i="36"/>
  <c r="H121" i="36"/>
  <c r="G121" i="36"/>
  <c r="F121" i="36"/>
  <c r="E121" i="36"/>
  <c r="D121" i="36"/>
  <c r="C121" i="36"/>
  <c r="O120" i="36"/>
  <c r="N120" i="36"/>
  <c r="M120" i="36"/>
  <c r="L120" i="36"/>
  <c r="K120" i="36"/>
  <c r="J120" i="36"/>
  <c r="I120" i="36"/>
  <c r="H120" i="36"/>
  <c r="G120" i="36"/>
  <c r="F120" i="36"/>
  <c r="E120" i="36"/>
  <c r="D120" i="36"/>
  <c r="C120" i="36"/>
  <c r="O119" i="36"/>
  <c r="N119" i="36"/>
  <c r="M119" i="36"/>
  <c r="L119" i="36"/>
  <c r="K119" i="36"/>
  <c r="J119" i="36"/>
  <c r="I119" i="36"/>
  <c r="H119" i="36"/>
  <c r="G119" i="36"/>
  <c r="F119" i="36"/>
  <c r="E119" i="36"/>
  <c r="D119" i="36"/>
  <c r="C119" i="36"/>
  <c r="O118" i="36"/>
  <c r="N118" i="36"/>
  <c r="M118" i="36"/>
  <c r="L118" i="36"/>
  <c r="K118" i="36"/>
  <c r="J118" i="36"/>
  <c r="I118" i="36"/>
  <c r="H118" i="36"/>
  <c r="G118" i="36"/>
  <c r="F118" i="36"/>
  <c r="E118" i="36"/>
  <c r="D118" i="36"/>
  <c r="C118" i="36"/>
  <c r="O117" i="36"/>
  <c r="N117" i="36"/>
  <c r="M117" i="36"/>
  <c r="L117" i="36"/>
  <c r="K117" i="36"/>
  <c r="J117" i="36"/>
  <c r="I117" i="36"/>
  <c r="H117" i="36"/>
  <c r="G117" i="36"/>
  <c r="F117" i="36"/>
  <c r="E117" i="36"/>
  <c r="D117" i="36"/>
  <c r="C117" i="36"/>
  <c r="O116" i="36"/>
  <c r="N116" i="36"/>
  <c r="M116" i="36"/>
  <c r="L116" i="36"/>
  <c r="K116" i="36"/>
  <c r="J116" i="36"/>
  <c r="I116" i="36"/>
  <c r="H116" i="36"/>
  <c r="G116" i="36"/>
  <c r="F116" i="36"/>
  <c r="E116" i="36"/>
  <c r="D116" i="36"/>
  <c r="C116" i="36"/>
  <c r="O115" i="36"/>
  <c r="N115" i="36"/>
  <c r="M115" i="36"/>
  <c r="L115" i="36"/>
  <c r="K115" i="36"/>
  <c r="J115" i="36"/>
  <c r="I115" i="36"/>
  <c r="H115" i="36"/>
  <c r="G115" i="36"/>
  <c r="F115" i="36"/>
  <c r="E115" i="36"/>
  <c r="D115" i="36"/>
  <c r="C115" i="36"/>
  <c r="O114" i="36"/>
  <c r="N114" i="36"/>
  <c r="M114" i="36"/>
  <c r="L114" i="36"/>
  <c r="K114" i="36"/>
  <c r="J114" i="36"/>
  <c r="I114" i="36"/>
  <c r="H114" i="36"/>
  <c r="G114" i="36"/>
  <c r="F114" i="36"/>
  <c r="E114" i="36"/>
  <c r="D114" i="36"/>
  <c r="C114" i="36"/>
  <c r="O113" i="36"/>
  <c r="N113" i="36"/>
  <c r="M113" i="36"/>
  <c r="L113" i="36"/>
  <c r="K113" i="36"/>
  <c r="J113" i="36"/>
  <c r="I113" i="36"/>
  <c r="H113" i="36"/>
  <c r="G113" i="36"/>
  <c r="F113" i="36"/>
  <c r="E113" i="36"/>
  <c r="D113" i="36"/>
  <c r="C113" i="36"/>
  <c r="O112" i="36"/>
  <c r="N112" i="36"/>
  <c r="M112" i="36"/>
  <c r="L112" i="36"/>
  <c r="K112" i="36"/>
  <c r="J112" i="36"/>
  <c r="I112" i="36"/>
  <c r="H112" i="36"/>
  <c r="G112" i="36"/>
  <c r="F112" i="36"/>
  <c r="E112" i="36"/>
  <c r="D112" i="36"/>
  <c r="C112" i="36"/>
  <c r="O111" i="36"/>
  <c r="N111" i="36"/>
  <c r="M111" i="36"/>
  <c r="L111" i="36"/>
  <c r="K111" i="36"/>
  <c r="J111" i="36"/>
  <c r="I111" i="36"/>
  <c r="H111" i="36"/>
  <c r="G111" i="36"/>
  <c r="F111" i="36"/>
  <c r="E111" i="36"/>
  <c r="D111" i="36"/>
  <c r="C111" i="36"/>
  <c r="O110" i="36"/>
  <c r="N110" i="36"/>
  <c r="M110" i="36"/>
  <c r="L110" i="36"/>
  <c r="K110" i="36"/>
  <c r="J110" i="36"/>
  <c r="I110" i="36"/>
  <c r="H110" i="36"/>
  <c r="G110" i="36"/>
  <c r="F110" i="36"/>
  <c r="E110" i="36"/>
  <c r="D110" i="36"/>
  <c r="N139" i="35"/>
  <c r="M139" i="35"/>
  <c r="L139" i="35"/>
  <c r="K139" i="35"/>
  <c r="J139" i="35"/>
  <c r="I139" i="35"/>
  <c r="H139" i="35"/>
  <c r="G139" i="35"/>
  <c r="F139" i="35"/>
  <c r="E139" i="35"/>
  <c r="D139" i="35"/>
  <c r="C139" i="35"/>
  <c r="N138" i="35"/>
  <c r="M138" i="35"/>
  <c r="L138" i="35"/>
  <c r="K138" i="35"/>
  <c r="J138" i="35"/>
  <c r="I138" i="35"/>
  <c r="H138" i="35"/>
  <c r="G138" i="35"/>
  <c r="F138" i="35"/>
  <c r="E138" i="35"/>
  <c r="D138" i="35"/>
  <c r="C138" i="35"/>
  <c r="N137" i="35"/>
  <c r="M137" i="35"/>
  <c r="L137" i="35"/>
  <c r="K137" i="35"/>
  <c r="J137" i="35"/>
  <c r="I137" i="35"/>
  <c r="H137" i="35"/>
  <c r="G137" i="35"/>
  <c r="F137" i="35"/>
  <c r="E137" i="35"/>
  <c r="D137" i="35"/>
  <c r="C137" i="35"/>
  <c r="N136" i="35"/>
  <c r="M136" i="35"/>
  <c r="L136" i="35"/>
  <c r="K136" i="35"/>
  <c r="J136" i="35"/>
  <c r="I136" i="35"/>
  <c r="H136" i="35"/>
  <c r="G136" i="35"/>
  <c r="F136" i="35"/>
  <c r="E136" i="35"/>
  <c r="D136" i="35"/>
  <c r="C136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N134" i="35"/>
  <c r="M134" i="35"/>
  <c r="L134" i="35"/>
  <c r="K134" i="35"/>
  <c r="J134" i="35"/>
  <c r="I134" i="35"/>
  <c r="H134" i="35"/>
  <c r="G134" i="35"/>
  <c r="F134" i="35"/>
  <c r="E134" i="35"/>
  <c r="D134" i="35"/>
  <c r="C134" i="35"/>
  <c r="N133" i="35"/>
  <c r="M133" i="35"/>
  <c r="L133" i="35"/>
  <c r="K133" i="35"/>
  <c r="J133" i="35"/>
  <c r="I133" i="35"/>
  <c r="H133" i="35"/>
  <c r="G133" i="35"/>
  <c r="F133" i="35"/>
  <c r="E133" i="35"/>
  <c r="D133" i="35"/>
  <c r="C133" i="35"/>
  <c r="N132" i="35"/>
  <c r="M132" i="35"/>
  <c r="L132" i="35"/>
  <c r="K132" i="35"/>
  <c r="J132" i="35"/>
  <c r="I132" i="35"/>
  <c r="H132" i="35"/>
  <c r="G132" i="35"/>
  <c r="F132" i="35"/>
  <c r="E132" i="35"/>
  <c r="D132" i="35"/>
  <c r="C132" i="35"/>
  <c r="N131" i="35"/>
  <c r="M131" i="35"/>
  <c r="L131" i="35"/>
  <c r="K131" i="35"/>
  <c r="J131" i="35"/>
  <c r="I131" i="35"/>
  <c r="H131" i="35"/>
  <c r="G131" i="35"/>
  <c r="F131" i="35"/>
  <c r="E131" i="35"/>
  <c r="D131" i="35"/>
  <c r="C131" i="35"/>
  <c r="O130" i="35"/>
  <c r="N130" i="35"/>
  <c r="M130" i="35"/>
  <c r="L130" i="35"/>
  <c r="K130" i="35"/>
  <c r="J130" i="35"/>
  <c r="I130" i="35"/>
  <c r="H130" i="35"/>
  <c r="G130" i="35"/>
  <c r="F130" i="35"/>
  <c r="E130" i="35"/>
  <c r="D130" i="35"/>
  <c r="C130" i="35"/>
  <c r="N129" i="35"/>
  <c r="M129" i="35"/>
  <c r="L129" i="35"/>
  <c r="K129" i="35"/>
  <c r="J129" i="35"/>
  <c r="I129" i="35"/>
  <c r="H129" i="35"/>
  <c r="G129" i="35"/>
  <c r="F129" i="35"/>
  <c r="E129" i="35"/>
  <c r="D129" i="35"/>
  <c r="C129" i="35"/>
  <c r="N128" i="35"/>
  <c r="M128" i="35"/>
  <c r="L128" i="35"/>
  <c r="K128" i="35"/>
  <c r="J128" i="35"/>
  <c r="I128" i="35"/>
  <c r="H128" i="35"/>
  <c r="G128" i="35"/>
  <c r="F128" i="35"/>
  <c r="E128" i="35"/>
  <c r="D128" i="35"/>
  <c r="C128" i="35"/>
  <c r="N127" i="35"/>
  <c r="M127" i="35"/>
  <c r="L127" i="35"/>
  <c r="K127" i="35"/>
  <c r="J127" i="35"/>
  <c r="I127" i="35"/>
  <c r="H127" i="35"/>
  <c r="G127" i="35"/>
  <c r="F127" i="35"/>
  <c r="E127" i="35"/>
  <c r="D127" i="35"/>
  <c r="N122" i="35"/>
  <c r="M122" i="35"/>
  <c r="L122" i="35"/>
  <c r="K122" i="35"/>
  <c r="J122" i="35"/>
  <c r="I122" i="35"/>
  <c r="H122" i="35"/>
  <c r="G122" i="35"/>
  <c r="F122" i="35"/>
  <c r="E122" i="35"/>
  <c r="D122" i="35"/>
  <c r="C122" i="35"/>
  <c r="N121" i="35"/>
  <c r="M121" i="35"/>
  <c r="L121" i="35"/>
  <c r="K121" i="35"/>
  <c r="J121" i="35"/>
  <c r="I121" i="35"/>
  <c r="H121" i="35"/>
  <c r="G121" i="35"/>
  <c r="F121" i="35"/>
  <c r="E121" i="35"/>
  <c r="D121" i="35"/>
  <c r="C121" i="35"/>
  <c r="N120" i="35"/>
  <c r="M120" i="35"/>
  <c r="L120" i="35"/>
  <c r="K120" i="35"/>
  <c r="J120" i="35"/>
  <c r="I120" i="35"/>
  <c r="H120" i="35"/>
  <c r="G120" i="35"/>
  <c r="F120" i="35"/>
  <c r="E120" i="35"/>
  <c r="D120" i="35"/>
  <c r="C120" i="35"/>
  <c r="N119" i="35"/>
  <c r="M119" i="35"/>
  <c r="L119" i="35"/>
  <c r="K119" i="35"/>
  <c r="J119" i="35"/>
  <c r="I119" i="35"/>
  <c r="H119" i="35"/>
  <c r="G119" i="35"/>
  <c r="F119" i="35"/>
  <c r="E119" i="35"/>
  <c r="D119" i="35"/>
  <c r="C119" i="35"/>
  <c r="N118" i="35"/>
  <c r="M118" i="35"/>
  <c r="L118" i="35"/>
  <c r="K118" i="35"/>
  <c r="J118" i="35"/>
  <c r="I118" i="35"/>
  <c r="H118" i="35"/>
  <c r="G118" i="35"/>
  <c r="F118" i="35"/>
  <c r="E118" i="35"/>
  <c r="D118" i="35"/>
  <c r="C118" i="35"/>
  <c r="N117" i="35"/>
  <c r="M117" i="35"/>
  <c r="L117" i="35"/>
  <c r="K117" i="35"/>
  <c r="J117" i="35"/>
  <c r="I117" i="35"/>
  <c r="H117" i="35"/>
  <c r="G117" i="35"/>
  <c r="F117" i="35"/>
  <c r="E117" i="35"/>
  <c r="D117" i="35"/>
  <c r="C117" i="35"/>
  <c r="N116" i="35"/>
  <c r="M116" i="35"/>
  <c r="L116" i="35"/>
  <c r="K116" i="35"/>
  <c r="J116" i="35"/>
  <c r="I116" i="35"/>
  <c r="H116" i="35"/>
  <c r="G116" i="35"/>
  <c r="F116" i="35"/>
  <c r="E116" i="35"/>
  <c r="D116" i="35"/>
  <c r="C116" i="35"/>
  <c r="N115" i="35"/>
  <c r="M115" i="35"/>
  <c r="L115" i="35"/>
  <c r="K115" i="35"/>
  <c r="J115" i="35"/>
  <c r="I115" i="35"/>
  <c r="H115" i="35"/>
  <c r="G115" i="35"/>
  <c r="F115" i="35"/>
  <c r="E115" i="35"/>
  <c r="D115" i="35"/>
  <c r="C115" i="35"/>
  <c r="N114" i="35"/>
  <c r="M114" i="35"/>
  <c r="L114" i="35"/>
  <c r="K114" i="35"/>
  <c r="J114" i="35"/>
  <c r="I114" i="35"/>
  <c r="H114" i="35"/>
  <c r="G114" i="35"/>
  <c r="F114" i="35"/>
  <c r="E114" i="35"/>
  <c r="D114" i="35"/>
  <c r="C114" i="35"/>
  <c r="N113" i="35"/>
  <c r="M113" i="35"/>
  <c r="L113" i="35"/>
  <c r="K113" i="35"/>
  <c r="J113" i="35"/>
  <c r="I113" i="35"/>
  <c r="H113" i="35"/>
  <c r="G113" i="35"/>
  <c r="F113" i="35"/>
  <c r="E113" i="35"/>
  <c r="D113" i="35"/>
  <c r="C113" i="35"/>
  <c r="N112" i="35"/>
  <c r="M112" i="35"/>
  <c r="L112" i="35"/>
  <c r="K112" i="35"/>
  <c r="J112" i="35"/>
  <c r="I112" i="35"/>
  <c r="H112" i="35"/>
  <c r="G112" i="35"/>
  <c r="F112" i="35"/>
  <c r="E112" i="35"/>
  <c r="D112" i="35"/>
  <c r="C112" i="35"/>
  <c r="N111" i="35"/>
  <c r="M111" i="35"/>
  <c r="L111" i="35"/>
  <c r="K111" i="35"/>
  <c r="J111" i="35"/>
  <c r="I111" i="35"/>
  <c r="H111" i="35"/>
  <c r="G111" i="35"/>
  <c r="F111" i="35"/>
  <c r="E111" i="35"/>
  <c r="D111" i="35"/>
  <c r="C111" i="35"/>
  <c r="N110" i="35"/>
  <c r="M110" i="35"/>
  <c r="L110" i="35"/>
  <c r="K110" i="35"/>
  <c r="J110" i="35"/>
  <c r="I110" i="35"/>
  <c r="H110" i="35"/>
  <c r="G110" i="35"/>
  <c r="F110" i="35"/>
  <c r="E110" i="35"/>
  <c r="D110" i="35"/>
  <c r="O139" i="30"/>
  <c r="O139" i="35" s="1"/>
  <c r="O138" i="30"/>
  <c r="O138" i="35" s="1"/>
  <c r="O137" i="30"/>
  <c r="O137" i="35" s="1"/>
  <c r="O136" i="30"/>
  <c r="O136" i="35" s="1"/>
  <c r="O135" i="30"/>
  <c r="O135" i="35" s="1"/>
  <c r="O134" i="30"/>
  <c r="O134" i="35" s="1"/>
  <c r="O133" i="30"/>
  <c r="O133" i="35" s="1"/>
  <c r="O132" i="30"/>
  <c r="O132" i="35" s="1"/>
  <c r="O131" i="30"/>
  <c r="O131" i="35" s="1"/>
  <c r="O130" i="30"/>
  <c r="O129" i="30"/>
  <c r="O129" i="35" s="1"/>
  <c r="O128" i="30"/>
  <c r="O128" i="35" s="1"/>
  <c r="O127" i="30"/>
  <c r="O127" i="35" s="1"/>
  <c r="O122" i="30"/>
  <c r="O122" i="35" s="1"/>
  <c r="O121" i="30"/>
  <c r="O121" i="35" s="1"/>
  <c r="O120" i="30"/>
  <c r="O120" i="35" s="1"/>
  <c r="O119" i="30"/>
  <c r="O119" i="35" s="1"/>
  <c r="O118" i="30"/>
  <c r="O118" i="35" s="1"/>
  <c r="O117" i="30"/>
  <c r="O117" i="35" s="1"/>
  <c r="O116" i="30"/>
  <c r="O116" i="35" s="1"/>
  <c r="O115" i="30"/>
  <c r="O115" i="35" s="1"/>
  <c r="O114" i="30"/>
  <c r="O114" i="35" s="1"/>
  <c r="O113" i="30"/>
  <c r="O113" i="35" s="1"/>
  <c r="O112" i="30"/>
  <c r="O112" i="35" s="1"/>
  <c r="O111" i="30"/>
  <c r="O111" i="35" s="1"/>
  <c r="O110" i="30"/>
  <c r="O110" i="35" s="1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N138" i="34"/>
  <c r="M138" i="34"/>
  <c r="L138" i="34"/>
  <c r="K138" i="34"/>
  <c r="J138" i="34"/>
  <c r="I138" i="34"/>
  <c r="H138" i="34"/>
  <c r="G138" i="34"/>
  <c r="F138" i="34"/>
  <c r="E138" i="34"/>
  <c r="D138" i="34"/>
  <c r="C138" i="34"/>
  <c r="N137" i="34"/>
  <c r="M137" i="34"/>
  <c r="L137" i="34"/>
  <c r="K137" i="34"/>
  <c r="J137" i="34"/>
  <c r="I137" i="34"/>
  <c r="H137" i="34"/>
  <c r="G137" i="34"/>
  <c r="F137" i="34"/>
  <c r="E137" i="34"/>
  <c r="D137" i="34"/>
  <c r="C137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N134" i="34"/>
  <c r="M134" i="34"/>
  <c r="L134" i="34"/>
  <c r="K134" i="34"/>
  <c r="J134" i="34"/>
  <c r="I134" i="34"/>
  <c r="H134" i="34"/>
  <c r="G134" i="34"/>
  <c r="F134" i="34"/>
  <c r="E134" i="34"/>
  <c r="D134" i="34"/>
  <c r="C134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N132" i="34"/>
  <c r="M132" i="34"/>
  <c r="L132" i="34"/>
  <c r="K132" i="34"/>
  <c r="J132" i="34"/>
  <c r="I132" i="34"/>
  <c r="H132" i="34"/>
  <c r="G132" i="34"/>
  <c r="F132" i="34"/>
  <c r="E132" i="34"/>
  <c r="D132" i="34"/>
  <c r="C132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N130" i="34"/>
  <c r="M130" i="34"/>
  <c r="L130" i="34"/>
  <c r="K130" i="34"/>
  <c r="J130" i="34"/>
  <c r="I130" i="34"/>
  <c r="H130" i="34"/>
  <c r="G130" i="34"/>
  <c r="F130" i="34"/>
  <c r="E130" i="34"/>
  <c r="D130" i="34"/>
  <c r="C130" i="34"/>
  <c r="N129" i="34"/>
  <c r="M129" i="34"/>
  <c r="L129" i="34"/>
  <c r="K129" i="34"/>
  <c r="J129" i="34"/>
  <c r="I129" i="34"/>
  <c r="H129" i="34"/>
  <c r="G129" i="34"/>
  <c r="F129" i="34"/>
  <c r="E129" i="34"/>
  <c r="D129" i="34"/>
  <c r="C129" i="34"/>
  <c r="N128" i="34"/>
  <c r="M128" i="34"/>
  <c r="L128" i="34"/>
  <c r="K128" i="34"/>
  <c r="J128" i="34"/>
  <c r="I128" i="34"/>
  <c r="H128" i="34"/>
  <c r="G128" i="34"/>
  <c r="F128" i="34"/>
  <c r="E128" i="34"/>
  <c r="D128" i="34"/>
  <c r="C128" i="34"/>
  <c r="N127" i="34"/>
  <c r="M127" i="34"/>
  <c r="L127" i="34"/>
  <c r="K127" i="34"/>
  <c r="J127" i="34"/>
  <c r="I127" i="34"/>
  <c r="H127" i="34"/>
  <c r="G127" i="34"/>
  <c r="F127" i="34"/>
  <c r="E127" i="34"/>
  <c r="D127" i="34"/>
  <c r="C127" i="34"/>
  <c r="N122" i="34"/>
  <c r="M122" i="34"/>
  <c r="L122" i="34"/>
  <c r="K122" i="34"/>
  <c r="J122" i="34"/>
  <c r="I122" i="34"/>
  <c r="H122" i="34"/>
  <c r="G122" i="34"/>
  <c r="F122" i="34"/>
  <c r="E122" i="34"/>
  <c r="D122" i="34"/>
  <c r="C122" i="34"/>
  <c r="N121" i="34"/>
  <c r="M121" i="34"/>
  <c r="L121" i="34"/>
  <c r="K121" i="34"/>
  <c r="J121" i="34"/>
  <c r="I121" i="34"/>
  <c r="H121" i="34"/>
  <c r="G121" i="34"/>
  <c r="F121" i="34"/>
  <c r="E121" i="34"/>
  <c r="D121" i="34"/>
  <c r="C121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N119" i="34"/>
  <c r="M119" i="34"/>
  <c r="L119" i="34"/>
  <c r="K119" i="34"/>
  <c r="J119" i="34"/>
  <c r="I119" i="34"/>
  <c r="H119" i="34"/>
  <c r="G119" i="34"/>
  <c r="F119" i="34"/>
  <c r="E119" i="34"/>
  <c r="D119" i="34"/>
  <c r="C119" i="34"/>
  <c r="N118" i="34"/>
  <c r="M118" i="34"/>
  <c r="L118" i="34"/>
  <c r="K118" i="34"/>
  <c r="J118" i="34"/>
  <c r="I118" i="34"/>
  <c r="H118" i="34"/>
  <c r="G118" i="34"/>
  <c r="F118" i="34"/>
  <c r="E118" i="34"/>
  <c r="D118" i="34"/>
  <c r="C118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N114" i="34"/>
  <c r="M114" i="34"/>
  <c r="L114" i="34"/>
  <c r="K114" i="34"/>
  <c r="J114" i="34"/>
  <c r="I114" i="34"/>
  <c r="H114" i="34"/>
  <c r="G114" i="34"/>
  <c r="F114" i="34"/>
  <c r="E114" i="34"/>
  <c r="D114" i="34"/>
  <c r="C114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N110" i="34"/>
  <c r="M110" i="34"/>
  <c r="L110" i="34"/>
  <c r="K110" i="34"/>
  <c r="J110" i="34"/>
  <c r="I110" i="34"/>
  <c r="H110" i="34"/>
  <c r="G110" i="34"/>
  <c r="F110" i="34"/>
  <c r="E110" i="34"/>
  <c r="D110" i="34"/>
  <c r="O139" i="29"/>
  <c r="O139" i="34" s="1"/>
  <c r="O138" i="29"/>
  <c r="O138" i="34" s="1"/>
  <c r="O137" i="29"/>
  <c r="O137" i="34" s="1"/>
  <c r="O136" i="29"/>
  <c r="O136" i="34" s="1"/>
  <c r="O135" i="29"/>
  <c r="O135" i="34" s="1"/>
  <c r="O134" i="29"/>
  <c r="O134" i="34" s="1"/>
  <c r="O133" i="29"/>
  <c r="O133" i="34" s="1"/>
  <c r="O132" i="29"/>
  <c r="O132" i="34" s="1"/>
  <c r="O131" i="29"/>
  <c r="O131" i="34" s="1"/>
  <c r="O130" i="29"/>
  <c r="O130" i="34" s="1"/>
  <c r="O129" i="29"/>
  <c r="O129" i="34" s="1"/>
  <c r="O128" i="29"/>
  <c r="O128" i="34" s="1"/>
  <c r="O127" i="29"/>
  <c r="O127" i="34" s="1"/>
  <c r="O122" i="29"/>
  <c r="O122" i="34" s="1"/>
  <c r="O121" i="29"/>
  <c r="O121" i="34" s="1"/>
  <c r="O120" i="29"/>
  <c r="O120" i="34" s="1"/>
  <c r="O119" i="29"/>
  <c r="O119" i="34" s="1"/>
  <c r="O118" i="29"/>
  <c r="O118" i="34" s="1"/>
  <c r="O117" i="29"/>
  <c r="O116" i="29"/>
  <c r="O116" i="34" s="1"/>
  <c r="O115" i="29"/>
  <c r="O115" i="34" s="1"/>
  <c r="O114" i="29"/>
  <c r="O114" i="34" s="1"/>
  <c r="O113" i="29"/>
  <c r="O113" i="34" s="1"/>
  <c r="O112" i="29"/>
  <c r="O112" i="34" s="1"/>
  <c r="O111" i="29"/>
  <c r="O111" i="34" s="1"/>
  <c r="O110" i="29"/>
  <c r="O110" i="34" s="1"/>
  <c r="G91" i="43"/>
  <c r="O105" i="36"/>
  <c r="N105" i="36"/>
  <c r="M105" i="36"/>
  <c r="L105" i="36"/>
  <c r="K105" i="36"/>
  <c r="J105" i="36"/>
  <c r="I105" i="36"/>
  <c r="H105" i="36"/>
  <c r="G105" i="36"/>
  <c r="F105" i="36"/>
  <c r="E105" i="36"/>
  <c r="D105" i="36"/>
  <c r="C105" i="36"/>
  <c r="O104" i="36"/>
  <c r="N104" i="36"/>
  <c r="M104" i="36"/>
  <c r="L104" i="36"/>
  <c r="K104" i="36"/>
  <c r="J104" i="36"/>
  <c r="I104" i="36"/>
  <c r="H104" i="36"/>
  <c r="G104" i="36"/>
  <c r="F104" i="36"/>
  <c r="E104" i="36"/>
  <c r="D104" i="36"/>
  <c r="C104" i="36"/>
  <c r="O103" i="36"/>
  <c r="N103" i="36"/>
  <c r="M103" i="36"/>
  <c r="L103" i="36"/>
  <c r="K103" i="36"/>
  <c r="J103" i="36"/>
  <c r="I103" i="36"/>
  <c r="H103" i="36"/>
  <c r="G103" i="36"/>
  <c r="F103" i="36"/>
  <c r="E103" i="36"/>
  <c r="D103" i="36"/>
  <c r="C103" i="36"/>
  <c r="O102" i="36"/>
  <c r="N102" i="36"/>
  <c r="M102" i="36"/>
  <c r="L102" i="36"/>
  <c r="K102" i="36"/>
  <c r="J102" i="36"/>
  <c r="I102" i="36"/>
  <c r="H102" i="36"/>
  <c r="G102" i="36"/>
  <c r="F102" i="36"/>
  <c r="E102" i="36"/>
  <c r="D102" i="36"/>
  <c r="C102" i="36"/>
  <c r="O101" i="36"/>
  <c r="O93" i="43" s="1"/>
  <c r="N101" i="36"/>
  <c r="N93" i="43" s="1"/>
  <c r="M101" i="36"/>
  <c r="M93" i="43" s="1"/>
  <c r="L101" i="36"/>
  <c r="L93" i="43" s="1"/>
  <c r="K101" i="36"/>
  <c r="K93" i="43" s="1"/>
  <c r="J101" i="36"/>
  <c r="J93" i="43" s="1"/>
  <c r="I101" i="36"/>
  <c r="I93" i="43" s="1"/>
  <c r="H101" i="36"/>
  <c r="H93" i="43" s="1"/>
  <c r="G101" i="36"/>
  <c r="G93" i="43" s="1"/>
  <c r="F101" i="36"/>
  <c r="F93" i="43" s="1"/>
  <c r="E101" i="36"/>
  <c r="E93" i="43" s="1"/>
  <c r="D101" i="36"/>
  <c r="D93" i="43" s="1"/>
  <c r="C101" i="36"/>
  <c r="O100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O99" i="36"/>
  <c r="N99" i="36"/>
  <c r="M99" i="36"/>
  <c r="L99" i="36"/>
  <c r="K99" i="36"/>
  <c r="J99" i="36"/>
  <c r="I99" i="36"/>
  <c r="H99" i="36"/>
  <c r="G99" i="36"/>
  <c r="F99" i="36"/>
  <c r="E99" i="36"/>
  <c r="D99" i="36"/>
  <c r="C99" i="36"/>
  <c r="O98" i="36"/>
  <c r="N98" i="36"/>
  <c r="M98" i="36"/>
  <c r="L98" i="36"/>
  <c r="K98" i="36"/>
  <c r="J98" i="36"/>
  <c r="I98" i="36"/>
  <c r="H98" i="36"/>
  <c r="G98" i="36"/>
  <c r="F98" i="36"/>
  <c r="E98" i="36"/>
  <c r="D98" i="36"/>
  <c r="C98" i="36"/>
  <c r="O97" i="36"/>
  <c r="N97" i="36"/>
  <c r="M97" i="36"/>
  <c r="L97" i="36"/>
  <c r="K97" i="36"/>
  <c r="J97" i="36"/>
  <c r="I97" i="36"/>
  <c r="H97" i="36"/>
  <c r="G97" i="36"/>
  <c r="F97" i="36"/>
  <c r="E97" i="36"/>
  <c r="D97" i="36"/>
  <c r="C97" i="36"/>
  <c r="O96" i="36"/>
  <c r="N96" i="36"/>
  <c r="M96" i="36"/>
  <c r="L96" i="36"/>
  <c r="K96" i="36"/>
  <c r="J96" i="36"/>
  <c r="I96" i="36"/>
  <c r="H96" i="36"/>
  <c r="G96" i="36"/>
  <c r="F96" i="36"/>
  <c r="E96" i="36"/>
  <c r="D96" i="36"/>
  <c r="C96" i="36"/>
  <c r="O95" i="36"/>
  <c r="N95" i="36"/>
  <c r="M95" i="36"/>
  <c r="L95" i="36"/>
  <c r="K95" i="36"/>
  <c r="J95" i="36"/>
  <c r="I95" i="36"/>
  <c r="H95" i="36"/>
  <c r="G95" i="36"/>
  <c r="F95" i="36"/>
  <c r="E95" i="36"/>
  <c r="D95" i="36"/>
  <c r="C95" i="36"/>
  <c r="O94" i="36"/>
  <c r="N94" i="36"/>
  <c r="M94" i="36"/>
  <c r="L94" i="36"/>
  <c r="K94" i="36"/>
  <c r="J94" i="36"/>
  <c r="I94" i="36"/>
  <c r="H94" i="36"/>
  <c r="G94" i="36"/>
  <c r="F94" i="36"/>
  <c r="E94" i="36"/>
  <c r="D94" i="36"/>
  <c r="C94" i="36"/>
  <c r="O93" i="36"/>
  <c r="N93" i="36"/>
  <c r="M93" i="36"/>
  <c r="L93" i="36"/>
  <c r="K93" i="36"/>
  <c r="J93" i="36"/>
  <c r="I93" i="36"/>
  <c r="H93" i="36"/>
  <c r="G93" i="36"/>
  <c r="F93" i="36"/>
  <c r="E93" i="36"/>
  <c r="D93" i="36"/>
  <c r="O105" i="35"/>
  <c r="N105" i="35"/>
  <c r="M105" i="35"/>
  <c r="L105" i="35"/>
  <c r="K105" i="35"/>
  <c r="J105" i="35"/>
  <c r="I105" i="35"/>
  <c r="H105" i="35"/>
  <c r="G105" i="35"/>
  <c r="F105" i="35"/>
  <c r="E105" i="35"/>
  <c r="D105" i="35"/>
  <c r="C105" i="35"/>
  <c r="N104" i="35"/>
  <c r="M104" i="35"/>
  <c r="L104" i="35"/>
  <c r="K104" i="35"/>
  <c r="J104" i="35"/>
  <c r="I104" i="35"/>
  <c r="H104" i="35"/>
  <c r="G104" i="35"/>
  <c r="F104" i="35"/>
  <c r="E104" i="35"/>
  <c r="D104" i="35"/>
  <c r="C104" i="35"/>
  <c r="O103" i="35"/>
  <c r="N103" i="35"/>
  <c r="M103" i="35"/>
  <c r="L103" i="35"/>
  <c r="K103" i="35"/>
  <c r="J103" i="35"/>
  <c r="I103" i="35"/>
  <c r="H103" i="35"/>
  <c r="G103" i="35"/>
  <c r="F103" i="35"/>
  <c r="E103" i="35"/>
  <c r="D103" i="35"/>
  <c r="C103" i="35"/>
  <c r="N102" i="35"/>
  <c r="M102" i="35"/>
  <c r="L102" i="35"/>
  <c r="K102" i="35"/>
  <c r="J102" i="35"/>
  <c r="I102" i="35"/>
  <c r="H102" i="35"/>
  <c r="G102" i="35"/>
  <c r="F102" i="35"/>
  <c r="E102" i="35"/>
  <c r="D102" i="35"/>
  <c r="C102" i="35"/>
  <c r="N101" i="35"/>
  <c r="N92" i="43" s="1"/>
  <c r="M101" i="35"/>
  <c r="M92" i="43" s="1"/>
  <c r="L101" i="35"/>
  <c r="L92" i="43" s="1"/>
  <c r="K101" i="35"/>
  <c r="K92" i="43" s="1"/>
  <c r="J101" i="35"/>
  <c r="J92" i="43" s="1"/>
  <c r="I101" i="35"/>
  <c r="I92" i="43" s="1"/>
  <c r="H101" i="35"/>
  <c r="H92" i="43" s="1"/>
  <c r="G101" i="35"/>
  <c r="G92" i="43" s="1"/>
  <c r="F101" i="35"/>
  <c r="F92" i="43" s="1"/>
  <c r="E101" i="35"/>
  <c r="E92" i="43" s="1"/>
  <c r="D101" i="35"/>
  <c r="D92" i="43" s="1"/>
  <c r="C101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O99" i="35"/>
  <c r="N99" i="35"/>
  <c r="M99" i="35"/>
  <c r="L99" i="35"/>
  <c r="K99" i="35"/>
  <c r="J99" i="35"/>
  <c r="I99" i="35"/>
  <c r="H99" i="35"/>
  <c r="G99" i="35"/>
  <c r="F99" i="35"/>
  <c r="E99" i="35"/>
  <c r="D99" i="35"/>
  <c r="C99" i="35"/>
  <c r="N98" i="35"/>
  <c r="M98" i="35"/>
  <c r="L98" i="35"/>
  <c r="K98" i="35"/>
  <c r="J98" i="35"/>
  <c r="I98" i="35"/>
  <c r="H98" i="35"/>
  <c r="G98" i="35"/>
  <c r="F98" i="35"/>
  <c r="E98" i="35"/>
  <c r="D98" i="35"/>
  <c r="C98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N96" i="35"/>
  <c r="M96" i="35"/>
  <c r="L96" i="35"/>
  <c r="K96" i="35"/>
  <c r="J96" i="35"/>
  <c r="I96" i="35"/>
  <c r="H96" i="35"/>
  <c r="G96" i="35"/>
  <c r="F96" i="35"/>
  <c r="E96" i="35"/>
  <c r="D96" i="35"/>
  <c r="C96" i="35"/>
  <c r="O95" i="35"/>
  <c r="N95" i="35"/>
  <c r="M95" i="35"/>
  <c r="L95" i="35"/>
  <c r="K95" i="35"/>
  <c r="J95" i="35"/>
  <c r="I95" i="35"/>
  <c r="H95" i="35"/>
  <c r="G95" i="35"/>
  <c r="F95" i="35"/>
  <c r="E95" i="35"/>
  <c r="D95" i="35"/>
  <c r="C95" i="35"/>
  <c r="N94" i="35"/>
  <c r="M94" i="35"/>
  <c r="L94" i="35"/>
  <c r="K94" i="35"/>
  <c r="J94" i="35"/>
  <c r="I94" i="35"/>
  <c r="H94" i="35"/>
  <c r="G94" i="35"/>
  <c r="F94" i="35"/>
  <c r="E94" i="35"/>
  <c r="D94" i="35"/>
  <c r="C94" i="35"/>
  <c r="N93" i="35"/>
  <c r="M93" i="35"/>
  <c r="L93" i="35"/>
  <c r="K93" i="35"/>
  <c r="J93" i="35"/>
  <c r="I93" i="35"/>
  <c r="H93" i="35"/>
  <c r="G93" i="35"/>
  <c r="F93" i="35"/>
  <c r="E93" i="35"/>
  <c r="D93" i="35"/>
  <c r="O105" i="30"/>
  <c r="O104" i="30"/>
  <c r="O104" i="35" s="1"/>
  <c r="O103" i="30"/>
  <c r="O102" i="30"/>
  <c r="O102" i="35" s="1"/>
  <c r="O101" i="30"/>
  <c r="O101" i="35" s="1"/>
  <c r="O92" i="43" s="1"/>
  <c r="O100" i="30"/>
  <c r="O100" i="35" s="1"/>
  <c r="O99" i="30"/>
  <c r="O98" i="30"/>
  <c r="O98" i="35" s="1"/>
  <c r="O97" i="30"/>
  <c r="O96" i="30"/>
  <c r="O96" i="35" s="1"/>
  <c r="O95" i="30"/>
  <c r="O94" i="30"/>
  <c r="O94" i="35" s="1"/>
  <c r="O93" i="30"/>
  <c r="O93" i="35" s="1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N103" i="34"/>
  <c r="M103" i="34"/>
  <c r="L103" i="34"/>
  <c r="K103" i="34"/>
  <c r="J103" i="34"/>
  <c r="I103" i="34"/>
  <c r="H103" i="34"/>
  <c r="G103" i="34"/>
  <c r="F103" i="34"/>
  <c r="E103" i="34"/>
  <c r="D103" i="34"/>
  <c r="C103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N101" i="34"/>
  <c r="N91" i="43" s="1"/>
  <c r="M101" i="34"/>
  <c r="M91" i="43" s="1"/>
  <c r="L101" i="34"/>
  <c r="L91" i="43" s="1"/>
  <c r="K101" i="34"/>
  <c r="K91" i="43" s="1"/>
  <c r="J101" i="34"/>
  <c r="J91" i="43" s="1"/>
  <c r="I101" i="34"/>
  <c r="I91" i="43" s="1"/>
  <c r="H101" i="34"/>
  <c r="H91" i="43" s="1"/>
  <c r="G101" i="34"/>
  <c r="F101" i="34"/>
  <c r="F91" i="43" s="1"/>
  <c r="E101" i="34"/>
  <c r="E91" i="43" s="1"/>
  <c r="D101" i="34"/>
  <c r="D91" i="43" s="1"/>
  <c r="C101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N99" i="34"/>
  <c r="M99" i="34"/>
  <c r="L99" i="34"/>
  <c r="K99" i="34"/>
  <c r="J99" i="34"/>
  <c r="I99" i="34"/>
  <c r="H99" i="34"/>
  <c r="G99" i="34"/>
  <c r="F99" i="34"/>
  <c r="E99" i="34"/>
  <c r="D99" i="34"/>
  <c r="C99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N97" i="34"/>
  <c r="M97" i="34"/>
  <c r="L97" i="34"/>
  <c r="K97" i="34"/>
  <c r="J97" i="34"/>
  <c r="I97" i="34"/>
  <c r="H97" i="34"/>
  <c r="G97" i="34"/>
  <c r="F97" i="34"/>
  <c r="E97" i="34"/>
  <c r="D97" i="34"/>
  <c r="C97" i="34"/>
  <c r="N96" i="34"/>
  <c r="M96" i="34"/>
  <c r="L96" i="34"/>
  <c r="K96" i="34"/>
  <c r="J96" i="34"/>
  <c r="I96" i="34"/>
  <c r="H96" i="34"/>
  <c r="G96" i="34"/>
  <c r="F96" i="34"/>
  <c r="E96" i="34"/>
  <c r="D96" i="34"/>
  <c r="C96" i="34"/>
  <c r="N95" i="34"/>
  <c r="M95" i="34"/>
  <c r="L95" i="34"/>
  <c r="K95" i="34"/>
  <c r="J95" i="34"/>
  <c r="I95" i="34"/>
  <c r="H95" i="34"/>
  <c r="G95" i="34"/>
  <c r="F95" i="34"/>
  <c r="E95" i="34"/>
  <c r="D95" i="34"/>
  <c r="C95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N93" i="34"/>
  <c r="M93" i="34"/>
  <c r="L93" i="34"/>
  <c r="K93" i="34"/>
  <c r="J93" i="34"/>
  <c r="I93" i="34"/>
  <c r="H93" i="34"/>
  <c r="G93" i="34"/>
  <c r="F93" i="34"/>
  <c r="E93" i="34"/>
  <c r="D93" i="34"/>
  <c r="O105" i="29"/>
  <c r="O105" i="34" s="1"/>
  <c r="O104" i="29"/>
  <c r="O104" i="34" s="1"/>
  <c r="O103" i="29"/>
  <c r="O103" i="34" s="1"/>
  <c r="O102" i="29"/>
  <c r="O102" i="34" s="1"/>
  <c r="O101" i="29"/>
  <c r="O101" i="34" s="1"/>
  <c r="O91" i="43" s="1"/>
  <c r="O100" i="29"/>
  <c r="O100" i="34" s="1"/>
  <c r="O99" i="29"/>
  <c r="O99" i="34" s="1"/>
  <c r="O98" i="29"/>
  <c r="O98" i="34" s="1"/>
  <c r="O97" i="29"/>
  <c r="O97" i="34" s="1"/>
  <c r="O96" i="29"/>
  <c r="O96" i="34" s="1"/>
  <c r="O95" i="29"/>
  <c r="O95" i="34" s="1"/>
  <c r="O94" i="29"/>
  <c r="O94" i="34" s="1"/>
  <c r="O93" i="29"/>
  <c r="O93" i="34" s="1"/>
  <c r="N93" i="33" l="1"/>
  <c r="N90" i="43" s="1"/>
  <c r="M93" i="33"/>
  <c r="M90" i="43" s="1"/>
  <c r="L93" i="33"/>
  <c r="L90" i="43" s="1"/>
  <c r="K93" i="33"/>
  <c r="K90" i="43" s="1"/>
  <c r="J93" i="33"/>
  <c r="J90" i="43" s="1"/>
  <c r="I93" i="33"/>
  <c r="I90" i="43" s="1"/>
  <c r="H93" i="33"/>
  <c r="H90" i="43" s="1"/>
  <c r="G93" i="33"/>
  <c r="G90" i="43" s="1"/>
  <c r="F93" i="33"/>
  <c r="F90" i="43" s="1"/>
  <c r="E93" i="33"/>
  <c r="E90" i="43" s="1"/>
  <c r="D93" i="33"/>
  <c r="D90" i="43" s="1"/>
  <c r="O93" i="10"/>
  <c r="O93" i="33" s="1"/>
  <c r="O90" i="43" s="1"/>
  <c r="O78" i="32"/>
  <c r="N78" i="32"/>
  <c r="M78" i="32"/>
  <c r="L78" i="32"/>
  <c r="K78" i="32"/>
  <c r="J78" i="32"/>
  <c r="I78" i="32"/>
  <c r="H78" i="32"/>
  <c r="G78" i="32"/>
  <c r="F78" i="32"/>
  <c r="E78" i="32"/>
  <c r="D78" i="32"/>
  <c r="O78" i="2"/>
  <c r="O90" i="36" l="1"/>
  <c r="N90" i="36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O86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O84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O82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O89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Q90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O90" i="10"/>
  <c r="O90" i="29" s="1"/>
  <c r="O89" i="10"/>
  <c r="O89" i="35" s="1"/>
  <c r="O88" i="10"/>
  <c r="O88" i="29" s="1"/>
  <c r="O87" i="10"/>
  <c r="O87" i="35" s="1"/>
  <c r="O86" i="10"/>
  <c r="O86" i="29" s="1"/>
  <c r="O85" i="10"/>
  <c r="O85" i="35" s="1"/>
  <c r="O84" i="10"/>
  <c r="O84" i="29" s="1"/>
  <c r="O83" i="10"/>
  <c r="O83" i="35" s="1"/>
  <c r="O82" i="10"/>
  <c r="O82" i="29" s="1"/>
  <c r="O81" i="10"/>
  <c r="O81" i="35" s="1"/>
  <c r="O80" i="10"/>
  <c r="O80" i="29" s="1"/>
  <c r="O79" i="10"/>
  <c r="O79" i="35" s="1"/>
  <c r="O78" i="10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O75" i="2"/>
  <c r="O75" i="32" s="1"/>
  <c r="O74" i="2"/>
  <c r="O74" i="32" s="1"/>
  <c r="O73" i="2"/>
  <c r="O73" i="32" s="1"/>
  <c r="O72" i="2"/>
  <c r="O72" i="32" s="1"/>
  <c r="O71" i="2"/>
  <c r="O71" i="32" s="1"/>
  <c r="O70" i="2"/>
  <c r="O70" i="32" s="1"/>
  <c r="O69" i="2"/>
  <c r="O69" i="32" s="1"/>
  <c r="O68" i="2"/>
  <c r="O68" i="32" s="1"/>
  <c r="O67" i="2"/>
  <c r="O67" i="32" s="1"/>
  <c r="O66" i="2"/>
  <c r="O66" i="32" s="1"/>
  <c r="Q87" i="33" l="1"/>
  <c r="Q89" i="33"/>
  <c r="Q84" i="33"/>
  <c r="Q86" i="33"/>
  <c r="Q88" i="33"/>
  <c r="Q81" i="33"/>
  <c r="Q82" i="33"/>
  <c r="Q83" i="33"/>
  <c r="Q85" i="33"/>
  <c r="O80" i="33"/>
  <c r="O79" i="34"/>
  <c r="O81" i="34"/>
  <c r="O83" i="34"/>
  <c r="O85" i="34"/>
  <c r="O87" i="34"/>
  <c r="O89" i="34"/>
  <c r="O80" i="36"/>
  <c r="O88" i="36"/>
  <c r="O79" i="29"/>
  <c r="O81" i="29"/>
  <c r="O83" i="29"/>
  <c r="O85" i="29"/>
  <c r="O87" i="29"/>
  <c r="O89" i="29"/>
  <c r="O80" i="35"/>
  <c r="O82" i="35"/>
  <c r="O84" i="35"/>
  <c r="O86" i="35"/>
  <c r="O88" i="35"/>
  <c r="O90" i="35"/>
  <c r="O81" i="33"/>
  <c r="O83" i="33"/>
  <c r="O85" i="33"/>
  <c r="O87" i="33"/>
  <c r="O89" i="33"/>
  <c r="O80" i="30"/>
  <c r="O82" i="30"/>
  <c r="O84" i="30"/>
  <c r="O86" i="30"/>
  <c r="O88" i="30"/>
  <c r="O90" i="30"/>
  <c r="O79" i="36"/>
  <c r="O81" i="36"/>
  <c r="O83" i="36"/>
  <c r="O85" i="36"/>
  <c r="O87" i="36"/>
  <c r="O89" i="36"/>
  <c r="O88" i="33"/>
  <c r="O80" i="34"/>
  <c r="O82" i="34"/>
  <c r="O84" i="34"/>
  <c r="O86" i="34"/>
  <c r="O88" i="34"/>
  <c r="O90" i="34"/>
  <c r="O78" i="29"/>
  <c r="Q80" i="33"/>
  <c r="O78" i="36"/>
  <c r="Q79" i="33"/>
  <c r="O78" i="33"/>
  <c r="O78" i="34"/>
  <c r="O78" i="30"/>
  <c r="O78" i="35"/>
  <c r="C2" i="36"/>
  <c r="C2" i="35"/>
  <c r="C2" i="34"/>
  <c r="C2" i="33"/>
  <c r="E4" i="47" l="1"/>
  <c r="T4" i="47" s="1"/>
  <c r="F4" i="47"/>
  <c r="U4" i="47" s="1"/>
  <c r="G4" i="47"/>
  <c r="V4" i="47" s="1"/>
  <c r="H4" i="47"/>
  <c r="W4" i="47" s="1"/>
  <c r="I4" i="47"/>
  <c r="X4" i="47" s="1"/>
  <c r="J4" i="47"/>
  <c r="Y4" i="47" s="1"/>
  <c r="K4" i="47"/>
  <c r="Z4" i="47" s="1"/>
  <c r="L4" i="47"/>
  <c r="AA4" i="47" s="1"/>
  <c r="M4" i="47"/>
  <c r="AB4" i="47" s="1"/>
  <c r="N4" i="47"/>
  <c r="AC4" i="47" s="1"/>
  <c r="O4" i="47"/>
  <c r="AD4" i="47" s="1"/>
  <c r="D4" i="47"/>
  <c r="S4" i="47" s="1"/>
  <c r="C4" i="2"/>
  <c r="N3" i="40"/>
  <c r="N3" i="41" s="1"/>
  <c r="M3" i="40"/>
  <c r="M3" i="41" s="1"/>
  <c r="L3" i="40"/>
  <c r="L3" i="41" s="1"/>
  <c r="K3" i="40"/>
  <c r="K3" i="41" s="1"/>
  <c r="J3" i="40"/>
  <c r="J3" i="41" s="1"/>
  <c r="I3" i="40"/>
  <c r="I3" i="41" s="1"/>
  <c r="H3" i="40"/>
  <c r="H3" i="41" s="1"/>
  <c r="G3" i="40"/>
  <c r="G3" i="41" s="1"/>
  <c r="F3" i="40"/>
  <c r="F3" i="41" s="1"/>
  <c r="E3" i="40"/>
  <c r="E3" i="41" s="1"/>
  <c r="D3" i="40"/>
  <c r="D3" i="41" s="1"/>
  <c r="C3" i="40"/>
  <c r="C3" i="41" s="1"/>
  <c r="D4" i="2"/>
  <c r="E5" i="28" l="1"/>
  <c r="C127" i="36"/>
  <c r="C110" i="36"/>
  <c r="C127" i="35"/>
  <c r="C110" i="35"/>
  <c r="C110" i="34"/>
  <c r="D4" i="43"/>
  <c r="D76" i="43" s="1"/>
  <c r="C4" i="43"/>
  <c r="C89" i="43" s="1"/>
  <c r="D4" i="36"/>
  <c r="C4" i="36"/>
  <c r="C181" i="36" s="1"/>
  <c r="D4" i="35"/>
  <c r="C4" i="35"/>
  <c r="D4" i="34"/>
  <c r="C4" i="34"/>
  <c r="C181" i="34" s="1"/>
  <c r="D4" i="33"/>
  <c r="D92" i="33" s="1"/>
  <c r="C4" i="33"/>
  <c r="C77" i="33" s="1"/>
  <c r="D4" i="32"/>
  <c r="C4" i="32"/>
  <c r="D4" i="31"/>
  <c r="C4" i="31"/>
  <c r="C161" i="31" s="1"/>
  <c r="D4" i="30"/>
  <c r="D109" i="30" s="1"/>
  <c r="C4" i="30"/>
  <c r="C188" i="30" s="1"/>
  <c r="D4" i="29"/>
  <c r="D188" i="29" s="1"/>
  <c r="C4" i="29"/>
  <c r="C109" i="29" s="1"/>
  <c r="C2" i="43"/>
  <c r="D2" i="43" s="1"/>
  <c r="E2" i="43" s="1"/>
  <c r="F2" i="43" s="1"/>
  <c r="G2" i="43" s="1"/>
  <c r="H2" i="43" s="1"/>
  <c r="I2" i="43" s="1"/>
  <c r="J2" i="43" s="1"/>
  <c r="K2" i="43" s="1"/>
  <c r="L2" i="43" s="1"/>
  <c r="M2" i="43" s="1"/>
  <c r="N2" i="43" s="1"/>
  <c r="O2" i="43" s="1"/>
  <c r="D2" i="36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D2" i="35"/>
  <c r="E2" i="35" s="1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D2" i="34"/>
  <c r="E2" i="34" s="1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D2" i="33"/>
  <c r="E2" i="33" s="1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D2" i="32"/>
  <c r="E2" i="32" s="1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D2" i="31"/>
  <c r="E2" i="31" s="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D2" i="30"/>
  <c r="E2" i="30" s="1"/>
  <c r="F2" i="30" s="1"/>
  <c r="G2" i="30" s="1"/>
  <c r="H2" i="30" s="1"/>
  <c r="I2" i="30" s="1"/>
  <c r="J2" i="30" s="1"/>
  <c r="D4" i="10"/>
  <c r="C4" i="10"/>
  <c r="C77" i="10" s="1"/>
  <c r="D35" i="2"/>
  <c r="E35" i="2"/>
  <c r="F35" i="2" s="1"/>
  <c r="H13" i="34"/>
  <c r="K12" i="34"/>
  <c r="H10" i="34"/>
  <c r="H6" i="34"/>
  <c r="C17" i="33"/>
  <c r="F16" i="33"/>
  <c r="M14" i="33"/>
  <c r="E14" i="33"/>
  <c r="E6" i="33"/>
  <c r="AB53" i="28"/>
  <c r="AB52" i="28"/>
  <c r="AB51" i="28"/>
  <c r="AA53" i="28"/>
  <c r="Z53" i="28"/>
  <c r="Y53" i="28"/>
  <c r="X53" i="28"/>
  <c r="W53" i="28"/>
  <c r="V53" i="28"/>
  <c r="U53" i="28"/>
  <c r="T53" i="28"/>
  <c r="S53" i="28"/>
  <c r="R53" i="28"/>
  <c r="Q53" i="28"/>
  <c r="AA52" i="28"/>
  <c r="Z52" i="28"/>
  <c r="Y52" i="28"/>
  <c r="X52" i="28"/>
  <c r="W52" i="28"/>
  <c r="V52" i="28"/>
  <c r="U52" i="28"/>
  <c r="T52" i="28"/>
  <c r="S52" i="28"/>
  <c r="R52" i="28"/>
  <c r="Q52" i="28"/>
  <c r="AA51" i="28"/>
  <c r="Z51" i="28"/>
  <c r="Y51" i="28"/>
  <c r="X51" i="28"/>
  <c r="W51" i="28"/>
  <c r="V51" i="28"/>
  <c r="U51" i="28"/>
  <c r="T51" i="28"/>
  <c r="S51" i="28"/>
  <c r="R51" i="28"/>
  <c r="Q51" i="28"/>
  <c r="D188" i="36"/>
  <c r="C188" i="36"/>
  <c r="D181" i="36"/>
  <c r="D161" i="36"/>
  <c r="C161" i="36"/>
  <c r="D142" i="36"/>
  <c r="D126" i="36"/>
  <c r="C126" i="36"/>
  <c r="D109" i="36"/>
  <c r="D92" i="36"/>
  <c r="C92" i="36"/>
  <c r="D77" i="36"/>
  <c r="D58" i="36"/>
  <c r="C58" i="36"/>
  <c r="D40" i="36"/>
  <c r="D22" i="36"/>
  <c r="C22" i="36"/>
  <c r="D188" i="35"/>
  <c r="C188" i="35"/>
  <c r="D181" i="35"/>
  <c r="C181" i="35"/>
  <c r="D161" i="35"/>
  <c r="C161" i="35"/>
  <c r="D142" i="35"/>
  <c r="C142" i="35"/>
  <c r="D126" i="35"/>
  <c r="C126" i="35"/>
  <c r="D109" i="35"/>
  <c r="C109" i="35"/>
  <c r="D92" i="35"/>
  <c r="C92" i="35"/>
  <c r="D77" i="35"/>
  <c r="C77" i="35"/>
  <c r="D58" i="35"/>
  <c r="C58" i="35"/>
  <c r="D40" i="35"/>
  <c r="C40" i="35"/>
  <c r="D22" i="35"/>
  <c r="C22" i="35"/>
  <c r="D188" i="34"/>
  <c r="D181" i="34"/>
  <c r="D161" i="34"/>
  <c r="D142" i="34"/>
  <c r="D126" i="34"/>
  <c r="D109" i="34"/>
  <c r="D92" i="34"/>
  <c r="D77" i="34"/>
  <c r="D58" i="34"/>
  <c r="D40" i="34"/>
  <c r="D22" i="34"/>
  <c r="D77" i="32"/>
  <c r="C77" i="32"/>
  <c r="D65" i="32"/>
  <c r="D49" i="32"/>
  <c r="C49" i="32"/>
  <c r="D34" i="32"/>
  <c r="D19" i="32"/>
  <c r="C19" i="32"/>
  <c r="D188" i="31"/>
  <c r="D181" i="31"/>
  <c r="D161" i="31"/>
  <c r="D142" i="31"/>
  <c r="D126" i="31"/>
  <c r="D109" i="31"/>
  <c r="D92" i="31"/>
  <c r="D77" i="31"/>
  <c r="D58" i="31"/>
  <c r="D40" i="31"/>
  <c r="D22" i="31"/>
  <c r="D161" i="30"/>
  <c r="C142" i="30"/>
  <c r="D126" i="30"/>
  <c r="D40" i="30"/>
  <c r="D92" i="10"/>
  <c r="D77" i="10"/>
  <c r="D58" i="10"/>
  <c r="D40" i="10"/>
  <c r="D22" i="10"/>
  <c r="D77" i="2"/>
  <c r="C77" i="2"/>
  <c r="D65" i="2"/>
  <c r="C65" i="2"/>
  <c r="D49" i="2"/>
  <c r="C49" i="2"/>
  <c r="D34" i="2"/>
  <c r="C34" i="2"/>
  <c r="D19" i="2"/>
  <c r="C19" i="2"/>
  <c r="N115" i="41"/>
  <c r="M115" i="41"/>
  <c r="L115" i="41"/>
  <c r="K115" i="41"/>
  <c r="J115" i="41"/>
  <c r="I115" i="41"/>
  <c r="H115" i="41"/>
  <c r="G115" i="41"/>
  <c r="F115" i="41"/>
  <c r="E115" i="41"/>
  <c r="D115" i="41"/>
  <c r="C115" i="41"/>
  <c r="N99" i="41"/>
  <c r="M99" i="41"/>
  <c r="L99" i="41"/>
  <c r="K99" i="41"/>
  <c r="J99" i="41"/>
  <c r="I99" i="41"/>
  <c r="H99" i="41"/>
  <c r="G99" i="41"/>
  <c r="F99" i="41"/>
  <c r="E99" i="41"/>
  <c r="D99" i="41"/>
  <c r="C99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N35" i="41"/>
  <c r="M35" i="41"/>
  <c r="L35" i="41"/>
  <c r="K35" i="41"/>
  <c r="J35" i="41"/>
  <c r="I35" i="41"/>
  <c r="H35" i="41"/>
  <c r="G35" i="41"/>
  <c r="F35" i="41"/>
  <c r="E35" i="41"/>
  <c r="D35" i="41"/>
  <c r="C35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J3" i="40"/>
  <c r="BJ115" i="40" s="1"/>
  <c r="BI3" i="40"/>
  <c r="BH3" i="40"/>
  <c r="BG3" i="40"/>
  <c r="BF3" i="40"/>
  <c r="BF115" i="40" s="1"/>
  <c r="BE3" i="40"/>
  <c r="BD3" i="40"/>
  <c r="BD115" i="40" s="1"/>
  <c r="BC3" i="40"/>
  <c r="BC115" i="40" s="1"/>
  <c r="BB3" i="40"/>
  <c r="BA3" i="40"/>
  <c r="AZ3" i="40"/>
  <c r="AZ115" i="40" s="1"/>
  <c r="AY3" i="40"/>
  <c r="AY99" i="40" s="1"/>
  <c r="AT3" i="40"/>
  <c r="AS3" i="40"/>
  <c r="AS51" i="40" s="1"/>
  <c r="AR3" i="40"/>
  <c r="AR19" i="40" s="1"/>
  <c r="AQ3" i="40"/>
  <c r="AQ83" i="40" s="1"/>
  <c r="AP3" i="40"/>
  <c r="AO3" i="40"/>
  <c r="AO35" i="40" s="1"/>
  <c r="AN3" i="40"/>
  <c r="AM3" i="40"/>
  <c r="AL3" i="40"/>
  <c r="AL99" i="40" s="1"/>
  <c r="AK3" i="40"/>
  <c r="AJ3" i="40"/>
  <c r="AI3" i="40"/>
  <c r="AI19" i="40" s="1"/>
  <c r="AD3" i="40"/>
  <c r="AD51" i="40" s="1"/>
  <c r="AC3" i="40"/>
  <c r="AC99" i="40" s="1"/>
  <c r="AB3" i="40"/>
  <c r="AB83" i="40" s="1"/>
  <c r="AA3" i="40"/>
  <c r="AA99" i="40" s="1"/>
  <c r="Z3" i="40"/>
  <c r="Z115" i="40" s="1"/>
  <c r="Y3" i="40"/>
  <c r="Y115" i="40" s="1"/>
  <c r="X3" i="40"/>
  <c r="X115" i="40" s="1"/>
  <c r="W3" i="40"/>
  <c r="W115" i="40" s="1"/>
  <c r="V3" i="40"/>
  <c r="U3" i="40"/>
  <c r="T3" i="40"/>
  <c r="T99" i="40" s="1"/>
  <c r="S3" i="40"/>
  <c r="S99" i="40" s="1"/>
  <c r="BF35" i="40"/>
  <c r="BF51" i="40"/>
  <c r="BF19" i="40"/>
  <c r="AT19" i="40"/>
  <c r="AT51" i="40"/>
  <c r="AL51" i="40"/>
  <c r="AT35" i="40"/>
  <c r="AT83" i="40"/>
  <c r="AT99" i="40"/>
  <c r="AT115" i="40"/>
  <c r="AD99" i="40"/>
  <c r="X99" i="40"/>
  <c r="AD19" i="40"/>
  <c r="Y19" i="40"/>
  <c r="N115" i="40"/>
  <c r="M115" i="40"/>
  <c r="L115" i="40"/>
  <c r="K115" i="40"/>
  <c r="J115" i="40"/>
  <c r="I115" i="40"/>
  <c r="H115" i="40"/>
  <c r="G115" i="40"/>
  <c r="F115" i="40"/>
  <c r="E115" i="40"/>
  <c r="D115" i="40"/>
  <c r="C115" i="40"/>
  <c r="N99" i="40"/>
  <c r="M99" i="40"/>
  <c r="L99" i="40"/>
  <c r="K99" i="40"/>
  <c r="J99" i="40"/>
  <c r="I99" i="40"/>
  <c r="H99" i="40"/>
  <c r="G99" i="40"/>
  <c r="F99" i="40"/>
  <c r="E99" i="40"/>
  <c r="D99" i="40"/>
  <c r="C99" i="40"/>
  <c r="N83" i="40"/>
  <c r="M83" i="40"/>
  <c r="L83" i="40"/>
  <c r="K83" i="40"/>
  <c r="J83" i="40"/>
  <c r="I83" i="40"/>
  <c r="H83" i="40"/>
  <c r="G83" i="40"/>
  <c r="F83" i="40"/>
  <c r="E83" i="40"/>
  <c r="D83" i="40"/>
  <c r="C83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N35" i="40"/>
  <c r="M35" i="40"/>
  <c r="L35" i="40"/>
  <c r="K35" i="40"/>
  <c r="J35" i="40"/>
  <c r="I35" i="40"/>
  <c r="H35" i="40"/>
  <c r="G35" i="40"/>
  <c r="F35" i="40"/>
  <c r="E35" i="40"/>
  <c r="D35" i="40"/>
  <c r="C35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N87" i="39"/>
  <c r="M87" i="39"/>
  <c r="L87" i="39"/>
  <c r="K87" i="39"/>
  <c r="J87" i="39"/>
  <c r="I87" i="39"/>
  <c r="H87" i="39"/>
  <c r="G87" i="39"/>
  <c r="F87" i="39"/>
  <c r="E87" i="39"/>
  <c r="D87" i="39"/>
  <c r="C87" i="39"/>
  <c r="N73" i="39"/>
  <c r="M73" i="39"/>
  <c r="L73" i="39"/>
  <c r="K73" i="39"/>
  <c r="J73" i="39"/>
  <c r="I73" i="39"/>
  <c r="H73" i="39"/>
  <c r="G73" i="39"/>
  <c r="F73" i="39"/>
  <c r="E73" i="39"/>
  <c r="D73" i="39"/>
  <c r="C73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N59" i="39"/>
  <c r="M59" i="39"/>
  <c r="L59" i="39"/>
  <c r="K59" i="39"/>
  <c r="J59" i="39"/>
  <c r="I59" i="39"/>
  <c r="H59" i="39"/>
  <c r="G59" i="39"/>
  <c r="F59" i="39"/>
  <c r="E59" i="39"/>
  <c r="D59" i="39"/>
  <c r="C59" i="39"/>
  <c r="E21" i="28"/>
  <c r="D21" i="28"/>
  <c r="X19" i="40"/>
  <c r="AJ115" i="40"/>
  <c r="AJ51" i="40"/>
  <c r="Y50" i="28"/>
  <c r="Y46" i="28"/>
  <c r="Y42" i="28"/>
  <c r="Y38" i="28"/>
  <c r="AK49" i="28"/>
  <c r="AK48" i="28"/>
  <c r="AK47" i="28"/>
  <c r="AK45" i="28"/>
  <c r="AK44" i="28"/>
  <c r="AK43" i="28"/>
  <c r="AK41" i="28"/>
  <c r="AK40" i="28"/>
  <c r="AK39" i="28"/>
  <c r="AK37" i="28"/>
  <c r="AK36" i="28"/>
  <c r="AK35" i="28"/>
  <c r="C78" i="36"/>
  <c r="C78" i="35"/>
  <c r="C78" i="34"/>
  <c r="C78" i="33"/>
  <c r="Q78" i="33" s="1"/>
  <c r="C78" i="31"/>
  <c r="C78" i="30"/>
  <c r="D2" i="29"/>
  <c r="E2" i="29" s="1"/>
  <c r="F2" i="29" s="1"/>
  <c r="G2" i="29" s="1"/>
  <c r="H2" i="29" s="1"/>
  <c r="I2" i="29" s="1"/>
  <c r="D2" i="10"/>
  <c r="E2" i="10" s="1"/>
  <c r="F2" i="10" s="1"/>
  <c r="G2" i="10" s="1"/>
  <c r="H2" i="10" s="1"/>
  <c r="I2" i="10" s="1"/>
  <c r="J2" i="10" s="1"/>
  <c r="K2" i="10" s="1"/>
  <c r="L2" i="10" s="1"/>
  <c r="M2" i="10" s="1"/>
  <c r="N2" i="10" s="1"/>
  <c r="O2" i="10" s="1"/>
  <c r="O53" i="36"/>
  <c r="N53" i="36"/>
  <c r="M53" i="36"/>
  <c r="L53" i="36"/>
  <c r="K53" i="36"/>
  <c r="K52" i="36" s="1"/>
  <c r="K51" i="36" s="1"/>
  <c r="K50" i="36" s="1"/>
  <c r="K49" i="36" s="1"/>
  <c r="K48" i="36" s="1"/>
  <c r="K47" i="36" s="1"/>
  <c r="K46" i="36" s="1"/>
  <c r="K45" i="36" s="1"/>
  <c r="K44" i="36" s="1"/>
  <c r="K43" i="36" s="1"/>
  <c r="K42" i="36" s="1"/>
  <c r="K41" i="36" s="1"/>
  <c r="K55" i="36" s="1"/>
  <c r="J53" i="36"/>
  <c r="I53" i="36"/>
  <c r="H53" i="36"/>
  <c r="G53" i="36"/>
  <c r="O52" i="36"/>
  <c r="N52" i="36"/>
  <c r="N51" i="36" s="1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N55" i="36" s="1"/>
  <c r="M52" i="36"/>
  <c r="L52" i="36"/>
  <c r="L51" i="36" s="1"/>
  <c r="L50" i="36" s="1"/>
  <c r="L49" i="36" s="1"/>
  <c r="L48" i="36" s="1"/>
  <c r="L47" i="36" s="1"/>
  <c r="L46" i="36" s="1"/>
  <c r="L45" i="36" s="1"/>
  <c r="L44" i="36" s="1"/>
  <c r="L43" i="36" s="1"/>
  <c r="L42" i="36" s="1"/>
  <c r="L41" i="36" s="1"/>
  <c r="L55" i="36" s="1"/>
  <c r="J52" i="36"/>
  <c r="I52" i="36"/>
  <c r="I51" i="36" s="1"/>
  <c r="I50" i="36" s="1"/>
  <c r="I49" i="36" s="1"/>
  <c r="I48" i="36" s="1"/>
  <c r="I47" i="36" s="1"/>
  <c r="I46" i="36" s="1"/>
  <c r="I45" i="36" s="1"/>
  <c r="I44" i="36" s="1"/>
  <c r="I43" i="36" s="1"/>
  <c r="I42" i="36" s="1"/>
  <c r="I41" i="36" s="1"/>
  <c r="I55" i="36" s="1"/>
  <c r="H52" i="36"/>
  <c r="H51" i="36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H55" i="36" s="1"/>
  <c r="G52" i="36"/>
  <c r="O51" i="36"/>
  <c r="M51" i="36"/>
  <c r="M50" i="36" s="1"/>
  <c r="M49" i="36" s="1"/>
  <c r="M48" i="36" s="1"/>
  <c r="M47" i="36" s="1"/>
  <c r="M46" i="36" s="1"/>
  <c r="M45" i="36" s="1"/>
  <c r="M44" i="36" s="1"/>
  <c r="M43" i="36" s="1"/>
  <c r="M42" i="36" s="1"/>
  <c r="M41" i="36" s="1"/>
  <c r="M55" i="36" s="1"/>
  <c r="J51" i="36"/>
  <c r="G51" i="36"/>
  <c r="O50" i="36"/>
  <c r="O49" i="36"/>
  <c r="O48" i="36"/>
  <c r="O47" i="36"/>
  <c r="O46" i="36" s="1"/>
  <c r="O45" i="36" s="1"/>
  <c r="O44" i="36" s="1"/>
  <c r="O43" i="36" s="1"/>
  <c r="O42" i="36" s="1"/>
  <c r="O41" i="36" s="1"/>
  <c r="O55" i="36" s="1"/>
  <c r="J50" i="36"/>
  <c r="G50" i="36"/>
  <c r="G49" i="36" s="1"/>
  <c r="G48" i="36" s="1"/>
  <c r="G47" i="36" s="1"/>
  <c r="G46" i="36" s="1"/>
  <c r="G45" i="36" s="1"/>
  <c r="G44" i="36" s="1"/>
  <c r="G43" i="36" s="1"/>
  <c r="G42" i="36" s="1"/>
  <c r="G41" i="36" s="1"/>
  <c r="G55" i="36" s="1"/>
  <c r="J49" i="36"/>
  <c r="J48" i="36"/>
  <c r="J47" i="36" s="1"/>
  <c r="J46" i="36" s="1"/>
  <c r="J45" i="36" s="1"/>
  <c r="J44" i="36" s="1"/>
  <c r="J43" i="36" s="1"/>
  <c r="J42" i="36" s="1"/>
  <c r="J41" i="36" s="1"/>
  <c r="J55" i="36" s="1"/>
  <c r="G53" i="35"/>
  <c r="H53" i="35" s="1"/>
  <c r="I53" i="35" s="1"/>
  <c r="J53" i="35" s="1"/>
  <c r="K53" i="35" s="1"/>
  <c r="L53" i="35" s="1"/>
  <c r="M53" i="35" s="1"/>
  <c r="N53" i="35" s="1"/>
  <c r="O53" i="35" s="1"/>
  <c r="G52" i="35"/>
  <c r="H52" i="35" s="1"/>
  <c r="I52" i="35" s="1"/>
  <c r="J52" i="35" s="1"/>
  <c r="K52" i="35" s="1"/>
  <c r="L52" i="35" s="1"/>
  <c r="M52" i="35" s="1"/>
  <c r="N52" i="35" s="1"/>
  <c r="O52" i="35" s="1"/>
  <c r="G51" i="35"/>
  <c r="H51" i="35" s="1"/>
  <c r="I51" i="35" s="1"/>
  <c r="J51" i="35" s="1"/>
  <c r="K51" i="35" s="1"/>
  <c r="L51" i="35" s="1"/>
  <c r="M51" i="35" s="1"/>
  <c r="N51" i="35" s="1"/>
  <c r="O51" i="35" s="1"/>
  <c r="G50" i="35"/>
  <c r="H50" i="35" s="1"/>
  <c r="I50" i="35" s="1"/>
  <c r="J50" i="35" s="1"/>
  <c r="K50" i="35" s="1"/>
  <c r="L50" i="35" s="1"/>
  <c r="M50" i="35" s="1"/>
  <c r="N50" i="35" s="1"/>
  <c r="O50" i="35" s="1"/>
  <c r="G49" i="35"/>
  <c r="H49" i="35" s="1"/>
  <c r="I49" i="35" s="1"/>
  <c r="J49" i="35" s="1"/>
  <c r="K49" i="35" s="1"/>
  <c r="L49" i="35" s="1"/>
  <c r="M49" i="35" s="1"/>
  <c r="N49" i="35" s="1"/>
  <c r="O49" i="35" s="1"/>
  <c r="G48" i="35"/>
  <c r="H48" i="35" s="1"/>
  <c r="I48" i="35" s="1"/>
  <c r="J48" i="35" s="1"/>
  <c r="K48" i="35" s="1"/>
  <c r="L48" i="35" s="1"/>
  <c r="M48" i="35" s="1"/>
  <c r="N48" i="35" s="1"/>
  <c r="O48" i="35" s="1"/>
  <c r="G47" i="35"/>
  <c r="H47" i="35" s="1"/>
  <c r="I47" i="35" s="1"/>
  <c r="J47" i="35" s="1"/>
  <c r="K47" i="35" s="1"/>
  <c r="L47" i="35" s="1"/>
  <c r="M47" i="35" s="1"/>
  <c r="N47" i="35" s="1"/>
  <c r="O47" i="35" s="1"/>
  <c r="G46" i="35"/>
  <c r="H46" i="35"/>
  <c r="I46" i="35" s="1"/>
  <c r="J46" i="35" s="1"/>
  <c r="K46" i="35" s="1"/>
  <c r="L46" i="35" s="1"/>
  <c r="M46" i="35" s="1"/>
  <c r="N46" i="35" s="1"/>
  <c r="O46" i="35" s="1"/>
  <c r="G45" i="35"/>
  <c r="H45" i="35" s="1"/>
  <c r="I45" i="35" s="1"/>
  <c r="J45" i="35" s="1"/>
  <c r="K45" i="35" s="1"/>
  <c r="L45" i="35" s="1"/>
  <c r="M45" i="35" s="1"/>
  <c r="N45" i="35" s="1"/>
  <c r="O45" i="35" s="1"/>
  <c r="G44" i="35"/>
  <c r="H44" i="35" s="1"/>
  <c r="I44" i="35" s="1"/>
  <c r="J44" i="35" s="1"/>
  <c r="K44" i="35" s="1"/>
  <c r="L44" i="35" s="1"/>
  <c r="M44" i="35" s="1"/>
  <c r="N44" i="35" s="1"/>
  <c r="O44" i="35" s="1"/>
  <c r="G43" i="35"/>
  <c r="H43" i="35" s="1"/>
  <c r="I43" i="35" s="1"/>
  <c r="J43" i="35" s="1"/>
  <c r="K43" i="35" s="1"/>
  <c r="L43" i="35" s="1"/>
  <c r="M43" i="35" s="1"/>
  <c r="N43" i="35" s="1"/>
  <c r="O43" i="35" s="1"/>
  <c r="G42" i="35"/>
  <c r="H42" i="35" s="1"/>
  <c r="I42" i="35" s="1"/>
  <c r="J42" i="35" s="1"/>
  <c r="K42" i="35" s="1"/>
  <c r="L42" i="35" s="1"/>
  <c r="M42" i="35" s="1"/>
  <c r="N42" i="35" s="1"/>
  <c r="O42" i="35" s="1"/>
  <c r="G41" i="35"/>
  <c r="H41" i="35" s="1"/>
  <c r="G53" i="34"/>
  <c r="H53" i="34"/>
  <c r="I53" i="34"/>
  <c r="J53" i="34"/>
  <c r="K53" i="34" s="1"/>
  <c r="L53" i="34" s="1"/>
  <c r="M53" i="34" s="1"/>
  <c r="N53" i="34" s="1"/>
  <c r="O53" i="34" s="1"/>
  <c r="G52" i="34"/>
  <c r="H52" i="34"/>
  <c r="I52" i="34"/>
  <c r="J52" i="34" s="1"/>
  <c r="K52" i="34" s="1"/>
  <c r="L52" i="34" s="1"/>
  <c r="M52" i="34" s="1"/>
  <c r="N52" i="34" s="1"/>
  <c r="O52" i="34" s="1"/>
  <c r="G51" i="34"/>
  <c r="H51" i="34"/>
  <c r="I51" i="34" s="1"/>
  <c r="J51" i="34" s="1"/>
  <c r="K51" i="34" s="1"/>
  <c r="L51" i="34" s="1"/>
  <c r="M51" i="34" s="1"/>
  <c r="N51" i="34" s="1"/>
  <c r="O51" i="34" s="1"/>
  <c r="G50" i="34"/>
  <c r="H50" i="34" s="1"/>
  <c r="I50" i="34" s="1"/>
  <c r="J50" i="34" s="1"/>
  <c r="K50" i="34" s="1"/>
  <c r="L50" i="34" s="1"/>
  <c r="M50" i="34" s="1"/>
  <c r="N50" i="34" s="1"/>
  <c r="O50" i="34" s="1"/>
  <c r="G49" i="34"/>
  <c r="H49" i="34" s="1"/>
  <c r="I49" i="34" s="1"/>
  <c r="J49" i="34" s="1"/>
  <c r="K49" i="34" s="1"/>
  <c r="L49" i="34" s="1"/>
  <c r="M49" i="34" s="1"/>
  <c r="N49" i="34" s="1"/>
  <c r="O49" i="34" s="1"/>
  <c r="G48" i="34"/>
  <c r="H48" i="34" s="1"/>
  <c r="I48" i="34" s="1"/>
  <c r="J48" i="34" s="1"/>
  <c r="K48" i="34" s="1"/>
  <c r="L48" i="34" s="1"/>
  <c r="M48" i="34" s="1"/>
  <c r="N48" i="34" s="1"/>
  <c r="O48" i="34" s="1"/>
  <c r="G47" i="34"/>
  <c r="H47" i="34" s="1"/>
  <c r="I47" i="34" s="1"/>
  <c r="J47" i="34" s="1"/>
  <c r="K47" i="34" s="1"/>
  <c r="L47" i="34" s="1"/>
  <c r="M47" i="34" s="1"/>
  <c r="N47" i="34" s="1"/>
  <c r="O47" i="34" s="1"/>
  <c r="G46" i="34"/>
  <c r="H46" i="34" s="1"/>
  <c r="I46" i="34" s="1"/>
  <c r="J46" i="34" s="1"/>
  <c r="K46" i="34" s="1"/>
  <c r="L46" i="34" s="1"/>
  <c r="M46" i="34" s="1"/>
  <c r="N46" i="34" s="1"/>
  <c r="O46" i="34" s="1"/>
  <c r="G45" i="34"/>
  <c r="H45" i="34" s="1"/>
  <c r="I45" i="34" s="1"/>
  <c r="J45" i="34" s="1"/>
  <c r="K45" i="34" s="1"/>
  <c r="L45" i="34" s="1"/>
  <c r="M45" i="34" s="1"/>
  <c r="N45" i="34" s="1"/>
  <c r="O45" i="34" s="1"/>
  <c r="G44" i="34"/>
  <c r="H44" i="34"/>
  <c r="I44" i="34"/>
  <c r="J44" i="34" s="1"/>
  <c r="K44" i="34" s="1"/>
  <c r="L44" i="34" s="1"/>
  <c r="M44" i="34" s="1"/>
  <c r="N44" i="34" s="1"/>
  <c r="O44" i="34" s="1"/>
  <c r="G43" i="34"/>
  <c r="H43" i="34"/>
  <c r="I43" i="34" s="1"/>
  <c r="J43" i="34" s="1"/>
  <c r="K43" i="34" s="1"/>
  <c r="L43" i="34" s="1"/>
  <c r="M43" i="34" s="1"/>
  <c r="N43" i="34" s="1"/>
  <c r="O43" i="34" s="1"/>
  <c r="G42" i="34"/>
  <c r="H42" i="34" s="1"/>
  <c r="I42" i="34" s="1"/>
  <c r="J42" i="34" s="1"/>
  <c r="K42" i="34" s="1"/>
  <c r="L42" i="34" s="1"/>
  <c r="M42" i="34" s="1"/>
  <c r="N42" i="34" s="1"/>
  <c r="O42" i="34" s="1"/>
  <c r="G41" i="34"/>
  <c r="G53" i="33"/>
  <c r="H53" i="33"/>
  <c r="I53" i="33" s="1"/>
  <c r="J53" i="33" s="1"/>
  <c r="K53" i="33" s="1"/>
  <c r="L53" i="33" s="1"/>
  <c r="M53" i="33" s="1"/>
  <c r="N53" i="33" s="1"/>
  <c r="O53" i="33" s="1"/>
  <c r="G52" i="33"/>
  <c r="H52" i="33" s="1"/>
  <c r="I52" i="33" s="1"/>
  <c r="J52" i="33" s="1"/>
  <c r="K52" i="33" s="1"/>
  <c r="L52" i="33" s="1"/>
  <c r="M52" i="33" s="1"/>
  <c r="N52" i="33" s="1"/>
  <c r="O52" i="33" s="1"/>
  <c r="G51" i="33"/>
  <c r="H51" i="33" s="1"/>
  <c r="I51" i="33" s="1"/>
  <c r="J51" i="33" s="1"/>
  <c r="K51" i="33" s="1"/>
  <c r="L51" i="33" s="1"/>
  <c r="M51" i="33" s="1"/>
  <c r="N51" i="33" s="1"/>
  <c r="O51" i="33" s="1"/>
  <c r="G50" i="33"/>
  <c r="H50" i="33" s="1"/>
  <c r="I50" i="33" s="1"/>
  <c r="J50" i="33" s="1"/>
  <c r="K50" i="33" s="1"/>
  <c r="L50" i="33" s="1"/>
  <c r="M50" i="33" s="1"/>
  <c r="N50" i="33" s="1"/>
  <c r="O50" i="33" s="1"/>
  <c r="G49" i="33"/>
  <c r="H49" i="33" s="1"/>
  <c r="I49" i="33" s="1"/>
  <c r="J49" i="33" s="1"/>
  <c r="K49" i="33" s="1"/>
  <c r="L49" i="33" s="1"/>
  <c r="M49" i="33" s="1"/>
  <c r="N49" i="33" s="1"/>
  <c r="O49" i="33" s="1"/>
  <c r="G48" i="33"/>
  <c r="H48" i="33"/>
  <c r="I48" i="33" s="1"/>
  <c r="J48" i="33" s="1"/>
  <c r="K48" i="33" s="1"/>
  <c r="L48" i="33" s="1"/>
  <c r="M48" i="33" s="1"/>
  <c r="N48" i="33" s="1"/>
  <c r="O48" i="33" s="1"/>
  <c r="G47" i="33"/>
  <c r="H47" i="33" s="1"/>
  <c r="I47" i="33" s="1"/>
  <c r="J47" i="33" s="1"/>
  <c r="K47" i="33" s="1"/>
  <c r="L47" i="33" s="1"/>
  <c r="M47" i="33" s="1"/>
  <c r="N47" i="33" s="1"/>
  <c r="O47" i="33" s="1"/>
  <c r="G46" i="33"/>
  <c r="H46" i="33" s="1"/>
  <c r="I46" i="33" s="1"/>
  <c r="J46" i="33" s="1"/>
  <c r="K46" i="33" s="1"/>
  <c r="L46" i="33" s="1"/>
  <c r="M46" i="33" s="1"/>
  <c r="N46" i="33" s="1"/>
  <c r="O46" i="33" s="1"/>
  <c r="G45" i="33"/>
  <c r="H45" i="33" s="1"/>
  <c r="I45" i="33" s="1"/>
  <c r="J45" i="33" s="1"/>
  <c r="K45" i="33" s="1"/>
  <c r="L45" i="33" s="1"/>
  <c r="M45" i="33" s="1"/>
  <c r="N45" i="33" s="1"/>
  <c r="O45" i="33" s="1"/>
  <c r="G44" i="33"/>
  <c r="H44" i="33" s="1"/>
  <c r="I44" i="33" s="1"/>
  <c r="J44" i="33" s="1"/>
  <c r="K44" i="33" s="1"/>
  <c r="L44" i="33" s="1"/>
  <c r="M44" i="33" s="1"/>
  <c r="N44" i="33" s="1"/>
  <c r="O44" i="33" s="1"/>
  <c r="G43" i="33"/>
  <c r="H43" i="33" s="1"/>
  <c r="I43" i="33" s="1"/>
  <c r="J43" i="33" s="1"/>
  <c r="K43" i="33" s="1"/>
  <c r="L43" i="33" s="1"/>
  <c r="M43" i="33" s="1"/>
  <c r="N43" i="33" s="1"/>
  <c r="O43" i="33" s="1"/>
  <c r="G42" i="33"/>
  <c r="H42" i="33" s="1"/>
  <c r="I42" i="33" s="1"/>
  <c r="J42" i="33" s="1"/>
  <c r="K42" i="33" s="1"/>
  <c r="L42" i="33" s="1"/>
  <c r="M42" i="33" s="1"/>
  <c r="N42" i="33" s="1"/>
  <c r="O42" i="33" s="1"/>
  <c r="G41" i="33"/>
  <c r="H41" i="33" s="1"/>
  <c r="G45" i="32"/>
  <c r="H45" i="32"/>
  <c r="I45" i="32" s="1"/>
  <c r="J45" i="32" s="1"/>
  <c r="K45" i="32" s="1"/>
  <c r="L45" i="32" s="1"/>
  <c r="M45" i="32" s="1"/>
  <c r="N45" i="32" s="1"/>
  <c r="O45" i="32" s="1"/>
  <c r="G44" i="32"/>
  <c r="H44" i="32" s="1"/>
  <c r="I44" i="32" s="1"/>
  <c r="J44" i="32" s="1"/>
  <c r="K44" i="32" s="1"/>
  <c r="L44" i="32" s="1"/>
  <c r="M44" i="32" s="1"/>
  <c r="N44" i="32" s="1"/>
  <c r="O44" i="32" s="1"/>
  <c r="G43" i="32"/>
  <c r="H43" i="32" s="1"/>
  <c r="I43" i="32" s="1"/>
  <c r="J43" i="32" s="1"/>
  <c r="K43" i="32" s="1"/>
  <c r="L43" i="32" s="1"/>
  <c r="M43" i="32" s="1"/>
  <c r="N43" i="32" s="1"/>
  <c r="O43" i="32" s="1"/>
  <c r="G42" i="32"/>
  <c r="H42" i="32" s="1"/>
  <c r="I42" i="32" s="1"/>
  <c r="J42" i="32" s="1"/>
  <c r="K42" i="32" s="1"/>
  <c r="L42" i="32" s="1"/>
  <c r="M42" i="32" s="1"/>
  <c r="N42" i="32" s="1"/>
  <c r="O42" i="32" s="1"/>
  <c r="G41" i="32"/>
  <c r="H41" i="32" s="1"/>
  <c r="I41" i="32" s="1"/>
  <c r="J41" i="32" s="1"/>
  <c r="K41" i="32" s="1"/>
  <c r="L41" i="32" s="1"/>
  <c r="M41" i="32" s="1"/>
  <c r="N41" i="32" s="1"/>
  <c r="O41" i="32" s="1"/>
  <c r="G40" i="32"/>
  <c r="H40" i="32" s="1"/>
  <c r="I40" i="32" s="1"/>
  <c r="J40" i="32" s="1"/>
  <c r="K40" i="32" s="1"/>
  <c r="L40" i="32" s="1"/>
  <c r="M40" i="32" s="1"/>
  <c r="N40" i="32" s="1"/>
  <c r="O40" i="32" s="1"/>
  <c r="G39" i="32"/>
  <c r="H39" i="32" s="1"/>
  <c r="I39" i="32" s="1"/>
  <c r="J39" i="32" s="1"/>
  <c r="K39" i="32" s="1"/>
  <c r="L39" i="32" s="1"/>
  <c r="M39" i="32" s="1"/>
  <c r="N39" i="32" s="1"/>
  <c r="O39" i="32" s="1"/>
  <c r="G38" i="32"/>
  <c r="H38" i="32" s="1"/>
  <c r="I38" i="32" s="1"/>
  <c r="J38" i="32" s="1"/>
  <c r="K38" i="32" s="1"/>
  <c r="L38" i="32" s="1"/>
  <c r="M38" i="32" s="1"/>
  <c r="N38" i="32" s="1"/>
  <c r="O38" i="32" s="1"/>
  <c r="G37" i="32"/>
  <c r="H37" i="32" s="1"/>
  <c r="I37" i="32" s="1"/>
  <c r="J37" i="32" s="1"/>
  <c r="K37" i="32" s="1"/>
  <c r="L37" i="32" s="1"/>
  <c r="M37" i="32" s="1"/>
  <c r="N37" i="32" s="1"/>
  <c r="O37" i="32" s="1"/>
  <c r="G36" i="32"/>
  <c r="G46" i="32" s="1"/>
  <c r="G35" i="32"/>
  <c r="H35" i="32" s="1"/>
  <c r="G53" i="31"/>
  <c r="H53" i="31" s="1"/>
  <c r="I53" i="31" s="1"/>
  <c r="J53" i="31" s="1"/>
  <c r="K53" i="31" s="1"/>
  <c r="L53" i="31" s="1"/>
  <c r="M53" i="31" s="1"/>
  <c r="N53" i="31" s="1"/>
  <c r="O53" i="31" s="1"/>
  <c r="G52" i="31"/>
  <c r="H52" i="31" s="1"/>
  <c r="I52" i="31" s="1"/>
  <c r="J52" i="31" s="1"/>
  <c r="K52" i="31" s="1"/>
  <c r="L52" i="31" s="1"/>
  <c r="M52" i="31" s="1"/>
  <c r="N52" i="31" s="1"/>
  <c r="O52" i="31" s="1"/>
  <c r="G51" i="31"/>
  <c r="H51" i="31" s="1"/>
  <c r="I51" i="31" s="1"/>
  <c r="J51" i="31" s="1"/>
  <c r="K51" i="31" s="1"/>
  <c r="L51" i="31" s="1"/>
  <c r="M51" i="31" s="1"/>
  <c r="N51" i="31" s="1"/>
  <c r="O51" i="31" s="1"/>
  <c r="G50" i="31"/>
  <c r="H50" i="31" s="1"/>
  <c r="I50" i="31" s="1"/>
  <c r="J50" i="31" s="1"/>
  <c r="K50" i="31" s="1"/>
  <c r="L50" i="31" s="1"/>
  <c r="M50" i="31" s="1"/>
  <c r="N50" i="31" s="1"/>
  <c r="O50" i="31" s="1"/>
  <c r="G49" i="31"/>
  <c r="H49" i="31" s="1"/>
  <c r="I49" i="31" s="1"/>
  <c r="J49" i="31" s="1"/>
  <c r="K49" i="31" s="1"/>
  <c r="L49" i="31" s="1"/>
  <c r="M49" i="31" s="1"/>
  <c r="N49" i="31" s="1"/>
  <c r="O49" i="31" s="1"/>
  <c r="G48" i="31"/>
  <c r="H48" i="31" s="1"/>
  <c r="I48" i="31" s="1"/>
  <c r="J48" i="31" s="1"/>
  <c r="K48" i="31" s="1"/>
  <c r="L48" i="31" s="1"/>
  <c r="M48" i="31" s="1"/>
  <c r="N48" i="31" s="1"/>
  <c r="O48" i="31" s="1"/>
  <c r="G47" i="31"/>
  <c r="H47" i="31" s="1"/>
  <c r="I47" i="31" s="1"/>
  <c r="J47" i="31" s="1"/>
  <c r="K47" i="31" s="1"/>
  <c r="L47" i="31" s="1"/>
  <c r="M47" i="31" s="1"/>
  <c r="N47" i="31" s="1"/>
  <c r="O47" i="31" s="1"/>
  <c r="G46" i="31"/>
  <c r="H46" i="31" s="1"/>
  <c r="I46" i="31" s="1"/>
  <c r="J46" i="31" s="1"/>
  <c r="K46" i="31" s="1"/>
  <c r="L46" i="31" s="1"/>
  <c r="M46" i="31" s="1"/>
  <c r="N46" i="31" s="1"/>
  <c r="O46" i="31" s="1"/>
  <c r="G45" i="31"/>
  <c r="H45" i="31" s="1"/>
  <c r="I45" i="31" s="1"/>
  <c r="J45" i="31" s="1"/>
  <c r="K45" i="31" s="1"/>
  <c r="L45" i="31" s="1"/>
  <c r="M45" i="31" s="1"/>
  <c r="N45" i="31" s="1"/>
  <c r="O45" i="31" s="1"/>
  <c r="G44" i="31"/>
  <c r="H44" i="31" s="1"/>
  <c r="I44" i="31" s="1"/>
  <c r="J44" i="31" s="1"/>
  <c r="K44" i="31" s="1"/>
  <c r="L44" i="31" s="1"/>
  <c r="M44" i="31" s="1"/>
  <c r="N44" i="31" s="1"/>
  <c r="O44" i="31" s="1"/>
  <c r="G43" i="31"/>
  <c r="H43" i="31" s="1"/>
  <c r="I43" i="31" s="1"/>
  <c r="J43" i="31" s="1"/>
  <c r="K43" i="31" s="1"/>
  <c r="L43" i="31" s="1"/>
  <c r="M43" i="31" s="1"/>
  <c r="N43" i="31" s="1"/>
  <c r="O43" i="31" s="1"/>
  <c r="G42" i="31"/>
  <c r="H42" i="31" s="1"/>
  <c r="I42" i="31" s="1"/>
  <c r="J42" i="31" s="1"/>
  <c r="K42" i="31" s="1"/>
  <c r="L42" i="31" s="1"/>
  <c r="M42" i="31" s="1"/>
  <c r="N42" i="31" s="1"/>
  <c r="O42" i="31" s="1"/>
  <c r="G41" i="31"/>
  <c r="H41" i="31" s="1"/>
  <c r="I41" i="31" s="1"/>
  <c r="J41" i="31" s="1"/>
  <c r="K41" i="31" s="1"/>
  <c r="L41" i="31" s="1"/>
  <c r="M41" i="31" s="1"/>
  <c r="N41" i="31" s="1"/>
  <c r="O41" i="31" s="1"/>
  <c r="G53" i="30"/>
  <c r="H53" i="30" s="1"/>
  <c r="I53" i="30" s="1"/>
  <c r="J53" i="30" s="1"/>
  <c r="K53" i="30" s="1"/>
  <c r="L53" i="30" s="1"/>
  <c r="M53" i="30" s="1"/>
  <c r="N53" i="30" s="1"/>
  <c r="O53" i="30" s="1"/>
  <c r="G52" i="30"/>
  <c r="H52" i="30" s="1"/>
  <c r="I52" i="30" s="1"/>
  <c r="J52" i="30" s="1"/>
  <c r="K52" i="30" s="1"/>
  <c r="L52" i="30" s="1"/>
  <c r="M52" i="30" s="1"/>
  <c r="N52" i="30" s="1"/>
  <c r="O52" i="30" s="1"/>
  <c r="G51" i="30"/>
  <c r="H51" i="30" s="1"/>
  <c r="I51" i="30" s="1"/>
  <c r="J51" i="30" s="1"/>
  <c r="K51" i="30" s="1"/>
  <c r="L51" i="30" s="1"/>
  <c r="M51" i="30" s="1"/>
  <c r="N51" i="30" s="1"/>
  <c r="O51" i="30" s="1"/>
  <c r="G50" i="30"/>
  <c r="H50" i="30"/>
  <c r="I50" i="30" s="1"/>
  <c r="J50" i="30" s="1"/>
  <c r="K50" i="30" s="1"/>
  <c r="L50" i="30" s="1"/>
  <c r="M50" i="30" s="1"/>
  <c r="N50" i="30" s="1"/>
  <c r="O50" i="30" s="1"/>
  <c r="G49" i="30"/>
  <c r="H49" i="30" s="1"/>
  <c r="I49" i="30" s="1"/>
  <c r="J49" i="30" s="1"/>
  <c r="K49" i="30" s="1"/>
  <c r="L49" i="30" s="1"/>
  <c r="M49" i="30" s="1"/>
  <c r="N49" i="30" s="1"/>
  <c r="O49" i="30" s="1"/>
  <c r="G48" i="30"/>
  <c r="H48" i="30"/>
  <c r="I48" i="30"/>
  <c r="J48" i="30" s="1"/>
  <c r="K48" i="30" s="1"/>
  <c r="L48" i="30" s="1"/>
  <c r="M48" i="30" s="1"/>
  <c r="N48" i="30" s="1"/>
  <c r="O48" i="30" s="1"/>
  <c r="G47" i="30"/>
  <c r="H47" i="30"/>
  <c r="I47" i="30" s="1"/>
  <c r="J47" i="30" s="1"/>
  <c r="K47" i="30" s="1"/>
  <c r="L47" i="30" s="1"/>
  <c r="M47" i="30" s="1"/>
  <c r="N47" i="30" s="1"/>
  <c r="O47" i="30" s="1"/>
  <c r="G46" i="30"/>
  <c r="H46" i="30" s="1"/>
  <c r="I46" i="30" s="1"/>
  <c r="J46" i="30" s="1"/>
  <c r="K46" i="30" s="1"/>
  <c r="L46" i="30" s="1"/>
  <c r="M46" i="30" s="1"/>
  <c r="N46" i="30" s="1"/>
  <c r="O46" i="30" s="1"/>
  <c r="G45" i="30"/>
  <c r="H45" i="30" s="1"/>
  <c r="I45" i="30" s="1"/>
  <c r="J45" i="30" s="1"/>
  <c r="K45" i="30" s="1"/>
  <c r="L45" i="30" s="1"/>
  <c r="M45" i="30" s="1"/>
  <c r="N45" i="30" s="1"/>
  <c r="O45" i="30" s="1"/>
  <c r="G44" i="30"/>
  <c r="H44" i="30" s="1"/>
  <c r="I44" i="30" s="1"/>
  <c r="J44" i="30" s="1"/>
  <c r="K44" i="30" s="1"/>
  <c r="L44" i="30" s="1"/>
  <c r="M44" i="30" s="1"/>
  <c r="N44" i="30" s="1"/>
  <c r="O44" i="30" s="1"/>
  <c r="G43" i="30"/>
  <c r="H43" i="30" s="1"/>
  <c r="I43" i="30" s="1"/>
  <c r="J43" i="30" s="1"/>
  <c r="K43" i="30" s="1"/>
  <c r="L43" i="30" s="1"/>
  <c r="M43" i="30" s="1"/>
  <c r="N43" i="30" s="1"/>
  <c r="O43" i="30" s="1"/>
  <c r="G42" i="30"/>
  <c r="H42" i="30" s="1"/>
  <c r="I42" i="30" s="1"/>
  <c r="J42" i="30" s="1"/>
  <c r="K42" i="30" s="1"/>
  <c r="L42" i="30" s="1"/>
  <c r="M42" i="30" s="1"/>
  <c r="N42" i="30" s="1"/>
  <c r="O42" i="30" s="1"/>
  <c r="G41" i="30"/>
  <c r="H41" i="30" s="1"/>
  <c r="I41" i="30" s="1"/>
  <c r="J41" i="30" s="1"/>
  <c r="K41" i="30" s="1"/>
  <c r="L41" i="30" s="1"/>
  <c r="G53" i="29"/>
  <c r="H53" i="29" s="1"/>
  <c r="I53" i="29" s="1"/>
  <c r="J53" i="29" s="1"/>
  <c r="K53" i="29" s="1"/>
  <c r="L53" i="29" s="1"/>
  <c r="M53" i="29" s="1"/>
  <c r="N53" i="29" s="1"/>
  <c r="O53" i="29" s="1"/>
  <c r="G52" i="29"/>
  <c r="H52" i="29" s="1"/>
  <c r="I52" i="29" s="1"/>
  <c r="J52" i="29" s="1"/>
  <c r="K52" i="29" s="1"/>
  <c r="L52" i="29" s="1"/>
  <c r="M52" i="29" s="1"/>
  <c r="N52" i="29" s="1"/>
  <c r="O52" i="29" s="1"/>
  <c r="G51" i="29"/>
  <c r="H51" i="29" s="1"/>
  <c r="I51" i="29" s="1"/>
  <c r="J51" i="29" s="1"/>
  <c r="K51" i="29" s="1"/>
  <c r="L51" i="29" s="1"/>
  <c r="M51" i="29" s="1"/>
  <c r="N51" i="29" s="1"/>
  <c r="O51" i="29" s="1"/>
  <c r="G50" i="29"/>
  <c r="H50" i="29" s="1"/>
  <c r="I50" i="29" s="1"/>
  <c r="J50" i="29" s="1"/>
  <c r="K50" i="29" s="1"/>
  <c r="L50" i="29" s="1"/>
  <c r="M50" i="29" s="1"/>
  <c r="N50" i="29" s="1"/>
  <c r="O50" i="29" s="1"/>
  <c r="G49" i="29"/>
  <c r="H49" i="29"/>
  <c r="I49" i="29" s="1"/>
  <c r="J49" i="29" s="1"/>
  <c r="K49" i="29" s="1"/>
  <c r="L49" i="29" s="1"/>
  <c r="M49" i="29" s="1"/>
  <c r="N49" i="29" s="1"/>
  <c r="O49" i="29" s="1"/>
  <c r="G48" i="29"/>
  <c r="H48" i="29" s="1"/>
  <c r="I48" i="29" s="1"/>
  <c r="J48" i="29" s="1"/>
  <c r="K48" i="29" s="1"/>
  <c r="L48" i="29" s="1"/>
  <c r="M48" i="29" s="1"/>
  <c r="N48" i="29" s="1"/>
  <c r="O48" i="29" s="1"/>
  <c r="G47" i="29"/>
  <c r="H47" i="29" s="1"/>
  <c r="I47" i="29" s="1"/>
  <c r="J47" i="29" s="1"/>
  <c r="K47" i="29" s="1"/>
  <c r="L47" i="29" s="1"/>
  <c r="M47" i="29" s="1"/>
  <c r="N47" i="29" s="1"/>
  <c r="O47" i="29" s="1"/>
  <c r="G46" i="29"/>
  <c r="H46" i="29" s="1"/>
  <c r="I46" i="29" s="1"/>
  <c r="J46" i="29" s="1"/>
  <c r="K46" i="29" s="1"/>
  <c r="L46" i="29" s="1"/>
  <c r="M46" i="29" s="1"/>
  <c r="N46" i="29" s="1"/>
  <c r="O46" i="29" s="1"/>
  <c r="G45" i="29"/>
  <c r="H45" i="29" s="1"/>
  <c r="I45" i="29" s="1"/>
  <c r="J45" i="29" s="1"/>
  <c r="K45" i="29" s="1"/>
  <c r="L45" i="29" s="1"/>
  <c r="M45" i="29" s="1"/>
  <c r="N45" i="29" s="1"/>
  <c r="O45" i="29" s="1"/>
  <c r="G44" i="29"/>
  <c r="H44" i="29" s="1"/>
  <c r="I44" i="29" s="1"/>
  <c r="J44" i="29" s="1"/>
  <c r="K44" i="29" s="1"/>
  <c r="L44" i="29" s="1"/>
  <c r="M44" i="29" s="1"/>
  <c r="N44" i="29" s="1"/>
  <c r="O44" i="29" s="1"/>
  <c r="G43" i="29"/>
  <c r="H43" i="29" s="1"/>
  <c r="I43" i="29" s="1"/>
  <c r="J43" i="29" s="1"/>
  <c r="K43" i="29" s="1"/>
  <c r="L43" i="29" s="1"/>
  <c r="M43" i="29" s="1"/>
  <c r="N43" i="29" s="1"/>
  <c r="O43" i="29" s="1"/>
  <c r="G42" i="29"/>
  <c r="H42" i="29" s="1"/>
  <c r="I42" i="29" s="1"/>
  <c r="J42" i="29" s="1"/>
  <c r="K42" i="29" s="1"/>
  <c r="L42" i="29" s="1"/>
  <c r="M42" i="29" s="1"/>
  <c r="N42" i="29" s="1"/>
  <c r="O42" i="29" s="1"/>
  <c r="G41" i="29"/>
  <c r="H41" i="29" s="1"/>
  <c r="I41" i="29" s="1"/>
  <c r="J41" i="29" s="1"/>
  <c r="K41" i="29" s="1"/>
  <c r="L41" i="29" s="1"/>
  <c r="M41" i="29" s="1"/>
  <c r="N41" i="29" s="1"/>
  <c r="O41" i="29" s="1"/>
  <c r="G53" i="10"/>
  <c r="H53" i="10" s="1"/>
  <c r="I53" i="10" s="1"/>
  <c r="J53" i="10" s="1"/>
  <c r="K53" i="10" s="1"/>
  <c r="L53" i="10" s="1"/>
  <c r="M53" i="10" s="1"/>
  <c r="N53" i="10" s="1"/>
  <c r="O53" i="10" s="1"/>
  <c r="G52" i="10"/>
  <c r="H52" i="10" s="1"/>
  <c r="I52" i="10" s="1"/>
  <c r="J52" i="10" s="1"/>
  <c r="K52" i="10" s="1"/>
  <c r="L52" i="10" s="1"/>
  <c r="M52" i="10" s="1"/>
  <c r="N52" i="10" s="1"/>
  <c r="O52" i="10" s="1"/>
  <c r="G51" i="10"/>
  <c r="H51" i="10" s="1"/>
  <c r="I51" i="10" s="1"/>
  <c r="J51" i="10" s="1"/>
  <c r="K51" i="10" s="1"/>
  <c r="L51" i="10" s="1"/>
  <c r="M51" i="10" s="1"/>
  <c r="N51" i="10" s="1"/>
  <c r="O51" i="10" s="1"/>
  <c r="G50" i="10"/>
  <c r="H50" i="10" s="1"/>
  <c r="I50" i="10" s="1"/>
  <c r="J50" i="10" s="1"/>
  <c r="K50" i="10" s="1"/>
  <c r="L50" i="10" s="1"/>
  <c r="M50" i="10" s="1"/>
  <c r="N50" i="10" s="1"/>
  <c r="O50" i="10" s="1"/>
  <c r="G49" i="10"/>
  <c r="H49" i="10" s="1"/>
  <c r="I49" i="10" s="1"/>
  <c r="J49" i="10" s="1"/>
  <c r="K49" i="10" s="1"/>
  <c r="L49" i="10" s="1"/>
  <c r="M49" i="10" s="1"/>
  <c r="N49" i="10" s="1"/>
  <c r="O49" i="10" s="1"/>
  <c r="G48" i="10"/>
  <c r="H48" i="10"/>
  <c r="I48" i="10"/>
  <c r="J48" i="10" s="1"/>
  <c r="K48" i="10" s="1"/>
  <c r="L48" i="10" s="1"/>
  <c r="M48" i="10" s="1"/>
  <c r="N48" i="10" s="1"/>
  <c r="O48" i="10" s="1"/>
  <c r="G47" i="10"/>
  <c r="H47" i="10"/>
  <c r="I47" i="10" s="1"/>
  <c r="J47" i="10" s="1"/>
  <c r="K47" i="10" s="1"/>
  <c r="L47" i="10" s="1"/>
  <c r="M47" i="10" s="1"/>
  <c r="N47" i="10" s="1"/>
  <c r="O47" i="10" s="1"/>
  <c r="G46" i="10"/>
  <c r="H46" i="10" s="1"/>
  <c r="I46" i="10" s="1"/>
  <c r="J46" i="10" s="1"/>
  <c r="K46" i="10" s="1"/>
  <c r="L46" i="10" s="1"/>
  <c r="M46" i="10" s="1"/>
  <c r="N46" i="10" s="1"/>
  <c r="O46" i="10" s="1"/>
  <c r="G45" i="10"/>
  <c r="H45" i="10" s="1"/>
  <c r="I45" i="10" s="1"/>
  <c r="J45" i="10" s="1"/>
  <c r="K45" i="10" s="1"/>
  <c r="L45" i="10" s="1"/>
  <c r="M45" i="10" s="1"/>
  <c r="N45" i="10" s="1"/>
  <c r="O45" i="10" s="1"/>
  <c r="G44" i="10"/>
  <c r="H44" i="10" s="1"/>
  <c r="I44" i="10" s="1"/>
  <c r="J44" i="10" s="1"/>
  <c r="K44" i="10" s="1"/>
  <c r="L44" i="10" s="1"/>
  <c r="M44" i="10" s="1"/>
  <c r="N44" i="10" s="1"/>
  <c r="O44" i="10" s="1"/>
  <c r="G43" i="10"/>
  <c r="H43" i="10" s="1"/>
  <c r="I43" i="10" s="1"/>
  <c r="J43" i="10" s="1"/>
  <c r="K43" i="10" s="1"/>
  <c r="L43" i="10" s="1"/>
  <c r="M43" i="10" s="1"/>
  <c r="N43" i="10" s="1"/>
  <c r="O43" i="10" s="1"/>
  <c r="G42" i="10"/>
  <c r="H42" i="10" s="1"/>
  <c r="I42" i="10" s="1"/>
  <c r="J42" i="10" s="1"/>
  <c r="K42" i="10" s="1"/>
  <c r="L42" i="10" s="1"/>
  <c r="M42" i="10" s="1"/>
  <c r="N42" i="10" s="1"/>
  <c r="O42" i="10" s="1"/>
  <c r="G41" i="10"/>
  <c r="H41" i="10" s="1"/>
  <c r="I41" i="10" s="1"/>
  <c r="J41" i="10" s="1"/>
  <c r="G44" i="2"/>
  <c r="H44" i="2" s="1"/>
  <c r="I44" i="2" s="1"/>
  <c r="J44" i="2" s="1"/>
  <c r="K44" i="2" s="1"/>
  <c r="L44" i="2" s="1"/>
  <c r="M44" i="2" s="1"/>
  <c r="N44" i="2" s="1"/>
  <c r="O44" i="2" s="1"/>
  <c r="G43" i="2"/>
  <c r="H43" i="2"/>
  <c r="I43" i="2" s="1"/>
  <c r="J43" i="2" s="1"/>
  <c r="K43" i="2" s="1"/>
  <c r="L43" i="2" s="1"/>
  <c r="M43" i="2" s="1"/>
  <c r="N43" i="2" s="1"/>
  <c r="O43" i="2" s="1"/>
  <c r="G42" i="2"/>
  <c r="H42" i="2" s="1"/>
  <c r="I42" i="2" s="1"/>
  <c r="J42" i="2" s="1"/>
  <c r="K42" i="2" s="1"/>
  <c r="L42" i="2" s="1"/>
  <c r="M42" i="2" s="1"/>
  <c r="N42" i="2" s="1"/>
  <c r="O42" i="2" s="1"/>
  <c r="G41" i="2"/>
  <c r="H41" i="2"/>
  <c r="I41" i="2" s="1"/>
  <c r="J41" i="2" s="1"/>
  <c r="K41" i="2" s="1"/>
  <c r="L41" i="2" s="1"/>
  <c r="M41" i="2" s="1"/>
  <c r="N41" i="2" s="1"/>
  <c r="O41" i="2" s="1"/>
  <c r="G40" i="2"/>
  <c r="H40" i="2"/>
  <c r="I40" i="2"/>
  <c r="J40" i="2" s="1"/>
  <c r="K40" i="2" s="1"/>
  <c r="L40" i="2" s="1"/>
  <c r="M40" i="2" s="1"/>
  <c r="N40" i="2" s="1"/>
  <c r="O40" i="2" s="1"/>
  <c r="G39" i="2"/>
  <c r="H39" i="2" s="1"/>
  <c r="I39" i="2" s="1"/>
  <c r="J39" i="2" s="1"/>
  <c r="K39" i="2" s="1"/>
  <c r="L39" i="2" s="1"/>
  <c r="M39" i="2" s="1"/>
  <c r="N39" i="2" s="1"/>
  <c r="O39" i="2" s="1"/>
  <c r="G38" i="2"/>
  <c r="H38" i="2" s="1"/>
  <c r="I38" i="2" s="1"/>
  <c r="J38" i="2" s="1"/>
  <c r="K38" i="2" s="1"/>
  <c r="L38" i="2" s="1"/>
  <c r="M38" i="2" s="1"/>
  <c r="N38" i="2" s="1"/>
  <c r="O38" i="2" s="1"/>
  <c r="G37" i="2"/>
  <c r="H37" i="2"/>
  <c r="I37" i="2" s="1"/>
  <c r="J37" i="2" s="1"/>
  <c r="K37" i="2" s="1"/>
  <c r="L37" i="2" s="1"/>
  <c r="M37" i="2" s="1"/>
  <c r="N37" i="2" s="1"/>
  <c r="O37" i="2" s="1"/>
  <c r="G36" i="2"/>
  <c r="H36" i="2" s="1"/>
  <c r="I36" i="2" s="1"/>
  <c r="J36" i="2" s="1"/>
  <c r="K36" i="2" s="1"/>
  <c r="L36" i="2" s="1"/>
  <c r="M36" i="2" s="1"/>
  <c r="N36" i="2" s="1"/>
  <c r="O36" i="2" s="1"/>
  <c r="S38" i="28"/>
  <c r="S42" i="28"/>
  <c r="S46" i="28"/>
  <c r="S50" i="28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Q85" i="36"/>
  <c r="Q87" i="35"/>
  <c r="Q89" i="34"/>
  <c r="Q81" i="34"/>
  <c r="Q75" i="32"/>
  <c r="Q74" i="32"/>
  <c r="Q73" i="32"/>
  <c r="Q72" i="32"/>
  <c r="Q71" i="32"/>
  <c r="Q70" i="32"/>
  <c r="Q68" i="32"/>
  <c r="Q67" i="32"/>
  <c r="Q90" i="29"/>
  <c r="Q89" i="29"/>
  <c r="Q88" i="29"/>
  <c r="Q87" i="29"/>
  <c r="Q86" i="29"/>
  <c r="Q85" i="29"/>
  <c r="Q84" i="29"/>
  <c r="Q83" i="29"/>
  <c r="Q82" i="29"/>
  <c r="Q81" i="29"/>
  <c r="Q90" i="10"/>
  <c r="Q89" i="10"/>
  <c r="Q88" i="10"/>
  <c r="Q87" i="10"/>
  <c r="Q86" i="10"/>
  <c r="Q85" i="10"/>
  <c r="Q84" i="10"/>
  <c r="Q83" i="10"/>
  <c r="Q82" i="10"/>
  <c r="Q81" i="10"/>
  <c r="Q80" i="10"/>
  <c r="Q79" i="10"/>
  <c r="Q78" i="10"/>
  <c r="Q75" i="2"/>
  <c r="Q74" i="2"/>
  <c r="Q73" i="2"/>
  <c r="Q72" i="2"/>
  <c r="Q71" i="2"/>
  <c r="Q70" i="2"/>
  <c r="Q69" i="2"/>
  <c r="Q68" i="2"/>
  <c r="Q67" i="2"/>
  <c r="Q66" i="2"/>
  <c r="F55" i="36"/>
  <c r="E55" i="36"/>
  <c r="D55" i="36"/>
  <c r="C55" i="36"/>
  <c r="F55" i="35"/>
  <c r="E55" i="35"/>
  <c r="D55" i="35"/>
  <c r="C55" i="35"/>
  <c r="F55" i="34"/>
  <c r="E55" i="34"/>
  <c r="D55" i="34"/>
  <c r="C55" i="34"/>
  <c r="F55" i="33"/>
  <c r="E55" i="33"/>
  <c r="D55" i="33"/>
  <c r="C55" i="33"/>
  <c r="F46" i="32"/>
  <c r="E46" i="32"/>
  <c r="D46" i="32"/>
  <c r="C46" i="32"/>
  <c r="F55" i="31"/>
  <c r="E55" i="31"/>
  <c r="D55" i="31"/>
  <c r="C55" i="31"/>
  <c r="F55" i="30"/>
  <c r="E55" i="30"/>
  <c r="D55" i="30"/>
  <c r="C55" i="30"/>
  <c r="F55" i="29"/>
  <c r="E55" i="29"/>
  <c r="D55" i="29"/>
  <c r="C55" i="29"/>
  <c r="F55" i="10"/>
  <c r="E55" i="10"/>
  <c r="D55" i="10"/>
  <c r="C55" i="10"/>
  <c r="E46" i="2"/>
  <c r="D46" i="2"/>
  <c r="C46" i="2"/>
  <c r="O19" i="36"/>
  <c r="O19" i="35"/>
  <c r="O19" i="34"/>
  <c r="O19" i="33"/>
  <c r="O16" i="32"/>
  <c r="O19" i="30"/>
  <c r="O19" i="29"/>
  <c r="O19" i="10"/>
  <c r="O69" i="28" s="1"/>
  <c r="O16" i="2"/>
  <c r="O80" i="28"/>
  <c r="O79" i="28"/>
  <c r="O78" i="28"/>
  <c r="O62" i="28" s="1"/>
  <c r="O76" i="28"/>
  <c r="O72" i="28"/>
  <c r="O71" i="28"/>
  <c r="O63" i="28" s="1"/>
  <c r="O70" i="28"/>
  <c r="AH53" i="28"/>
  <c r="AG53" i="28"/>
  <c r="AF53" i="28"/>
  <c r="AE53" i="28"/>
  <c r="AD53" i="28"/>
  <c r="AC53" i="28"/>
  <c r="AH52" i="28"/>
  <c r="AG52" i="28"/>
  <c r="AF52" i="28"/>
  <c r="AE52" i="28"/>
  <c r="AD52" i="28"/>
  <c r="AD54" i="28" s="1"/>
  <c r="AC52" i="28"/>
  <c r="AH51" i="28"/>
  <c r="AG51" i="28"/>
  <c r="AF51" i="28"/>
  <c r="AE51" i="28"/>
  <c r="AD51" i="28"/>
  <c r="AC51" i="28"/>
  <c r="AH50" i="28"/>
  <c r="AG50" i="28"/>
  <c r="AF50" i="28"/>
  <c r="AE50" i="28"/>
  <c r="AD50" i="28"/>
  <c r="AC50" i="28"/>
  <c r="AA50" i="28"/>
  <c r="Z50" i="28"/>
  <c r="X50" i="28"/>
  <c r="W50" i="28"/>
  <c r="V50" i="28"/>
  <c r="U50" i="28"/>
  <c r="T50" i="28"/>
  <c r="R50" i="28"/>
  <c r="Q50" i="28"/>
  <c r="AH46" i="28"/>
  <c r="AG46" i="28"/>
  <c r="AF46" i="28"/>
  <c r="AE46" i="28"/>
  <c r="AD46" i="28"/>
  <c r="AC46" i="28"/>
  <c r="AA46" i="28"/>
  <c r="Z46" i="28"/>
  <c r="X46" i="28"/>
  <c r="W46" i="28"/>
  <c r="V46" i="28"/>
  <c r="U46" i="28"/>
  <c r="T46" i="28"/>
  <c r="R46" i="28"/>
  <c r="Q46" i="28"/>
  <c r="AH42" i="28"/>
  <c r="AG42" i="28"/>
  <c r="AF42" i="28"/>
  <c r="AE42" i="28"/>
  <c r="AD42" i="28"/>
  <c r="AC42" i="28"/>
  <c r="AA42" i="28"/>
  <c r="Z42" i="28"/>
  <c r="X42" i="28"/>
  <c r="W42" i="28"/>
  <c r="V42" i="28"/>
  <c r="U42" i="28"/>
  <c r="T42" i="28"/>
  <c r="R42" i="28"/>
  <c r="Q42" i="28"/>
  <c r="AH38" i="28"/>
  <c r="AG38" i="28"/>
  <c r="AF38" i="28"/>
  <c r="AE38" i="28"/>
  <c r="AD38" i="28"/>
  <c r="AC38" i="28"/>
  <c r="AA38" i="28"/>
  <c r="Z38" i="28"/>
  <c r="X38" i="28"/>
  <c r="W38" i="28"/>
  <c r="V38" i="28"/>
  <c r="U38" i="28"/>
  <c r="T38" i="28"/>
  <c r="R38" i="28"/>
  <c r="Q38" i="28"/>
  <c r="AB50" i="28"/>
  <c r="AB46" i="28"/>
  <c r="AB42" i="28"/>
  <c r="AB38" i="28"/>
  <c r="AE54" i="28"/>
  <c r="K46" i="28"/>
  <c r="AF54" i="28"/>
  <c r="AG54" i="28"/>
  <c r="K42" i="28"/>
  <c r="Q54" i="28"/>
  <c r="S5" i="47" s="1"/>
  <c r="C13" i="28"/>
  <c r="D13" i="28"/>
  <c r="E13" i="28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L29" i="39"/>
  <c r="F29" i="39"/>
  <c r="I17" i="34"/>
  <c r="K16" i="34"/>
  <c r="F16" i="34"/>
  <c r="I15" i="34"/>
  <c r="M14" i="34"/>
  <c r="J14" i="34"/>
  <c r="I14" i="34"/>
  <c r="G14" i="34"/>
  <c r="M13" i="34"/>
  <c r="G13" i="34"/>
  <c r="E13" i="34"/>
  <c r="M12" i="34"/>
  <c r="J12" i="34"/>
  <c r="G12" i="34"/>
  <c r="H11" i="34"/>
  <c r="M10" i="34"/>
  <c r="K10" i="34"/>
  <c r="E10" i="34"/>
  <c r="K9" i="34"/>
  <c r="I9" i="34"/>
  <c r="F9" i="34"/>
  <c r="K8" i="34"/>
  <c r="I8" i="34"/>
  <c r="D8" i="34"/>
  <c r="I7" i="34"/>
  <c r="G7" i="34"/>
  <c r="I6" i="34"/>
  <c r="G6" i="34"/>
  <c r="C40" i="41"/>
  <c r="C48" i="41"/>
  <c r="C24" i="41"/>
  <c r="C37" i="41"/>
  <c r="C45" i="41"/>
  <c r="C42" i="41"/>
  <c r="C23" i="41"/>
  <c r="C31" i="41"/>
  <c r="C39" i="41"/>
  <c r="C47" i="41"/>
  <c r="H29" i="39"/>
  <c r="J16" i="33"/>
  <c r="G9" i="33"/>
  <c r="E7" i="33"/>
  <c r="G97" i="40"/>
  <c r="G151" i="40" s="1"/>
  <c r="C5" i="34"/>
  <c r="G5" i="34"/>
  <c r="K5" i="34"/>
  <c r="C9" i="34"/>
  <c r="C10" i="34"/>
  <c r="C11" i="34"/>
  <c r="C17" i="34"/>
  <c r="D71" i="39"/>
  <c r="H71" i="39"/>
  <c r="L71" i="39"/>
  <c r="C15" i="33"/>
  <c r="M15" i="33"/>
  <c r="M11" i="33"/>
  <c r="C10" i="33"/>
  <c r="J17" i="33"/>
  <c r="F13" i="33"/>
  <c r="E12" i="33"/>
  <c r="J9" i="33"/>
  <c r="F5" i="33"/>
  <c r="E71" i="39"/>
  <c r="I71" i="39"/>
  <c r="M71" i="39"/>
  <c r="C5" i="33"/>
  <c r="D10" i="33"/>
  <c r="J8" i="33"/>
  <c r="C6" i="33"/>
  <c r="M16" i="33"/>
  <c r="E16" i="33"/>
  <c r="J13" i="33"/>
  <c r="M8" i="33"/>
  <c r="H16" i="33"/>
  <c r="G15" i="33"/>
  <c r="F14" i="33"/>
  <c r="E13" i="33"/>
  <c r="H12" i="33"/>
  <c r="D12" i="33"/>
  <c r="G11" i="33"/>
  <c r="J10" i="33"/>
  <c r="E9" i="33"/>
  <c r="K7" i="33"/>
  <c r="F6" i="33"/>
  <c r="M5" i="33"/>
  <c r="E17" i="40"/>
  <c r="F71" i="39"/>
  <c r="E15" i="33"/>
  <c r="M7" i="33"/>
  <c r="H6" i="33"/>
  <c r="F17" i="33"/>
  <c r="M12" i="33"/>
  <c r="H11" i="33"/>
  <c r="C16" i="33"/>
  <c r="C12" i="33"/>
  <c r="F15" i="33"/>
  <c r="D13" i="33"/>
  <c r="J11" i="33"/>
  <c r="K8" i="33"/>
  <c r="F7" i="33"/>
  <c r="D5" i="33"/>
  <c r="D17" i="40"/>
  <c r="F49" i="40"/>
  <c r="Z33" i="40"/>
  <c r="C71" i="39"/>
  <c r="G71" i="39"/>
  <c r="K71" i="39"/>
  <c r="C93" i="33"/>
  <c r="C93" i="43"/>
  <c r="C93" i="36"/>
  <c r="C93" i="35"/>
  <c r="C91" i="43"/>
  <c r="C93" i="34"/>
  <c r="C78" i="32"/>
  <c r="C92" i="43"/>
  <c r="C90" i="43"/>
  <c r="B37" i="43"/>
  <c r="B55" i="43" s="1"/>
  <c r="B73" i="43" s="1"/>
  <c r="B22" i="43"/>
  <c r="B40" i="43" s="1"/>
  <c r="B58" i="43" s="1"/>
  <c r="B23" i="43"/>
  <c r="B24" i="43"/>
  <c r="B42" i="43"/>
  <c r="B60" i="43" s="1"/>
  <c r="B25" i="43"/>
  <c r="B43" i="43"/>
  <c r="B61" i="43" s="1"/>
  <c r="B26" i="43"/>
  <c r="B27" i="43"/>
  <c r="B28" i="43"/>
  <c r="B46" i="43"/>
  <c r="B64" i="43" s="1"/>
  <c r="B29" i="43"/>
  <c r="B47" i="43"/>
  <c r="B65" i="43" s="1"/>
  <c r="B30" i="43"/>
  <c r="B31" i="43"/>
  <c r="B49" i="43" s="1"/>
  <c r="B67" i="43" s="1"/>
  <c r="B32" i="43"/>
  <c r="B50" i="43"/>
  <c r="B68" i="43"/>
  <c r="B33" i="43"/>
  <c r="B51" i="43"/>
  <c r="B69" i="43"/>
  <c r="B34" i="43"/>
  <c r="B52" i="43"/>
  <c r="B70" i="43" s="1"/>
  <c r="B35" i="43"/>
  <c r="B53" i="43" s="1"/>
  <c r="B71" i="43" s="1"/>
  <c r="B36" i="43"/>
  <c r="B54" i="43" s="1"/>
  <c r="B41" i="43"/>
  <c r="B59" i="43"/>
  <c r="B44" i="43"/>
  <c r="B62" i="43"/>
  <c r="B45" i="43"/>
  <c r="B63" i="43"/>
  <c r="B48" i="43"/>
  <c r="B66" i="43" s="1"/>
  <c r="C66" i="32"/>
  <c r="Q66" i="32" s="1"/>
  <c r="C78" i="29"/>
  <c r="Q88" i="30"/>
  <c r="Q84" i="30"/>
  <c r="Q87" i="30"/>
  <c r="Q83" i="30"/>
  <c r="Q90" i="30"/>
  <c r="Q86" i="30"/>
  <c r="Q82" i="31"/>
  <c r="Q82" i="30"/>
  <c r="Q89" i="30"/>
  <c r="Q85" i="30"/>
  <c r="Q81" i="30"/>
  <c r="Q69" i="32"/>
  <c r="O68" i="28"/>
  <c r="O60" i="28"/>
  <c r="B36" i="36"/>
  <c r="B54" i="36" s="1"/>
  <c r="B72" i="36" s="1"/>
  <c r="B35" i="36"/>
  <c r="B53" i="36"/>
  <c r="B71" i="36" s="1"/>
  <c r="B90" i="36" s="1"/>
  <c r="B34" i="36"/>
  <c r="B52" i="36" s="1"/>
  <c r="B70" i="36" s="1"/>
  <c r="B89" i="36" s="1"/>
  <c r="B33" i="36"/>
  <c r="B51" i="36"/>
  <c r="B32" i="36"/>
  <c r="B50" i="36" s="1"/>
  <c r="B68" i="36" s="1"/>
  <c r="B87" i="36" s="1"/>
  <c r="B31" i="36"/>
  <c r="B49" i="36"/>
  <c r="B30" i="36"/>
  <c r="B48" i="36" s="1"/>
  <c r="B66" i="36" s="1"/>
  <c r="B85" i="36" s="1"/>
  <c r="B29" i="36"/>
  <c r="B47" i="36"/>
  <c r="B28" i="36"/>
  <c r="B46" i="36" s="1"/>
  <c r="B64" i="36" s="1"/>
  <c r="B83" i="36" s="1"/>
  <c r="B27" i="36"/>
  <c r="B45" i="36"/>
  <c r="B63" i="36" s="1"/>
  <c r="B82" i="36" s="1"/>
  <c r="B26" i="36"/>
  <c r="B44" i="36" s="1"/>
  <c r="B62" i="36" s="1"/>
  <c r="B81" i="36" s="1"/>
  <c r="B25" i="36"/>
  <c r="B43" i="36"/>
  <c r="B24" i="36"/>
  <c r="B42" i="36" s="1"/>
  <c r="B60" i="36" s="1"/>
  <c r="B79" i="36" s="1"/>
  <c r="B23" i="36"/>
  <c r="B41" i="36"/>
  <c r="B59" i="36" s="1"/>
  <c r="B78" i="36" s="1"/>
  <c r="B22" i="36"/>
  <c r="B40" i="36" s="1"/>
  <c r="B19" i="36"/>
  <c r="B37" i="36" s="1"/>
  <c r="B55" i="36" s="1"/>
  <c r="B36" i="35"/>
  <c r="B54" i="35" s="1"/>
  <c r="B72" i="35" s="1"/>
  <c r="B35" i="35"/>
  <c r="B53" i="35" s="1"/>
  <c r="B71" i="35" s="1"/>
  <c r="B90" i="35" s="1"/>
  <c r="B105" i="35" s="1"/>
  <c r="B34" i="35"/>
  <c r="B52" i="35" s="1"/>
  <c r="B70" i="35" s="1"/>
  <c r="B89" i="35" s="1"/>
  <c r="B104" i="35" s="1"/>
  <c r="B33" i="35"/>
  <c r="B51" i="35"/>
  <c r="B32" i="35"/>
  <c r="B50" i="35"/>
  <c r="B68" i="35" s="1"/>
  <c r="B87" i="35" s="1"/>
  <c r="B102" i="35" s="1"/>
  <c r="B31" i="35"/>
  <c r="B49" i="35" s="1"/>
  <c r="B67" i="35" s="1"/>
  <c r="B86" i="35" s="1"/>
  <c r="B101" i="35" s="1"/>
  <c r="B30" i="35"/>
  <c r="B48" i="35" s="1"/>
  <c r="B66" i="35" s="1"/>
  <c r="B85" i="35" s="1"/>
  <c r="B100" i="35" s="1"/>
  <c r="B29" i="35"/>
  <c r="B47" i="35"/>
  <c r="B28" i="35"/>
  <c r="B46" i="35"/>
  <c r="B64" i="35" s="1"/>
  <c r="B83" i="35" s="1"/>
  <c r="B98" i="35" s="1"/>
  <c r="B27" i="35"/>
  <c r="B45" i="35" s="1"/>
  <c r="B63" i="35" s="1"/>
  <c r="B82" i="35" s="1"/>
  <c r="B97" i="35" s="1"/>
  <c r="B26" i="35"/>
  <c r="B44" i="35" s="1"/>
  <c r="B62" i="35" s="1"/>
  <c r="B81" i="35" s="1"/>
  <c r="B96" i="35" s="1"/>
  <c r="B25" i="35"/>
  <c r="B43" i="35"/>
  <c r="B24" i="35"/>
  <c r="B42" i="35"/>
  <c r="B60" i="35" s="1"/>
  <c r="B79" i="35" s="1"/>
  <c r="B94" i="35" s="1"/>
  <c r="B23" i="35"/>
  <c r="B41" i="35" s="1"/>
  <c r="B59" i="35" s="1"/>
  <c r="B78" i="35" s="1"/>
  <c r="B93" i="35" s="1"/>
  <c r="B22" i="35"/>
  <c r="B40" i="35" s="1"/>
  <c r="B19" i="35"/>
  <c r="B37" i="35" s="1"/>
  <c r="B55" i="35" s="1"/>
  <c r="B36" i="34"/>
  <c r="B54" i="34" s="1"/>
  <c r="B72" i="34" s="1"/>
  <c r="B35" i="34"/>
  <c r="B53" i="34" s="1"/>
  <c r="B71" i="34" s="1"/>
  <c r="B90" i="34" s="1"/>
  <c r="B34" i="34"/>
  <c r="B52" i="34" s="1"/>
  <c r="B70" i="34" s="1"/>
  <c r="B89" i="34" s="1"/>
  <c r="B33" i="34"/>
  <c r="B51" i="34" s="1"/>
  <c r="B69" i="34" s="1"/>
  <c r="B88" i="34" s="1"/>
  <c r="B32" i="34"/>
  <c r="B50" i="34"/>
  <c r="B68" i="34" s="1"/>
  <c r="B87" i="34" s="1"/>
  <c r="B31" i="34"/>
  <c r="B49" i="34" s="1"/>
  <c r="B67" i="34" s="1"/>
  <c r="B86" i="34" s="1"/>
  <c r="B30" i="34"/>
  <c r="B48" i="34" s="1"/>
  <c r="B66" i="34" s="1"/>
  <c r="B85" i="34" s="1"/>
  <c r="B29" i="34"/>
  <c r="B47" i="34" s="1"/>
  <c r="B65" i="34" s="1"/>
  <c r="B84" i="34" s="1"/>
  <c r="B28" i="34"/>
  <c r="B46" i="34"/>
  <c r="B64" i="34" s="1"/>
  <c r="B83" i="34" s="1"/>
  <c r="B27" i="34"/>
  <c r="B45" i="34" s="1"/>
  <c r="B63" i="34" s="1"/>
  <c r="B82" i="34" s="1"/>
  <c r="B26" i="34"/>
  <c r="B44" i="34" s="1"/>
  <c r="B62" i="34" s="1"/>
  <c r="B81" i="34" s="1"/>
  <c r="B25" i="34"/>
  <c r="B43" i="34" s="1"/>
  <c r="B61" i="34" s="1"/>
  <c r="B80" i="34" s="1"/>
  <c r="B24" i="34"/>
  <c r="B42" i="34"/>
  <c r="B23" i="34"/>
  <c r="B41" i="34" s="1"/>
  <c r="B59" i="34" s="1"/>
  <c r="B78" i="34" s="1"/>
  <c r="B19" i="34"/>
  <c r="B37" i="34" s="1"/>
  <c r="B55" i="34" s="1"/>
  <c r="B41" i="33"/>
  <c r="B59" i="33" s="1"/>
  <c r="B78" i="33" s="1"/>
  <c r="B36" i="33"/>
  <c r="B54" i="33" s="1"/>
  <c r="B72" i="33" s="1"/>
  <c r="B35" i="33"/>
  <c r="B53" i="33" s="1"/>
  <c r="B71" i="33" s="1"/>
  <c r="B90" i="33" s="1"/>
  <c r="B34" i="33"/>
  <c r="B52" i="33" s="1"/>
  <c r="B70" i="33" s="1"/>
  <c r="B89" i="33" s="1"/>
  <c r="B33" i="33"/>
  <c r="B51" i="33" s="1"/>
  <c r="B69" i="33" s="1"/>
  <c r="B88" i="33" s="1"/>
  <c r="B32" i="33"/>
  <c r="B50" i="33" s="1"/>
  <c r="B68" i="33" s="1"/>
  <c r="B87" i="33" s="1"/>
  <c r="B31" i="33"/>
  <c r="B49" i="33" s="1"/>
  <c r="B67" i="33" s="1"/>
  <c r="B86" i="33" s="1"/>
  <c r="B30" i="33"/>
  <c r="B48" i="33" s="1"/>
  <c r="B66" i="33" s="1"/>
  <c r="B85" i="33" s="1"/>
  <c r="B29" i="33"/>
  <c r="B47" i="33" s="1"/>
  <c r="B65" i="33" s="1"/>
  <c r="B84" i="33" s="1"/>
  <c r="B28" i="33"/>
  <c r="B46" i="33" s="1"/>
  <c r="B64" i="33" s="1"/>
  <c r="B83" i="33" s="1"/>
  <c r="B27" i="33"/>
  <c r="B45" i="33" s="1"/>
  <c r="B63" i="33" s="1"/>
  <c r="B82" i="33" s="1"/>
  <c r="B26" i="33"/>
  <c r="B44" i="33" s="1"/>
  <c r="B62" i="33" s="1"/>
  <c r="B81" i="33" s="1"/>
  <c r="B25" i="33"/>
  <c r="B43" i="33" s="1"/>
  <c r="B61" i="33" s="1"/>
  <c r="B80" i="33" s="1"/>
  <c r="B24" i="33"/>
  <c r="B42" i="33" s="1"/>
  <c r="B60" i="33" s="1"/>
  <c r="B79" i="33" s="1"/>
  <c r="B23" i="33"/>
  <c r="B22" i="33"/>
  <c r="B40" i="33"/>
  <c r="B58" i="33" s="1"/>
  <c r="O77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/>
  <c r="B55" i="32" s="1"/>
  <c r="B24" i="32"/>
  <c r="B39" i="32"/>
  <c r="B54" i="32" s="1"/>
  <c r="B23" i="32"/>
  <c r="B38" i="32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71" i="31" s="1"/>
  <c r="B90" i="31" s="1"/>
  <c r="B34" i="31"/>
  <c r="B52" i="31" s="1"/>
  <c r="B70" i="31" s="1"/>
  <c r="B89" i="31" s="1"/>
  <c r="B33" i="31"/>
  <c r="B51" i="31" s="1"/>
  <c r="B69" i="31" s="1"/>
  <c r="B88" i="31" s="1"/>
  <c r="B32" i="31"/>
  <c r="B50" i="31" s="1"/>
  <c r="B68" i="31" s="1"/>
  <c r="B87" i="31" s="1"/>
  <c r="B31" i="31"/>
  <c r="B49" i="31" s="1"/>
  <c r="B67" i="31" s="1"/>
  <c r="B86" i="31" s="1"/>
  <c r="B30" i="31"/>
  <c r="B48" i="31" s="1"/>
  <c r="B66" i="31" s="1"/>
  <c r="B85" i="31" s="1"/>
  <c r="B29" i="31"/>
  <c r="B47" i="31" s="1"/>
  <c r="B65" i="31" s="1"/>
  <c r="B84" i="31" s="1"/>
  <c r="B28" i="31"/>
  <c r="B46" i="31" s="1"/>
  <c r="B64" i="31" s="1"/>
  <c r="B83" i="31" s="1"/>
  <c r="B27" i="31"/>
  <c r="B45" i="31" s="1"/>
  <c r="B63" i="31" s="1"/>
  <c r="B82" i="31" s="1"/>
  <c r="B26" i="31"/>
  <c r="B44" i="31" s="1"/>
  <c r="B62" i="31" s="1"/>
  <c r="B81" i="31" s="1"/>
  <c r="B25" i="31"/>
  <c r="B43" i="31" s="1"/>
  <c r="B61" i="31" s="1"/>
  <c r="B80" i="31" s="1"/>
  <c r="B24" i="31"/>
  <c r="B42" i="31" s="1"/>
  <c r="B60" i="31" s="1"/>
  <c r="B79" i="31" s="1"/>
  <c r="B23" i="31"/>
  <c r="B41" i="31" s="1"/>
  <c r="B59" i="31" s="1"/>
  <c r="B78" i="31" s="1"/>
  <c r="B19" i="31"/>
  <c r="B37" i="31" s="1"/>
  <c r="B55" i="31" s="1"/>
  <c r="B36" i="30"/>
  <c r="B54" i="30" s="1"/>
  <c r="B72" i="30" s="1"/>
  <c r="B35" i="30"/>
  <c r="B53" i="30"/>
  <c r="B34" i="30"/>
  <c r="B52" i="30" s="1"/>
  <c r="B70" i="30" s="1"/>
  <c r="B89" i="30" s="1"/>
  <c r="B104" i="30" s="1"/>
  <c r="B33" i="30"/>
  <c r="B51" i="30"/>
  <c r="B32" i="30"/>
  <c r="B50" i="30"/>
  <c r="B68" i="30" s="1"/>
  <c r="B87" i="30" s="1"/>
  <c r="B102" i="30" s="1"/>
  <c r="B31" i="30"/>
  <c r="B49" i="30"/>
  <c r="B67" i="30" s="1"/>
  <c r="B86" i="30" s="1"/>
  <c r="B101" i="30" s="1"/>
  <c r="B30" i="30"/>
  <c r="B48" i="30" s="1"/>
  <c r="B66" i="30" s="1"/>
  <c r="B85" i="30" s="1"/>
  <c r="B100" i="30" s="1"/>
  <c r="B29" i="30"/>
  <c r="B47" i="30"/>
  <c r="B28" i="30"/>
  <c r="B46" i="30"/>
  <c r="B64" i="30" s="1"/>
  <c r="B83" i="30" s="1"/>
  <c r="B98" i="30" s="1"/>
  <c r="B27" i="30"/>
  <c r="B45" i="30"/>
  <c r="B26" i="30"/>
  <c r="B44" i="30" s="1"/>
  <c r="B62" i="30" s="1"/>
  <c r="B81" i="30" s="1"/>
  <c r="B96" i="30" s="1"/>
  <c r="B25" i="30"/>
  <c r="B43" i="30"/>
  <c r="B61" i="30" s="1"/>
  <c r="B80" i="30" s="1"/>
  <c r="B95" i="30" s="1"/>
  <c r="B24" i="30"/>
  <c r="B42" i="30"/>
  <c r="B60" i="30" s="1"/>
  <c r="B79" i="30" s="1"/>
  <c r="B94" i="30" s="1"/>
  <c r="B23" i="30"/>
  <c r="B41" i="30"/>
  <c r="B59" i="30" s="1"/>
  <c r="B78" i="30" s="1"/>
  <c r="B93" i="30" s="1"/>
  <c r="B19" i="30"/>
  <c r="B37" i="30" s="1"/>
  <c r="B55" i="30" s="1"/>
  <c r="B48" i="29"/>
  <c r="B66" i="29" s="1"/>
  <c r="B85" i="29" s="1"/>
  <c r="B36" i="29"/>
  <c r="B54" i="29" s="1"/>
  <c r="B72" i="29" s="1"/>
  <c r="B35" i="29"/>
  <c r="B53" i="29" s="1"/>
  <c r="B71" i="29" s="1"/>
  <c r="B90" i="29" s="1"/>
  <c r="B34" i="29"/>
  <c r="B52" i="29" s="1"/>
  <c r="B70" i="29" s="1"/>
  <c r="B89" i="29" s="1"/>
  <c r="B33" i="29"/>
  <c r="B51" i="29" s="1"/>
  <c r="B69" i="29" s="1"/>
  <c r="B88" i="29" s="1"/>
  <c r="B32" i="29"/>
  <c r="B50" i="29" s="1"/>
  <c r="B68" i="29" s="1"/>
  <c r="B87" i="29" s="1"/>
  <c r="B31" i="29"/>
  <c r="B49" i="29" s="1"/>
  <c r="B67" i="29" s="1"/>
  <c r="B86" i="29" s="1"/>
  <c r="B30" i="29"/>
  <c r="B29" i="29"/>
  <c r="B47" i="29"/>
  <c r="B65" i="29" s="1"/>
  <c r="B84" i="29" s="1"/>
  <c r="B28" i="29"/>
  <c r="B46" i="29" s="1"/>
  <c r="B64" i="29" s="1"/>
  <c r="B83" i="29" s="1"/>
  <c r="B27" i="29"/>
  <c r="B45" i="29"/>
  <c r="B26" i="29"/>
  <c r="B44" i="29"/>
  <c r="B25" i="29"/>
  <c r="B43" i="29"/>
  <c r="B61" i="29" s="1"/>
  <c r="B80" i="29" s="1"/>
  <c r="B24" i="29"/>
  <c r="B42" i="29" s="1"/>
  <c r="B60" i="29" s="1"/>
  <c r="B79" i="29" s="1"/>
  <c r="B23" i="29"/>
  <c r="B41" i="29"/>
  <c r="B19" i="29"/>
  <c r="B37" i="29" s="1"/>
  <c r="B55" i="29" s="1"/>
  <c r="B69" i="30"/>
  <c r="B88" i="30"/>
  <c r="B103" i="30" s="1"/>
  <c r="B62" i="29"/>
  <c r="B81" i="29"/>
  <c r="B59" i="29"/>
  <c r="B78" i="29" s="1"/>
  <c r="B69" i="36"/>
  <c r="B88" i="36"/>
  <c r="B63" i="29"/>
  <c r="B82" i="29" s="1"/>
  <c r="B63" i="30"/>
  <c r="B82" i="30" s="1"/>
  <c r="B97" i="30" s="1"/>
  <c r="B71" i="30"/>
  <c r="B90" i="30" s="1"/>
  <c r="B105" i="30" s="1"/>
  <c r="B61" i="36"/>
  <c r="B80" i="36" s="1"/>
  <c r="B65" i="36"/>
  <c r="B84" i="36"/>
  <c r="B65" i="30"/>
  <c r="B84" i="30" s="1"/>
  <c r="B99" i="30" s="1"/>
  <c r="B67" i="36"/>
  <c r="B86" i="36" s="1"/>
  <c r="B61" i="35"/>
  <c r="B80" i="35"/>
  <c r="B95" i="35" s="1"/>
  <c r="B65" i="35"/>
  <c r="B84" i="35" s="1"/>
  <c r="B99" i="35" s="1"/>
  <c r="B69" i="35"/>
  <c r="B88" i="35" s="1"/>
  <c r="B103" i="35" s="1"/>
  <c r="B60" i="34"/>
  <c r="B79" i="34" s="1"/>
  <c r="C21" i="28"/>
  <c r="B19" i="10"/>
  <c r="B37" i="10" s="1"/>
  <c r="B55" i="10" s="1"/>
  <c r="B33" i="10"/>
  <c r="B51" i="10" s="1"/>
  <c r="B69" i="10" s="1"/>
  <c r="B88" i="10" s="1"/>
  <c r="B34" i="10"/>
  <c r="B52" i="10" s="1"/>
  <c r="B70" i="10" s="1"/>
  <c r="B89" i="10" s="1"/>
  <c r="B35" i="10"/>
  <c r="B53" i="10" s="1"/>
  <c r="B71" i="10" s="1"/>
  <c r="B90" i="10" s="1"/>
  <c r="B36" i="10"/>
  <c r="B54" i="10" s="1"/>
  <c r="B72" i="10" s="1"/>
  <c r="B32" i="10"/>
  <c r="B50" i="10" s="1"/>
  <c r="B68" i="10" s="1"/>
  <c r="B87" i="10" s="1"/>
  <c r="B31" i="10"/>
  <c r="B49" i="10" s="1"/>
  <c r="B67" i="10" s="1"/>
  <c r="B86" i="10" s="1"/>
  <c r="B30" i="10"/>
  <c r="B48" i="10" s="1"/>
  <c r="B66" i="10" s="1"/>
  <c r="B85" i="10" s="1"/>
  <c r="B29" i="10"/>
  <c r="B47" i="10"/>
  <c r="B65" i="10" s="1"/>
  <c r="B84" i="10" s="1"/>
  <c r="B28" i="10"/>
  <c r="B46" i="10" s="1"/>
  <c r="B64" i="10" s="1"/>
  <c r="B83" i="10" s="1"/>
  <c r="B27" i="10"/>
  <c r="B45" i="10" s="1"/>
  <c r="B63" i="10" s="1"/>
  <c r="B82" i="10" s="1"/>
  <c r="B26" i="10"/>
  <c r="B44" i="10" s="1"/>
  <c r="B62" i="10" s="1"/>
  <c r="B81" i="10" s="1"/>
  <c r="B25" i="10"/>
  <c r="B43" i="10"/>
  <c r="B61" i="10" s="1"/>
  <c r="B80" i="10" s="1"/>
  <c r="B24" i="10"/>
  <c r="B42" i="10" s="1"/>
  <c r="B60" i="10" s="1"/>
  <c r="B79" i="10" s="1"/>
  <c r="B23" i="10"/>
  <c r="B41" i="10" s="1"/>
  <c r="B59" i="10" s="1"/>
  <c r="B78" i="10" s="1"/>
  <c r="B30" i="2"/>
  <c r="B45" i="2" s="1"/>
  <c r="B60" i="2" s="1"/>
  <c r="B31" i="2"/>
  <c r="B46" i="2" s="1"/>
  <c r="C34" i="28"/>
  <c r="C59" i="28" s="1"/>
  <c r="B20" i="2"/>
  <c r="B35" i="2" s="1"/>
  <c r="B50" i="2" s="1"/>
  <c r="B21" i="2"/>
  <c r="B36" i="2" s="1"/>
  <c r="B51" i="2" s="1"/>
  <c r="B22" i="2"/>
  <c r="B37" i="2"/>
  <c r="B52" i="2"/>
  <c r="B23" i="2"/>
  <c r="B38" i="2" s="1"/>
  <c r="B53" i="2" s="1"/>
  <c r="B24" i="2"/>
  <c r="B39" i="2"/>
  <c r="B54" i="2"/>
  <c r="B25" i="2"/>
  <c r="B40" i="2"/>
  <c r="B55" i="2" s="1"/>
  <c r="B26" i="2"/>
  <c r="B41" i="2" s="1"/>
  <c r="B56" i="2" s="1"/>
  <c r="B27" i="2"/>
  <c r="B42" i="2"/>
  <c r="B57" i="2"/>
  <c r="B28" i="2"/>
  <c r="B43" i="2" s="1"/>
  <c r="B58" i="2" s="1"/>
  <c r="B29" i="2"/>
  <c r="B44" i="2" s="1"/>
  <c r="B59" i="2" s="1"/>
  <c r="D34" i="28"/>
  <c r="D59" i="28" s="1"/>
  <c r="E34" i="28"/>
  <c r="S34" i="28" s="1"/>
  <c r="O61" i="39"/>
  <c r="O65" i="39"/>
  <c r="O67" i="39"/>
  <c r="O63" i="39"/>
  <c r="O25" i="39"/>
  <c r="O69" i="39"/>
  <c r="C40" i="31" l="1"/>
  <c r="C109" i="31"/>
  <c r="C181" i="31"/>
  <c r="C58" i="31"/>
  <c r="C126" i="31"/>
  <c r="C188" i="31"/>
  <c r="AH54" i="28"/>
  <c r="N51" i="28" s="1"/>
  <c r="C77" i="31"/>
  <c r="C142" i="31"/>
  <c r="C22" i="31"/>
  <c r="C92" i="31"/>
  <c r="B72" i="43"/>
  <c r="B81" i="43"/>
  <c r="O64" i="28"/>
  <c r="O81" i="28"/>
  <c r="O61" i="28"/>
  <c r="O65" i="28" s="1"/>
  <c r="I35" i="32"/>
  <c r="H36" i="32"/>
  <c r="I36" i="32" s="1"/>
  <c r="J36" i="32" s="1"/>
  <c r="K36" i="32" s="1"/>
  <c r="L36" i="32" s="1"/>
  <c r="M36" i="32" s="1"/>
  <c r="N36" i="32" s="1"/>
  <c r="O36" i="32" s="1"/>
  <c r="O55" i="31"/>
  <c r="D142" i="30"/>
  <c r="D58" i="30"/>
  <c r="D181" i="30"/>
  <c r="D77" i="30"/>
  <c r="D188" i="30"/>
  <c r="D92" i="30"/>
  <c r="D22" i="30"/>
  <c r="C126" i="29"/>
  <c r="F46" i="2"/>
  <c r="G35" i="2"/>
  <c r="C40" i="30"/>
  <c r="C126" i="34"/>
  <c r="C77" i="30"/>
  <c r="C161" i="34"/>
  <c r="C58" i="34"/>
  <c r="C181" i="30"/>
  <c r="C92" i="34"/>
  <c r="O73" i="28"/>
  <c r="C109" i="30"/>
  <c r="C92" i="33"/>
  <c r="C188" i="34"/>
  <c r="D142" i="29"/>
  <c r="C22" i="34"/>
  <c r="C51" i="28"/>
  <c r="Y54" i="28"/>
  <c r="K52" i="28" s="1"/>
  <c r="C52" i="28"/>
  <c r="C104" i="41"/>
  <c r="C111" i="41"/>
  <c r="C103" i="41"/>
  <c r="AB51" i="40"/>
  <c r="AZ19" i="40"/>
  <c r="AZ35" i="40"/>
  <c r="AB19" i="40"/>
  <c r="AB35" i="40"/>
  <c r="AB99" i="40"/>
  <c r="BH83" i="40"/>
  <c r="AB115" i="40"/>
  <c r="AZ51" i="40"/>
  <c r="U99" i="40"/>
  <c r="AZ83" i="40"/>
  <c r="AZ99" i="40"/>
  <c r="BC99" i="40"/>
  <c r="BC83" i="40"/>
  <c r="AO99" i="40"/>
  <c r="U83" i="40"/>
  <c r="AO115" i="40"/>
  <c r="U51" i="40"/>
  <c r="U19" i="40"/>
  <c r="AO83" i="40"/>
  <c r="AO51" i="40"/>
  <c r="U35" i="40"/>
  <c r="U115" i="40"/>
  <c r="BA51" i="40"/>
  <c r="BI99" i="40"/>
  <c r="AO19" i="40"/>
  <c r="AM19" i="40"/>
  <c r="S35" i="40"/>
  <c r="AM99" i="40"/>
  <c r="AM35" i="40"/>
  <c r="AM51" i="40"/>
  <c r="AY19" i="40"/>
  <c r="AM83" i="40"/>
  <c r="AM115" i="40"/>
  <c r="K2" i="30"/>
  <c r="L2" i="30" s="1"/>
  <c r="M2" i="30" s="1"/>
  <c r="N2" i="30" s="1"/>
  <c r="O2" i="30" s="1"/>
  <c r="J2" i="29"/>
  <c r="K2" i="29" s="1"/>
  <c r="L2" i="29" s="1"/>
  <c r="M2" i="29" s="1"/>
  <c r="N2" i="29" s="1"/>
  <c r="O2" i="29" s="1"/>
  <c r="C142" i="29"/>
  <c r="C22" i="43"/>
  <c r="C22" i="29"/>
  <c r="C40" i="43"/>
  <c r="C40" i="29"/>
  <c r="C161" i="29"/>
  <c r="C58" i="43"/>
  <c r="C58" i="29"/>
  <c r="C181" i="29"/>
  <c r="C22" i="33"/>
  <c r="C76" i="43"/>
  <c r="C77" i="29"/>
  <c r="C188" i="29"/>
  <c r="C40" i="33"/>
  <c r="C92" i="29"/>
  <c r="C58" i="33"/>
  <c r="C65" i="32"/>
  <c r="BC35" i="40"/>
  <c r="BC51" i="40"/>
  <c r="BB51" i="40"/>
  <c r="BC19" i="40"/>
  <c r="AD115" i="40"/>
  <c r="BB115" i="40"/>
  <c r="AI51" i="40"/>
  <c r="AD83" i="40"/>
  <c r="AD35" i="40"/>
  <c r="W35" i="40"/>
  <c r="W83" i="40"/>
  <c r="AI99" i="40"/>
  <c r="AI35" i="40"/>
  <c r="W51" i="40"/>
  <c r="BI19" i="40"/>
  <c r="AJ19" i="40"/>
  <c r="AQ19" i="40"/>
  <c r="AI83" i="40"/>
  <c r="W19" i="40"/>
  <c r="AP99" i="40"/>
  <c r="AP51" i="40"/>
  <c r="BI51" i="40"/>
  <c r="BI115" i="40"/>
  <c r="W99" i="40"/>
  <c r="AP83" i="40"/>
  <c r="AP19" i="40"/>
  <c r="BI35" i="40"/>
  <c r="AI115" i="40"/>
  <c r="AP115" i="40"/>
  <c r="AP35" i="40"/>
  <c r="BI83" i="40"/>
  <c r="S54" i="28"/>
  <c r="U5" i="47" s="1"/>
  <c r="D92" i="29"/>
  <c r="D40" i="33"/>
  <c r="D22" i="29"/>
  <c r="D89" i="43"/>
  <c r="D77" i="29"/>
  <c r="D161" i="29"/>
  <c r="D22" i="43"/>
  <c r="AC54" i="28"/>
  <c r="L38" i="28"/>
  <c r="Q81" i="31"/>
  <c r="Q83" i="31"/>
  <c r="Q84" i="31"/>
  <c r="Q85" i="31"/>
  <c r="Q86" i="31"/>
  <c r="Q87" i="31"/>
  <c r="Q88" i="31"/>
  <c r="Q89" i="31"/>
  <c r="Q90" i="31"/>
  <c r="Q82" i="34"/>
  <c r="Q83" i="34"/>
  <c r="Q84" i="34"/>
  <c r="Q85" i="34"/>
  <c r="Q86" i="34"/>
  <c r="Q87" i="34"/>
  <c r="Q88" i="34"/>
  <c r="Q90" i="34"/>
  <c r="Q81" i="35"/>
  <c r="Q82" i="35"/>
  <c r="Q83" i="35"/>
  <c r="Q84" i="35"/>
  <c r="Q85" i="35"/>
  <c r="Q86" i="35"/>
  <c r="Q88" i="35"/>
  <c r="Q89" i="35"/>
  <c r="Q90" i="35"/>
  <c r="Q81" i="36"/>
  <c r="Q82" i="36"/>
  <c r="Q83" i="36"/>
  <c r="Q84" i="36"/>
  <c r="Q86" i="36"/>
  <c r="Q87" i="36"/>
  <c r="Q88" i="36"/>
  <c r="Q89" i="36"/>
  <c r="Q90" i="36"/>
  <c r="O79" i="43"/>
  <c r="O80" i="43"/>
  <c r="O77" i="43"/>
  <c r="O78" i="43"/>
  <c r="C22" i="10"/>
  <c r="C92" i="10"/>
  <c r="C40" i="10"/>
  <c r="D58" i="33"/>
  <c r="D40" i="43"/>
  <c r="C58" i="10"/>
  <c r="D40" i="29"/>
  <c r="D109" i="29"/>
  <c r="D181" i="29"/>
  <c r="D77" i="33"/>
  <c r="D58" i="43"/>
  <c r="D58" i="29"/>
  <c r="D126" i="29"/>
  <c r="D22" i="33"/>
  <c r="E59" i="28"/>
  <c r="F5" i="28"/>
  <c r="E4" i="2"/>
  <c r="BF99" i="40"/>
  <c r="BF83" i="40"/>
  <c r="N46" i="28"/>
  <c r="AB54" i="28"/>
  <c r="AD5" i="47" s="1"/>
  <c r="W54" i="28"/>
  <c r="Y5" i="47" s="1"/>
  <c r="T54" i="28"/>
  <c r="F52" i="28" s="1"/>
  <c r="AK51" i="28"/>
  <c r="G55" i="31"/>
  <c r="M55" i="31"/>
  <c r="R54" i="28"/>
  <c r="D52" i="28" s="1"/>
  <c r="C22" i="30"/>
  <c r="C58" i="30"/>
  <c r="C92" i="30"/>
  <c r="C126" i="30"/>
  <c r="C161" i="30"/>
  <c r="C34" i="32"/>
  <c r="C40" i="34"/>
  <c r="C77" i="34"/>
  <c r="C109" i="34"/>
  <c r="C142" i="34"/>
  <c r="C40" i="36"/>
  <c r="C77" i="36"/>
  <c r="C109" i="36"/>
  <c r="C142" i="36"/>
  <c r="AK35" i="40"/>
  <c r="BD19" i="40"/>
  <c r="BJ19" i="40"/>
  <c r="BJ35" i="40"/>
  <c r="X83" i="40"/>
  <c r="BJ51" i="40"/>
  <c r="X35" i="40"/>
  <c r="AK51" i="40"/>
  <c r="BJ83" i="40"/>
  <c r="BJ99" i="40"/>
  <c r="X51" i="40"/>
  <c r="AY83" i="40"/>
  <c r="AY51" i="40"/>
  <c r="D67" i="28"/>
  <c r="D75" i="28" s="1"/>
  <c r="D87" i="28"/>
  <c r="D95" i="28" s="1"/>
  <c r="D103" i="28" s="1"/>
  <c r="R34" i="28"/>
  <c r="C87" i="28"/>
  <c r="C95" i="28" s="1"/>
  <c r="C103" i="28" s="1"/>
  <c r="C67" i="28"/>
  <c r="C75" i="28" s="1"/>
  <c r="Q34" i="28"/>
  <c r="D50" i="28"/>
  <c r="E51" i="28"/>
  <c r="C50" i="28"/>
  <c r="G46" i="28"/>
  <c r="D38" i="28"/>
  <c r="M42" i="28"/>
  <c r="D42" i="28"/>
  <c r="D51" i="28"/>
  <c r="C38" i="28"/>
  <c r="K50" i="28"/>
  <c r="M38" i="28"/>
  <c r="C42" i="28"/>
  <c r="F42" i="28"/>
  <c r="E38" i="28"/>
  <c r="D46" i="28"/>
  <c r="AY35" i="40"/>
  <c r="AY115" i="40"/>
  <c r="BD99" i="40"/>
  <c r="AR51" i="40"/>
  <c r="AR99" i="40"/>
  <c r="AR35" i="40"/>
  <c r="AR83" i="40"/>
  <c r="AK83" i="40"/>
  <c r="BD83" i="40"/>
  <c r="AK99" i="40"/>
  <c r="AK19" i="40"/>
  <c r="BD35" i="40"/>
  <c r="AR115" i="40"/>
  <c r="Z19" i="40"/>
  <c r="BD51" i="40"/>
  <c r="AK115" i="40"/>
  <c r="V19" i="40"/>
  <c r="V51" i="40"/>
  <c r="V35" i="40"/>
  <c r="V83" i="40"/>
  <c r="V99" i="40"/>
  <c r="V115" i="40"/>
  <c r="AN115" i="40"/>
  <c r="AN35" i="40"/>
  <c r="AA51" i="40"/>
  <c r="AA35" i="40"/>
  <c r="AA83" i="40"/>
  <c r="AA115" i="40"/>
  <c r="AN99" i="40"/>
  <c r="AS83" i="40"/>
  <c r="AS19" i="40"/>
  <c r="AA19" i="40"/>
  <c r="AC51" i="40"/>
  <c r="AC35" i="40"/>
  <c r="AC83" i="40"/>
  <c r="AC115" i="40"/>
  <c r="AS115" i="40"/>
  <c r="AS35" i="40"/>
  <c r="AL83" i="40"/>
  <c r="AN51" i="40"/>
  <c r="AL19" i="40"/>
  <c r="BE115" i="40"/>
  <c r="AC19" i="40"/>
  <c r="AS99" i="40"/>
  <c r="BE19" i="40"/>
  <c r="BE51" i="40"/>
  <c r="BE35" i="40"/>
  <c r="BE83" i="40"/>
  <c r="BE99" i="40"/>
  <c r="T35" i="40"/>
  <c r="AL115" i="40"/>
  <c r="AN83" i="40"/>
  <c r="AL35" i="40"/>
  <c r="AN19" i="40"/>
  <c r="BG83" i="40"/>
  <c r="H38" i="28"/>
  <c r="C46" i="28"/>
  <c r="I38" i="28"/>
  <c r="H46" i="28"/>
  <c r="H42" i="28"/>
  <c r="J38" i="28"/>
  <c r="G42" i="28"/>
  <c r="N42" i="28"/>
  <c r="Z54" i="28"/>
  <c r="L51" i="28" s="1"/>
  <c r="J42" i="28"/>
  <c r="L50" i="28"/>
  <c r="I41" i="35"/>
  <c r="J41" i="35" s="1"/>
  <c r="K41" i="35" s="1"/>
  <c r="L41" i="35" s="1"/>
  <c r="M41" i="35" s="1"/>
  <c r="N41" i="35" s="1"/>
  <c r="O41" i="35" s="1"/>
  <c r="H55" i="35"/>
  <c r="M7" i="34"/>
  <c r="J8" i="34"/>
  <c r="D10" i="34"/>
  <c r="I11" i="34"/>
  <c r="F12" i="34"/>
  <c r="H14" i="34"/>
  <c r="E15" i="34"/>
  <c r="M15" i="34"/>
  <c r="C59" i="33"/>
  <c r="K10" i="33"/>
  <c r="C13" i="34"/>
  <c r="C31" i="34" s="1"/>
  <c r="AK33" i="40"/>
  <c r="BI33" i="40"/>
  <c r="C43" i="41"/>
  <c r="C97" i="40"/>
  <c r="C151" i="40" s="1"/>
  <c r="S97" i="40"/>
  <c r="S151" i="40" s="1"/>
  <c r="O28" i="39"/>
  <c r="O27" i="39"/>
  <c r="O24" i="39"/>
  <c r="O23" i="39"/>
  <c r="O21" i="39"/>
  <c r="O20" i="39"/>
  <c r="O19" i="39"/>
  <c r="O55" i="39"/>
  <c r="O52" i="39"/>
  <c r="O48" i="39"/>
  <c r="C57" i="39"/>
  <c r="I29" i="39"/>
  <c r="C29" i="39"/>
  <c r="AA54" i="28"/>
  <c r="M51" i="28" s="1"/>
  <c r="M46" i="28"/>
  <c r="AS33" i="40"/>
  <c r="C24" i="33"/>
  <c r="C60" i="33"/>
  <c r="M17" i="34"/>
  <c r="C28" i="41"/>
  <c r="T49" i="40"/>
  <c r="G45" i="41"/>
  <c r="K44" i="41"/>
  <c r="J47" i="41"/>
  <c r="G57" i="39"/>
  <c r="O51" i="39"/>
  <c r="J97" i="40"/>
  <c r="J151" i="40" s="1"/>
  <c r="D9" i="33"/>
  <c r="J15" i="33"/>
  <c r="C34" i="33"/>
  <c r="C70" i="33"/>
  <c r="M97" i="40"/>
  <c r="M151" i="40" s="1"/>
  <c r="L97" i="40"/>
  <c r="L151" i="40" s="1"/>
  <c r="AY49" i="40"/>
  <c r="C29" i="34"/>
  <c r="C65" i="34"/>
  <c r="C44" i="41"/>
  <c r="K57" i="39"/>
  <c r="G37" i="41"/>
  <c r="F6" i="34"/>
  <c r="J10" i="34"/>
  <c r="F14" i="34"/>
  <c r="C30" i="41"/>
  <c r="J20" i="41"/>
  <c r="Z49" i="40"/>
  <c r="AK49" i="40"/>
  <c r="E57" i="39"/>
  <c r="O54" i="39"/>
  <c r="O50" i="39"/>
  <c r="O18" i="39"/>
  <c r="O56" i="39"/>
  <c r="V33" i="40"/>
  <c r="F97" i="40"/>
  <c r="F151" i="40" s="1"/>
  <c r="K12" i="33"/>
  <c r="G16" i="33"/>
  <c r="I5" i="34"/>
  <c r="E97" i="40"/>
  <c r="E151" i="40" s="1"/>
  <c r="H97" i="40"/>
  <c r="H151" i="40" s="1"/>
  <c r="C28" i="34"/>
  <c r="C167" i="34" s="1"/>
  <c r="C64" i="34"/>
  <c r="C38" i="41"/>
  <c r="V97" i="40"/>
  <c r="V151" i="40" s="1"/>
  <c r="H16" i="34"/>
  <c r="Y49" i="40"/>
  <c r="C41" i="41"/>
  <c r="L46" i="41"/>
  <c r="J39" i="41"/>
  <c r="BF49" i="40"/>
  <c r="X97" i="40"/>
  <c r="X151" i="40" s="1"/>
  <c r="C35" i="34"/>
  <c r="C155" i="34" s="1"/>
  <c r="C71" i="34"/>
  <c r="BF33" i="40"/>
  <c r="AP33" i="40"/>
  <c r="D97" i="40"/>
  <c r="D151" i="40" s="1"/>
  <c r="G49" i="40"/>
  <c r="V49" i="40"/>
  <c r="H8" i="34"/>
  <c r="AB49" i="40"/>
  <c r="AZ49" i="40"/>
  <c r="G48" i="41"/>
  <c r="U97" i="40"/>
  <c r="U151" i="40" s="1"/>
  <c r="W97" i="40"/>
  <c r="W151" i="40" s="1"/>
  <c r="AB97" i="40"/>
  <c r="AB151" i="40" s="1"/>
  <c r="H57" i="39"/>
  <c r="C28" i="33"/>
  <c r="D64" i="33" s="1"/>
  <c r="C64" i="33"/>
  <c r="J33" i="40"/>
  <c r="D17" i="33"/>
  <c r="L33" i="40"/>
  <c r="C49" i="40"/>
  <c r="C20" i="41"/>
  <c r="M9" i="34"/>
  <c r="C27" i="34"/>
  <c r="C147" i="34" s="1"/>
  <c r="C63" i="34"/>
  <c r="D12" i="34"/>
  <c r="E17" i="34"/>
  <c r="C22" i="41"/>
  <c r="C46" i="41"/>
  <c r="H42" i="41"/>
  <c r="D46" i="41"/>
  <c r="G40" i="41"/>
  <c r="Y97" i="40"/>
  <c r="Y151" i="40" s="1"/>
  <c r="AC97" i="40"/>
  <c r="AC151" i="40" s="1"/>
  <c r="J57" i="39"/>
  <c r="F57" i="39"/>
  <c r="D57" i="39"/>
  <c r="G29" i="39"/>
  <c r="BB33" i="40"/>
  <c r="AL33" i="40"/>
  <c r="M49" i="40"/>
  <c r="M33" i="40"/>
  <c r="C33" i="33"/>
  <c r="C69" i="33"/>
  <c r="AI49" i="40"/>
  <c r="C7" i="34"/>
  <c r="C36" i="41"/>
  <c r="K36" i="41"/>
  <c r="C23" i="34"/>
  <c r="C162" i="34" s="1"/>
  <c r="C59" i="34"/>
  <c r="E9" i="34"/>
  <c r="I13" i="34"/>
  <c r="D30" i="41"/>
  <c r="AC49" i="40"/>
  <c r="M46" i="41"/>
  <c r="AA97" i="40"/>
  <c r="AA151" i="40" s="1"/>
  <c r="T97" i="40"/>
  <c r="T151" i="40" s="1"/>
  <c r="M57" i="39"/>
  <c r="I57" i="39"/>
  <c r="O46" i="39"/>
  <c r="O47" i="39"/>
  <c r="F33" i="40"/>
  <c r="J7" i="33"/>
  <c r="Y33" i="40"/>
  <c r="I49" i="40"/>
  <c r="L49" i="40"/>
  <c r="C25" i="41"/>
  <c r="D38" i="41"/>
  <c r="C30" i="33"/>
  <c r="D66" i="33" s="1"/>
  <c r="C66" i="33"/>
  <c r="G11" i="34"/>
  <c r="K46" i="41"/>
  <c r="J36" i="41"/>
  <c r="K41" i="41"/>
  <c r="M43" i="41"/>
  <c r="AS49" i="40"/>
  <c r="I47" i="41"/>
  <c r="M38" i="41"/>
  <c r="F43" i="41"/>
  <c r="Z97" i="40"/>
  <c r="Z151" i="40" s="1"/>
  <c r="L57" i="39"/>
  <c r="O22" i="39"/>
  <c r="J49" i="40"/>
  <c r="F11" i="33"/>
  <c r="D49" i="40"/>
  <c r="S49" i="40"/>
  <c r="C15" i="34"/>
  <c r="K97" i="40"/>
  <c r="K151" i="40" s="1"/>
  <c r="C35" i="33"/>
  <c r="C71" i="33"/>
  <c r="L46" i="28"/>
  <c r="L42" i="28"/>
  <c r="I41" i="33"/>
  <c r="H55" i="33"/>
  <c r="G55" i="33"/>
  <c r="F48" i="41"/>
  <c r="M30" i="41"/>
  <c r="M110" i="41" s="1"/>
  <c r="M22" i="41"/>
  <c r="M102" i="41" s="1"/>
  <c r="M27" i="41"/>
  <c r="M107" i="41" s="1"/>
  <c r="AP49" i="40"/>
  <c r="AJ49" i="40"/>
  <c r="AR49" i="40"/>
  <c r="AL49" i="40"/>
  <c r="AQ49" i="40"/>
  <c r="BE49" i="40"/>
  <c r="BB49" i="40"/>
  <c r="BI49" i="40"/>
  <c r="BH49" i="40"/>
  <c r="M41" i="30"/>
  <c r="L55" i="30"/>
  <c r="K29" i="39"/>
  <c r="M29" i="39"/>
  <c r="E29" i="39"/>
  <c r="F46" i="41"/>
  <c r="K49" i="40"/>
  <c r="BG49" i="40"/>
  <c r="K51" i="28"/>
  <c r="K54" i="28" s="1"/>
  <c r="AA5" i="47"/>
  <c r="AA49" i="40"/>
  <c r="K5" i="33"/>
  <c r="G17" i="40"/>
  <c r="D6" i="33"/>
  <c r="F8" i="33"/>
  <c r="C17" i="40"/>
  <c r="C9" i="33"/>
  <c r="M17" i="40"/>
  <c r="M149" i="40" s="1"/>
  <c r="J17" i="40"/>
  <c r="J149" i="40" s="1"/>
  <c r="D14" i="33"/>
  <c r="U17" i="40"/>
  <c r="E6" i="34"/>
  <c r="AC17" i="40"/>
  <c r="J7" i="34"/>
  <c r="G8" i="34"/>
  <c r="V17" i="40"/>
  <c r="F11" i="34"/>
  <c r="E14" i="34"/>
  <c r="G16" i="34"/>
  <c r="K25" i="41"/>
  <c r="G24" i="41"/>
  <c r="G104" i="41" s="1"/>
  <c r="F40" i="41"/>
  <c r="O96" i="40"/>
  <c r="J71" i="39"/>
  <c r="O64" i="39"/>
  <c r="O60" i="39"/>
  <c r="O68" i="39"/>
  <c r="D8" i="33"/>
  <c r="F17" i="40"/>
  <c r="F149" i="40" s="1"/>
  <c r="C11" i="33"/>
  <c r="K11" i="33"/>
  <c r="K17" i="40"/>
  <c r="M129" i="40"/>
  <c r="S17" i="40"/>
  <c r="K6" i="34"/>
  <c r="AA17" i="40"/>
  <c r="H7" i="34"/>
  <c r="M8" i="34"/>
  <c r="Z17" i="40"/>
  <c r="Z149" i="40" s="1"/>
  <c r="J9" i="34"/>
  <c r="W17" i="40"/>
  <c r="G10" i="34"/>
  <c r="T17" i="40"/>
  <c r="D11" i="34"/>
  <c r="I12" i="34"/>
  <c r="Y17" i="40"/>
  <c r="Y149" i="40" s="1"/>
  <c r="F13" i="34"/>
  <c r="C14" i="34"/>
  <c r="K14" i="34"/>
  <c r="H15" i="34"/>
  <c r="E16" i="34"/>
  <c r="M16" i="34"/>
  <c r="J17" i="34"/>
  <c r="G33" i="40"/>
  <c r="D33" i="40"/>
  <c r="D149" i="40" s="1"/>
  <c r="I33" i="40"/>
  <c r="C33" i="40"/>
  <c r="C26" i="41"/>
  <c r="C106" i="41" s="1"/>
  <c r="K33" i="40"/>
  <c r="S33" i="40"/>
  <c r="C21" i="41"/>
  <c r="C101" i="41" s="1"/>
  <c r="AA33" i="40"/>
  <c r="U33" i="40"/>
  <c r="AC33" i="40"/>
  <c r="T33" i="40"/>
  <c r="AB33" i="40"/>
  <c r="C29" i="41"/>
  <c r="C109" i="41" s="1"/>
  <c r="AM33" i="40"/>
  <c r="AJ33" i="40"/>
  <c r="AR33" i="40"/>
  <c r="AI33" i="40"/>
  <c r="AQ33" i="40"/>
  <c r="C32" i="41"/>
  <c r="C112" i="41" s="1"/>
  <c r="BD33" i="40"/>
  <c r="BA33" i="40"/>
  <c r="BC33" i="40"/>
  <c r="AZ33" i="40"/>
  <c r="BH33" i="40"/>
  <c r="AY33" i="40"/>
  <c r="C27" i="41"/>
  <c r="C107" i="41" s="1"/>
  <c r="BG33" i="40"/>
  <c r="C14" i="33"/>
  <c r="D16" i="34"/>
  <c r="M36" i="41"/>
  <c r="K42" i="41"/>
  <c r="M37" i="41"/>
  <c r="J29" i="39"/>
  <c r="D29" i="39"/>
  <c r="J50" i="28"/>
  <c r="X54" i="28"/>
  <c r="Z5" i="47" s="1"/>
  <c r="J46" i="28"/>
  <c r="C8" i="34"/>
  <c r="C13" i="33"/>
  <c r="F9" i="33"/>
  <c r="D6" i="34"/>
  <c r="I97" i="40"/>
  <c r="I151" i="40" s="1"/>
  <c r="K41" i="10"/>
  <c r="J55" i="10"/>
  <c r="C8" i="33"/>
  <c r="I21" i="41"/>
  <c r="K23" i="41"/>
  <c r="K31" i="41"/>
  <c r="J21" i="41"/>
  <c r="I24" i="41"/>
  <c r="J29" i="41"/>
  <c r="I32" i="41"/>
  <c r="D36" i="41"/>
  <c r="L36" i="41"/>
  <c r="I37" i="41"/>
  <c r="K39" i="41"/>
  <c r="H40" i="41"/>
  <c r="M41" i="41"/>
  <c r="D44" i="41"/>
  <c r="L44" i="41"/>
  <c r="I45" i="41"/>
  <c r="K47" i="41"/>
  <c r="H48" i="41"/>
  <c r="E36" i="41"/>
  <c r="J37" i="41"/>
  <c r="D39" i="41"/>
  <c r="I40" i="41"/>
  <c r="F41" i="41"/>
  <c r="H43" i="41"/>
  <c r="E44" i="41"/>
  <c r="L47" i="41"/>
  <c r="I48" i="41"/>
  <c r="F47" i="41"/>
  <c r="M44" i="41"/>
  <c r="G43" i="41"/>
  <c r="J45" i="41"/>
  <c r="L31" i="41"/>
  <c r="I50" i="28"/>
  <c r="I46" i="28"/>
  <c r="I42" i="28"/>
  <c r="BE33" i="40"/>
  <c r="AO49" i="40"/>
  <c r="I42" i="41"/>
  <c r="I39" i="41"/>
  <c r="AO33" i="40"/>
  <c r="E10" i="33"/>
  <c r="J31" i="41"/>
  <c r="J111" i="41" s="1"/>
  <c r="L22" i="41"/>
  <c r="I29" i="41"/>
  <c r="I23" i="41"/>
  <c r="F24" i="41"/>
  <c r="F104" i="41" s="1"/>
  <c r="G55" i="35"/>
  <c r="L30" i="41"/>
  <c r="L110" i="41" s="1"/>
  <c r="D22" i="41"/>
  <c r="D102" i="41" s="1"/>
  <c r="K28" i="41"/>
  <c r="K108" i="41" s="1"/>
  <c r="G22" i="41"/>
  <c r="G21" i="41"/>
  <c r="H26" i="41"/>
  <c r="J28" i="41"/>
  <c r="H21" i="41"/>
  <c r="L25" i="41"/>
  <c r="H29" i="41"/>
  <c r="J26" i="41"/>
  <c r="G27" i="41"/>
  <c r="L28" i="41"/>
  <c r="L108" i="41" s="1"/>
  <c r="M20" i="41"/>
  <c r="M100" i="41" s="1"/>
  <c r="D23" i="41"/>
  <c r="L23" i="41"/>
  <c r="F25" i="41"/>
  <c r="F105" i="41" s="1"/>
  <c r="H27" i="41"/>
  <c r="D31" i="41"/>
  <c r="L38" i="41"/>
  <c r="J44" i="41"/>
  <c r="D41" i="41"/>
  <c r="L41" i="41"/>
  <c r="E30" i="41"/>
  <c r="E22" i="41"/>
  <c r="D20" i="41"/>
  <c r="E27" i="41"/>
  <c r="K20" i="41"/>
  <c r="K100" i="41" s="1"/>
  <c r="G29" i="41"/>
  <c r="D28" i="41"/>
  <c r="D108" i="41" s="1"/>
  <c r="K26" i="41"/>
  <c r="K106" i="41" s="1"/>
  <c r="M28" i="41"/>
  <c r="F27" i="41"/>
  <c r="F107" i="41" s="1"/>
  <c r="G32" i="41"/>
  <c r="G112" i="41" s="1"/>
  <c r="M25" i="41"/>
  <c r="M105" i="41" s="1"/>
  <c r="F30" i="41"/>
  <c r="I26" i="41"/>
  <c r="H24" i="41"/>
  <c r="I31" i="41"/>
  <c r="E25" i="41"/>
  <c r="F32" i="41"/>
  <c r="F112" i="41" s="1"/>
  <c r="F22" i="41"/>
  <c r="H32" i="41"/>
  <c r="H112" i="41" s="1"/>
  <c r="J23" i="41"/>
  <c r="G30" i="41"/>
  <c r="L20" i="41"/>
  <c r="L100" i="41" s="1"/>
  <c r="J42" i="41"/>
  <c r="F38" i="41"/>
  <c r="O40" i="40"/>
  <c r="D47" i="41"/>
  <c r="L39" i="41"/>
  <c r="AQ51" i="40"/>
  <c r="AQ115" i="40"/>
  <c r="S51" i="40"/>
  <c r="Y83" i="40"/>
  <c r="S115" i="40"/>
  <c r="BA19" i="40"/>
  <c r="BG35" i="40"/>
  <c r="BG99" i="40"/>
  <c r="AJ35" i="40"/>
  <c r="T51" i="40"/>
  <c r="Z83" i="40"/>
  <c r="T115" i="40"/>
  <c r="BB19" i="40"/>
  <c r="BH35" i="40"/>
  <c r="BH99" i="40"/>
  <c r="AQ35" i="40"/>
  <c r="S19" i="40"/>
  <c r="Y35" i="40"/>
  <c r="Y99" i="40"/>
  <c r="AQ99" i="40"/>
  <c r="BG51" i="40"/>
  <c r="BA83" i="40"/>
  <c r="BA99" i="40"/>
  <c r="BG115" i="40"/>
  <c r="AJ83" i="40"/>
  <c r="T19" i="40"/>
  <c r="Z35" i="40"/>
  <c r="Z99" i="40"/>
  <c r="AJ99" i="40"/>
  <c r="BH51" i="40"/>
  <c r="BB83" i="40"/>
  <c r="BB99" i="40"/>
  <c r="BH115" i="40"/>
  <c r="BA115" i="40"/>
  <c r="Y51" i="40"/>
  <c r="S83" i="40"/>
  <c r="BG19" i="40"/>
  <c r="BA35" i="40"/>
  <c r="Z51" i="40"/>
  <c r="T83" i="40"/>
  <c r="BH19" i="40"/>
  <c r="BB35" i="40"/>
  <c r="K11" i="34"/>
  <c r="H41" i="34"/>
  <c r="G55" i="34"/>
  <c r="H33" i="40"/>
  <c r="G20" i="41"/>
  <c r="AN49" i="40"/>
  <c r="BD49" i="40"/>
  <c r="O85" i="40"/>
  <c r="D25" i="41"/>
  <c r="D105" i="41" s="1"/>
  <c r="H50" i="28"/>
  <c r="V54" i="28"/>
  <c r="H51" i="28" s="1"/>
  <c r="AK52" i="28"/>
  <c r="AK53" i="28"/>
  <c r="H49" i="40"/>
  <c r="X49" i="40"/>
  <c r="H5" i="34"/>
  <c r="H10" i="33"/>
  <c r="H14" i="33"/>
  <c r="N55" i="31"/>
  <c r="H55" i="31"/>
  <c r="H37" i="41"/>
  <c r="I55" i="31"/>
  <c r="J55" i="31"/>
  <c r="K55" i="31"/>
  <c r="L55" i="31"/>
  <c r="H45" i="41"/>
  <c r="AN33" i="40"/>
  <c r="G55" i="30"/>
  <c r="H55" i="30"/>
  <c r="I55" i="30"/>
  <c r="J55" i="30"/>
  <c r="K55" i="30"/>
  <c r="X33" i="40"/>
  <c r="H17" i="34"/>
  <c r="X17" i="40"/>
  <c r="H17" i="40"/>
  <c r="H13" i="33"/>
  <c r="H5" i="33"/>
  <c r="D11" i="33"/>
  <c r="E17" i="33"/>
  <c r="G10" i="33"/>
  <c r="H8" i="33"/>
  <c r="M10" i="33"/>
  <c r="D5" i="34"/>
  <c r="F20" i="41"/>
  <c r="K21" i="41"/>
  <c r="H22" i="41"/>
  <c r="E23" i="41"/>
  <c r="M23" i="41"/>
  <c r="J24" i="41"/>
  <c r="D26" i="41"/>
  <c r="L26" i="41"/>
  <c r="I27" i="41"/>
  <c r="F28" i="41"/>
  <c r="K29" i="41"/>
  <c r="H30" i="41"/>
  <c r="E31" i="41"/>
  <c r="M31" i="41"/>
  <c r="J32" i="41"/>
  <c r="D21" i="41"/>
  <c r="L21" i="41"/>
  <c r="I22" i="41"/>
  <c r="F23" i="41"/>
  <c r="K24" i="41"/>
  <c r="H25" i="41"/>
  <c r="E26" i="41"/>
  <c r="M26" i="41"/>
  <c r="J27" i="41"/>
  <c r="D29" i="41"/>
  <c r="L29" i="41"/>
  <c r="I30" i="41"/>
  <c r="F31" i="41"/>
  <c r="F111" i="41" s="1"/>
  <c r="K32" i="41"/>
  <c r="H20" i="41"/>
  <c r="E21" i="41"/>
  <c r="M21" i="41"/>
  <c r="G23" i="41"/>
  <c r="D24" i="41"/>
  <c r="L24" i="41"/>
  <c r="I25" i="41"/>
  <c r="F26" i="41"/>
  <c r="K27" i="41"/>
  <c r="H28" i="41"/>
  <c r="E29" i="41"/>
  <c r="M29" i="41"/>
  <c r="J30" i="41"/>
  <c r="G31" i="41"/>
  <c r="D32" i="41"/>
  <c r="L32" i="41"/>
  <c r="I20" i="41"/>
  <c r="F21" i="41"/>
  <c r="K22" i="41"/>
  <c r="E24" i="41"/>
  <c r="M24" i="41"/>
  <c r="J25" i="41"/>
  <c r="D27" i="41"/>
  <c r="L27" i="41"/>
  <c r="I28" i="41"/>
  <c r="F29" i="41"/>
  <c r="K30" i="41"/>
  <c r="K110" i="41" s="1"/>
  <c r="E32" i="41"/>
  <c r="M32" i="41"/>
  <c r="AE20" i="40"/>
  <c r="BK28" i="40"/>
  <c r="F36" i="41"/>
  <c r="K37" i="41"/>
  <c r="H38" i="41"/>
  <c r="E39" i="41"/>
  <c r="M39" i="41"/>
  <c r="J40" i="41"/>
  <c r="L42" i="41"/>
  <c r="I43" i="41"/>
  <c r="F44" i="41"/>
  <c r="K45" i="41"/>
  <c r="H46" i="41"/>
  <c r="E47" i="41"/>
  <c r="M47" i="41"/>
  <c r="J48" i="41"/>
  <c r="D37" i="41"/>
  <c r="L37" i="41"/>
  <c r="I38" i="41"/>
  <c r="F39" i="41"/>
  <c r="K40" i="41"/>
  <c r="H41" i="41"/>
  <c r="E42" i="41"/>
  <c r="M42" i="41"/>
  <c r="J43" i="41"/>
  <c r="D45" i="41"/>
  <c r="L45" i="41"/>
  <c r="I46" i="41"/>
  <c r="K48" i="41"/>
  <c r="H36" i="41"/>
  <c r="E37" i="41"/>
  <c r="J38" i="41"/>
  <c r="G39" i="41"/>
  <c r="D40" i="41"/>
  <c r="L40" i="41"/>
  <c r="I41" i="41"/>
  <c r="F42" i="41"/>
  <c r="K43" i="41"/>
  <c r="H44" i="41"/>
  <c r="E45" i="41"/>
  <c r="M45" i="41"/>
  <c r="J46" i="41"/>
  <c r="D48" i="41"/>
  <c r="L48" i="41"/>
  <c r="I36" i="41"/>
  <c r="F37" i="41"/>
  <c r="K38" i="41"/>
  <c r="E40" i="41"/>
  <c r="M40" i="41"/>
  <c r="J41" i="41"/>
  <c r="G42" i="41"/>
  <c r="L43" i="41"/>
  <c r="I44" i="41"/>
  <c r="F45" i="41"/>
  <c r="H47" i="41"/>
  <c r="E48" i="41"/>
  <c r="M48" i="41"/>
  <c r="BK36" i="40"/>
  <c r="AE39" i="40"/>
  <c r="O45" i="40"/>
  <c r="D42" i="41"/>
  <c r="J22" i="41"/>
  <c r="J102" i="41" s="1"/>
  <c r="H23" i="41"/>
  <c r="H31" i="41"/>
  <c r="J5" i="33"/>
  <c r="G25" i="41"/>
  <c r="G26" i="41"/>
  <c r="G38" i="41"/>
  <c r="G44" i="41"/>
  <c r="G38" i="28"/>
  <c r="AK38" i="28"/>
  <c r="G50" i="28"/>
  <c r="U54" i="28"/>
  <c r="BC49" i="40"/>
  <c r="G47" i="41"/>
  <c r="G36" i="41"/>
  <c r="G41" i="41"/>
  <c r="AM49" i="40"/>
  <c r="W49" i="40"/>
  <c r="G46" i="41"/>
  <c r="L55" i="29"/>
  <c r="M55" i="29"/>
  <c r="N55" i="29"/>
  <c r="G55" i="29"/>
  <c r="O55" i="29"/>
  <c r="H55" i="29"/>
  <c r="I55" i="29"/>
  <c r="G28" i="41"/>
  <c r="W33" i="40"/>
  <c r="J55" i="29"/>
  <c r="K55" i="29"/>
  <c r="M5" i="34"/>
  <c r="M9" i="33"/>
  <c r="D7" i="33"/>
  <c r="G14" i="33"/>
  <c r="K14" i="33"/>
  <c r="F10" i="34"/>
  <c r="J11" i="34"/>
  <c r="J13" i="34"/>
  <c r="C7" i="33"/>
  <c r="E8" i="33"/>
  <c r="I10" i="34"/>
  <c r="O49" i="39"/>
  <c r="F50" i="28"/>
  <c r="F46" i="28"/>
  <c r="AK46" i="28"/>
  <c r="F38" i="28"/>
  <c r="H9" i="33"/>
  <c r="C23" i="33"/>
  <c r="D59" i="33" s="1"/>
  <c r="M6" i="33"/>
  <c r="H17" i="33"/>
  <c r="K15" i="33"/>
  <c r="K16" i="33"/>
  <c r="E12" i="34"/>
  <c r="H39" i="41"/>
  <c r="D43" i="41"/>
  <c r="E38" i="41"/>
  <c r="G17" i="33"/>
  <c r="G15" i="34"/>
  <c r="F15" i="34"/>
  <c r="J16" i="34"/>
  <c r="F17" i="34"/>
  <c r="K7" i="34"/>
  <c r="G7" i="33"/>
  <c r="F10" i="33"/>
  <c r="E11" i="34"/>
  <c r="D13" i="34"/>
  <c r="D14" i="34"/>
  <c r="O26" i="39"/>
  <c r="O70" i="39"/>
  <c r="O53" i="39"/>
  <c r="O66" i="39"/>
  <c r="AK50" i="28"/>
  <c r="E42" i="28"/>
  <c r="AK42" i="28"/>
  <c r="BA49" i="40"/>
  <c r="E43" i="41"/>
  <c r="E49" i="40"/>
  <c r="E46" i="41"/>
  <c r="U49" i="40"/>
  <c r="E41" i="41"/>
  <c r="Q80" i="35"/>
  <c r="G55" i="10"/>
  <c r="H55" i="10"/>
  <c r="I55" i="10"/>
  <c r="Q78" i="29"/>
  <c r="Q79" i="29"/>
  <c r="Q80" i="29"/>
  <c r="Q78" i="30"/>
  <c r="Q79" i="30"/>
  <c r="Q80" i="30"/>
  <c r="Q78" i="31"/>
  <c r="Q79" i="31"/>
  <c r="Q80" i="31"/>
  <c r="Q78" i="34"/>
  <c r="Q79" i="34"/>
  <c r="Q80" i="34"/>
  <c r="Q78" i="35"/>
  <c r="Q79" i="35"/>
  <c r="Q78" i="36"/>
  <c r="Q79" i="36"/>
  <c r="Q80" i="36"/>
  <c r="E20" i="41"/>
  <c r="E100" i="41" s="1"/>
  <c r="E33" i="40"/>
  <c r="E149" i="40" s="1"/>
  <c r="E28" i="41"/>
  <c r="E108" i="41" s="1"/>
  <c r="K6" i="33"/>
  <c r="K13" i="33"/>
  <c r="F12" i="33"/>
  <c r="H7" i="33"/>
  <c r="J5" i="34"/>
  <c r="J6" i="33"/>
  <c r="D15" i="34"/>
  <c r="K15" i="34"/>
  <c r="G12" i="33"/>
  <c r="M17" i="33"/>
  <c r="E5" i="34"/>
  <c r="K17" i="34"/>
  <c r="D15" i="33"/>
  <c r="C16" i="34"/>
  <c r="C70" i="34" s="1"/>
  <c r="G6" i="33"/>
  <c r="I16" i="34"/>
  <c r="H9" i="34"/>
  <c r="F8" i="34"/>
  <c r="M11" i="34"/>
  <c r="H12" i="34"/>
  <c r="D7" i="34"/>
  <c r="E7" i="34"/>
  <c r="J6" i="34"/>
  <c r="F7" i="34"/>
  <c r="N52" i="28" l="1"/>
  <c r="H46" i="32"/>
  <c r="J35" i="32"/>
  <c r="I46" i="32"/>
  <c r="G46" i="2"/>
  <c r="H35" i="2"/>
  <c r="T5" i="47"/>
  <c r="I52" i="28"/>
  <c r="I51" i="28"/>
  <c r="C54" i="28"/>
  <c r="M108" i="41"/>
  <c r="G109" i="41"/>
  <c r="C102" i="41"/>
  <c r="V149" i="40"/>
  <c r="I106" i="41"/>
  <c r="D103" i="41"/>
  <c r="C105" i="41"/>
  <c r="K105" i="41"/>
  <c r="F102" i="41"/>
  <c r="I111" i="41"/>
  <c r="C108" i="41"/>
  <c r="G106" i="41"/>
  <c r="J103" i="41"/>
  <c r="G107" i="41"/>
  <c r="H104" i="41"/>
  <c r="H107" i="41"/>
  <c r="H106" i="41"/>
  <c r="W149" i="40"/>
  <c r="M101" i="41"/>
  <c r="F110" i="41"/>
  <c r="I104" i="41"/>
  <c r="AA149" i="40"/>
  <c r="U149" i="40"/>
  <c r="T149" i="40"/>
  <c r="S149" i="40"/>
  <c r="AC149" i="40"/>
  <c r="X149" i="40"/>
  <c r="D110" i="41"/>
  <c r="G105" i="41"/>
  <c r="I101" i="41"/>
  <c r="I109" i="41"/>
  <c r="G101" i="41"/>
  <c r="H111" i="41"/>
  <c r="F109" i="41"/>
  <c r="J105" i="41"/>
  <c r="F101" i="41"/>
  <c r="G111" i="41"/>
  <c r="H108" i="41"/>
  <c r="L104" i="41"/>
  <c r="E101" i="41"/>
  <c r="I110" i="41"/>
  <c r="M106" i="41"/>
  <c r="F103" i="41"/>
  <c r="J112" i="41"/>
  <c r="K109" i="41"/>
  <c r="D106" i="41"/>
  <c r="H102" i="41"/>
  <c r="G102" i="41"/>
  <c r="J101" i="41"/>
  <c r="H103" i="41"/>
  <c r="E102" i="41"/>
  <c r="L103" i="41"/>
  <c r="H101" i="41"/>
  <c r="L102" i="41"/>
  <c r="M112" i="41"/>
  <c r="I108" i="41"/>
  <c r="M104" i="41"/>
  <c r="I100" i="41"/>
  <c r="J110" i="41"/>
  <c r="K107" i="41"/>
  <c r="D104" i="41"/>
  <c r="H100" i="41"/>
  <c r="L109" i="41"/>
  <c r="E106" i="41"/>
  <c r="I102" i="41"/>
  <c r="M111" i="41"/>
  <c r="K101" i="41"/>
  <c r="G100" i="41"/>
  <c r="G110" i="41"/>
  <c r="E110" i="41"/>
  <c r="L111" i="41"/>
  <c r="I112" i="41"/>
  <c r="K111" i="41"/>
  <c r="F108" i="41"/>
  <c r="J104" i="41"/>
  <c r="D111" i="41"/>
  <c r="J106" i="41"/>
  <c r="G108" i="41"/>
  <c r="E112" i="41"/>
  <c r="L107" i="41"/>
  <c r="E104" i="41"/>
  <c r="L112" i="41"/>
  <c r="M109" i="41"/>
  <c r="F106" i="41"/>
  <c r="G103" i="41"/>
  <c r="K112" i="41"/>
  <c r="D109" i="41"/>
  <c r="H105" i="41"/>
  <c r="L101" i="41"/>
  <c r="E111" i="41"/>
  <c r="I107" i="41"/>
  <c r="M103" i="41"/>
  <c r="J108" i="41"/>
  <c r="J109" i="41"/>
  <c r="K103" i="41"/>
  <c r="J100" i="41"/>
  <c r="F100" i="41"/>
  <c r="H109" i="41"/>
  <c r="D107" i="41"/>
  <c r="K102" i="41"/>
  <c r="D112" i="41"/>
  <c r="E109" i="41"/>
  <c r="I105" i="41"/>
  <c r="J107" i="41"/>
  <c r="K104" i="41"/>
  <c r="D101" i="41"/>
  <c r="H110" i="41"/>
  <c r="L106" i="41"/>
  <c r="E103" i="41"/>
  <c r="C100" i="41"/>
  <c r="E105" i="41"/>
  <c r="E107" i="41"/>
  <c r="L105" i="41"/>
  <c r="I103" i="41"/>
  <c r="C110" i="41"/>
  <c r="D100" i="41"/>
  <c r="K149" i="40"/>
  <c r="H149" i="40"/>
  <c r="G149" i="40"/>
  <c r="C149" i="40"/>
  <c r="E52" i="28"/>
  <c r="E54" i="28" s="1"/>
  <c r="E4" i="43"/>
  <c r="E4" i="35"/>
  <c r="E4" i="33"/>
  <c r="E4" i="31"/>
  <c r="E4" i="36"/>
  <c r="E4" i="30"/>
  <c r="E4" i="29"/>
  <c r="E4" i="34"/>
  <c r="E4" i="10"/>
  <c r="E4" i="32"/>
  <c r="E77" i="2"/>
  <c r="E65" i="2"/>
  <c r="E49" i="2"/>
  <c r="E34" i="2"/>
  <c r="E19" i="2"/>
  <c r="G5" i="28"/>
  <c r="F4" i="2"/>
  <c r="F21" i="28"/>
  <c r="F13" i="28"/>
  <c r="E87" i="28"/>
  <c r="E95" i="28" s="1"/>
  <c r="E103" i="28" s="1"/>
  <c r="E67" i="28"/>
  <c r="E75" i="28" s="1"/>
  <c r="BK43" i="40"/>
  <c r="N38" i="28"/>
  <c r="D17" i="34"/>
  <c r="D71" i="34" s="1"/>
  <c r="L52" i="28"/>
  <c r="AB5" i="47"/>
  <c r="L55" i="35"/>
  <c r="O36" i="40"/>
  <c r="O38" i="40"/>
  <c r="O30" i="40"/>
  <c r="F129" i="40"/>
  <c r="D65" i="34"/>
  <c r="D69" i="33"/>
  <c r="C148" i="34"/>
  <c r="V5" i="47"/>
  <c r="F51" i="28"/>
  <c r="F54" i="28" s="1"/>
  <c r="AU41" i="40"/>
  <c r="BK47" i="40"/>
  <c r="O90" i="40"/>
  <c r="C151" i="34"/>
  <c r="C170" i="34"/>
  <c r="C143" i="34"/>
  <c r="M55" i="35"/>
  <c r="K55" i="35"/>
  <c r="O55" i="35"/>
  <c r="D64" i="34"/>
  <c r="N55" i="35"/>
  <c r="C67" i="34"/>
  <c r="D67" i="34"/>
  <c r="I55" i="35"/>
  <c r="J55" i="35"/>
  <c r="O26" i="40"/>
  <c r="D60" i="33"/>
  <c r="H15" i="33"/>
  <c r="H19" i="33" s="1"/>
  <c r="H77" i="28" s="1"/>
  <c r="U129" i="40"/>
  <c r="AU28" i="40"/>
  <c r="K13" i="34"/>
  <c r="K19" i="34" s="1"/>
  <c r="K78" i="28" s="1"/>
  <c r="AA129" i="40"/>
  <c r="G8" i="33"/>
  <c r="J15" i="34"/>
  <c r="J19" i="34" s="1"/>
  <c r="J78" i="28" s="1"/>
  <c r="K17" i="33"/>
  <c r="G13" i="33"/>
  <c r="E11" i="33"/>
  <c r="G5" i="33"/>
  <c r="G129" i="40"/>
  <c r="G9" i="34"/>
  <c r="W129" i="40"/>
  <c r="E129" i="40"/>
  <c r="K9" i="33"/>
  <c r="D59" i="34"/>
  <c r="O87" i="40"/>
  <c r="BK39" i="40"/>
  <c r="N24" i="41"/>
  <c r="K129" i="40"/>
  <c r="O42" i="40"/>
  <c r="C174" i="34"/>
  <c r="N28" i="41"/>
  <c r="D54" i="28"/>
  <c r="N54" i="28"/>
  <c r="H52" i="28"/>
  <c r="X5" i="47"/>
  <c r="O22" i="40"/>
  <c r="O28" i="40"/>
  <c r="O46" i="40"/>
  <c r="V129" i="40"/>
  <c r="G17" i="34"/>
  <c r="AE28" i="40"/>
  <c r="L49" i="41"/>
  <c r="N17" i="33"/>
  <c r="D71" i="33"/>
  <c r="C49" i="41"/>
  <c r="N50" i="28"/>
  <c r="AC5" i="47"/>
  <c r="M52" i="28"/>
  <c r="M54" i="28" s="1"/>
  <c r="M50" i="28"/>
  <c r="C29" i="33"/>
  <c r="D65" i="33" s="1"/>
  <c r="C65" i="33"/>
  <c r="C27" i="33"/>
  <c r="C63" i="33"/>
  <c r="C33" i="34"/>
  <c r="D69" i="34" s="1"/>
  <c r="C69" i="34"/>
  <c r="Z129" i="40"/>
  <c r="C25" i="34"/>
  <c r="D61" i="34" s="1"/>
  <c r="C61" i="34"/>
  <c r="C25" i="33"/>
  <c r="D61" i="33" s="1"/>
  <c r="C61" i="33"/>
  <c r="C26" i="33"/>
  <c r="D62" i="33" s="1"/>
  <c r="C62" i="33"/>
  <c r="Y129" i="40"/>
  <c r="C31" i="33"/>
  <c r="D67" i="33" s="1"/>
  <c r="C67" i="33"/>
  <c r="C26" i="34"/>
  <c r="C62" i="34"/>
  <c r="C166" i="34"/>
  <c r="O20" i="40"/>
  <c r="C32" i="33"/>
  <c r="D68" i="33" s="1"/>
  <c r="C68" i="33"/>
  <c r="D129" i="40"/>
  <c r="I19" i="34"/>
  <c r="I78" i="28" s="1"/>
  <c r="C32" i="34"/>
  <c r="D68" i="34" s="1"/>
  <c r="C68" i="34"/>
  <c r="C168" i="34"/>
  <c r="C149" i="34"/>
  <c r="L54" i="28"/>
  <c r="C19" i="33"/>
  <c r="C77" i="28" s="1"/>
  <c r="O44" i="40"/>
  <c r="J41" i="33"/>
  <c r="I55" i="33"/>
  <c r="N27" i="41"/>
  <c r="N41" i="30"/>
  <c r="M55" i="30"/>
  <c r="T129" i="40"/>
  <c r="K38" i="28"/>
  <c r="E5" i="33"/>
  <c r="AE90" i="40"/>
  <c r="C12" i="34"/>
  <c r="M6" i="34"/>
  <c r="M19" i="34" s="1"/>
  <c r="M78" i="28" s="1"/>
  <c r="J12" i="33"/>
  <c r="N45" i="41"/>
  <c r="O45" i="41" s="1"/>
  <c r="X129" i="40"/>
  <c r="D9" i="34"/>
  <c r="D63" i="34" s="1"/>
  <c r="AC129" i="40"/>
  <c r="AU46" i="40"/>
  <c r="N25" i="41"/>
  <c r="C129" i="40"/>
  <c r="E8" i="34"/>
  <c r="E19" i="34" s="1"/>
  <c r="E78" i="28" s="1"/>
  <c r="D16" i="33"/>
  <c r="N23" i="41"/>
  <c r="K33" i="41"/>
  <c r="F5" i="34"/>
  <c r="J14" i="33"/>
  <c r="J129" i="40"/>
  <c r="N26" i="41"/>
  <c r="C33" i="41"/>
  <c r="M13" i="33"/>
  <c r="C6" i="34"/>
  <c r="S129" i="40"/>
  <c r="AK54" i="28"/>
  <c r="J51" i="28"/>
  <c r="J52" i="28"/>
  <c r="N31" i="41"/>
  <c r="D49" i="41"/>
  <c r="BK31" i="40"/>
  <c r="AE48" i="40"/>
  <c r="AE44" i="40"/>
  <c r="BK41" i="40"/>
  <c r="AE38" i="40"/>
  <c r="N38" i="41"/>
  <c r="J49" i="41"/>
  <c r="BK22" i="40"/>
  <c r="O94" i="40"/>
  <c r="M33" i="41"/>
  <c r="D33" i="41"/>
  <c r="N5" i="33"/>
  <c r="N21" i="41"/>
  <c r="O24" i="40"/>
  <c r="O88" i="40"/>
  <c r="O86" i="40"/>
  <c r="L41" i="10"/>
  <c r="K55" i="10"/>
  <c r="O48" i="40"/>
  <c r="AE85" i="40"/>
  <c r="N47" i="41"/>
  <c r="O47" i="41" s="1"/>
  <c r="N44" i="41"/>
  <c r="N42" i="41"/>
  <c r="N40" i="41"/>
  <c r="O40" i="41" s="1"/>
  <c r="N39" i="41"/>
  <c r="M49" i="41"/>
  <c r="F49" i="41"/>
  <c r="O92" i="40"/>
  <c r="O84" i="40"/>
  <c r="O32" i="40"/>
  <c r="I33" i="41"/>
  <c r="N48" i="41"/>
  <c r="N46" i="41"/>
  <c r="AE46" i="40"/>
  <c r="N41" i="41"/>
  <c r="AE41" i="40"/>
  <c r="K49" i="41"/>
  <c r="N30" i="41"/>
  <c r="N29" i="41"/>
  <c r="F33" i="41"/>
  <c r="L33" i="41"/>
  <c r="N15" i="33"/>
  <c r="J33" i="41"/>
  <c r="O93" i="40"/>
  <c r="O89" i="40"/>
  <c r="AU45" i="40"/>
  <c r="F19" i="33"/>
  <c r="F77" i="28" s="1"/>
  <c r="BK38" i="40"/>
  <c r="AE94" i="40"/>
  <c r="AU37" i="40"/>
  <c r="I41" i="34"/>
  <c r="H55" i="34"/>
  <c r="H54" i="28"/>
  <c r="H129" i="40"/>
  <c r="H33" i="41"/>
  <c r="H49" i="41"/>
  <c r="AE89" i="40"/>
  <c r="AE86" i="40"/>
  <c r="AE27" i="40"/>
  <c r="AU25" i="40"/>
  <c r="BK23" i="40"/>
  <c r="AE21" i="40"/>
  <c r="AE95" i="40"/>
  <c r="BK48" i="40"/>
  <c r="AU47" i="40"/>
  <c r="BK44" i="40"/>
  <c r="AU43" i="40"/>
  <c r="AU42" i="40"/>
  <c r="AE40" i="40"/>
  <c r="O39" i="40"/>
  <c r="AE37" i="40"/>
  <c r="AU36" i="40"/>
  <c r="AT49" i="40"/>
  <c r="AU49" i="40" s="1"/>
  <c r="AE29" i="40"/>
  <c r="AD17" i="40"/>
  <c r="AE91" i="40"/>
  <c r="AE87" i="40"/>
  <c r="BK32" i="40"/>
  <c r="O31" i="40"/>
  <c r="AE30" i="40"/>
  <c r="AE25" i="40"/>
  <c r="AU24" i="40"/>
  <c r="AU23" i="40"/>
  <c r="BK21" i="40"/>
  <c r="AT33" i="40"/>
  <c r="AU33" i="40" s="1"/>
  <c r="AU20" i="40"/>
  <c r="AE16" i="40"/>
  <c r="AE96" i="40"/>
  <c r="O95" i="40"/>
  <c r="AU48" i="40"/>
  <c r="AE47" i="40"/>
  <c r="BK45" i="40"/>
  <c r="AU44" i="40"/>
  <c r="AE43" i="40"/>
  <c r="AE42" i="40"/>
  <c r="O41" i="40"/>
  <c r="AU38" i="40"/>
  <c r="N37" i="41"/>
  <c r="O37" i="41" s="1"/>
  <c r="N49" i="40"/>
  <c r="O49" i="40" s="1"/>
  <c r="O37" i="40"/>
  <c r="O27" i="40"/>
  <c r="AE26" i="40"/>
  <c r="N33" i="40"/>
  <c r="O33" i="40" s="1"/>
  <c r="O21" i="40"/>
  <c r="N20" i="41"/>
  <c r="AD33" i="40"/>
  <c r="AE33" i="40" s="1"/>
  <c r="AE13" i="40"/>
  <c r="AE92" i="40"/>
  <c r="O91" i="40"/>
  <c r="N97" i="40"/>
  <c r="N151" i="40" s="1"/>
  <c r="N36" i="41"/>
  <c r="AD49" i="40"/>
  <c r="AE49" i="40" s="1"/>
  <c r="AE36" i="40"/>
  <c r="AU32" i="40"/>
  <c r="AU31" i="40"/>
  <c r="O29" i="40"/>
  <c r="BK27" i="40"/>
  <c r="AE23" i="40"/>
  <c r="AU22" i="40"/>
  <c r="O47" i="40"/>
  <c r="AE45" i="40"/>
  <c r="O43" i="40"/>
  <c r="N43" i="41"/>
  <c r="BK40" i="40"/>
  <c r="AU39" i="40"/>
  <c r="BK30" i="40"/>
  <c r="BK29" i="40"/>
  <c r="O25" i="40"/>
  <c r="AE24" i="40"/>
  <c r="AU21" i="40"/>
  <c r="AE93" i="40"/>
  <c r="AE88" i="40"/>
  <c r="BJ49" i="40"/>
  <c r="BK49" i="40" s="1"/>
  <c r="I49" i="41"/>
  <c r="N32" i="41"/>
  <c r="N112" i="41" s="1"/>
  <c r="AE32" i="40"/>
  <c r="AU27" i="40"/>
  <c r="BK26" i="40"/>
  <c r="BK25" i="40"/>
  <c r="AE12" i="40"/>
  <c r="AD97" i="40"/>
  <c r="AD151" i="40" s="1"/>
  <c r="AE84" i="40"/>
  <c r="BK46" i="40"/>
  <c r="BK42" i="40"/>
  <c r="AU40" i="40"/>
  <c r="BK37" i="40"/>
  <c r="AE31" i="40"/>
  <c r="AU30" i="40"/>
  <c r="AU29" i="40"/>
  <c r="AU26" i="40"/>
  <c r="BK24" i="40"/>
  <c r="O23" i="40"/>
  <c r="AE22" i="40"/>
  <c r="N22" i="41"/>
  <c r="BJ33" i="40"/>
  <c r="BK33" i="40" s="1"/>
  <c r="BK20" i="40"/>
  <c r="AE10" i="40"/>
  <c r="N17" i="40"/>
  <c r="N149" i="40" s="1"/>
  <c r="G52" i="28"/>
  <c r="W5" i="47"/>
  <c r="G51" i="28"/>
  <c r="G49" i="41"/>
  <c r="G33" i="41"/>
  <c r="N29" i="39"/>
  <c r="O29" i="39" s="1"/>
  <c r="O62" i="39"/>
  <c r="N71" i="39"/>
  <c r="O71" i="39" s="1"/>
  <c r="N57" i="39"/>
  <c r="O57" i="39" s="1"/>
  <c r="H19" i="34"/>
  <c r="H78" i="28" s="1"/>
  <c r="E50" i="28"/>
  <c r="E46" i="28"/>
  <c r="E49" i="41"/>
  <c r="E33" i="41"/>
  <c r="C34" i="34"/>
  <c r="D70" i="34" s="1"/>
  <c r="I54" i="28" l="1"/>
  <c r="K35" i="32"/>
  <c r="J46" i="32"/>
  <c r="I35" i="2"/>
  <c r="H46" i="2"/>
  <c r="N102" i="41"/>
  <c r="AD149" i="40"/>
  <c r="N106" i="41"/>
  <c r="N108" i="41"/>
  <c r="N104" i="41"/>
  <c r="N110" i="41"/>
  <c r="N111" i="41"/>
  <c r="N103" i="41"/>
  <c r="N101" i="41"/>
  <c r="N107" i="41"/>
  <c r="N100" i="41"/>
  <c r="O29" i="41"/>
  <c r="N109" i="41"/>
  <c r="O25" i="41"/>
  <c r="N105" i="41"/>
  <c r="P113" i="41"/>
  <c r="F19" i="34"/>
  <c r="F78" i="28" s="1"/>
  <c r="AE118" i="40"/>
  <c r="AE119" i="40"/>
  <c r="AE122" i="40"/>
  <c r="AE126" i="40"/>
  <c r="AE125" i="40"/>
  <c r="AE123" i="40"/>
  <c r="AE117" i="40"/>
  <c r="AE116" i="40"/>
  <c r="AB17" i="40"/>
  <c r="AB149" i="40" s="1"/>
  <c r="AE121" i="40"/>
  <c r="AE128" i="40"/>
  <c r="AE9" i="40"/>
  <c r="O12" i="40"/>
  <c r="AE124" i="40"/>
  <c r="AE6" i="40"/>
  <c r="O6" i="40" s="1"/>
  <c r="AE127" i="40"/>
  <c r="L17" i="40"/>
  <c r="L149" i="40" s="1"/>
  <c r="O14" i="40"/>
  <c r="O9" i="40"/>
  <c r="O11" i="40"/>
  <c r="H5" i="28"/>
  <c r="G4" i="2"/>
  <c r="G13" i="28"/>
  <c r="G21" i="28"/>
  <c r="E142" i="34"/>
  <c r="E188" i="34"/>
  <c r="E109" i="34"/>
  <c r="E22" i="34"/>
  <c r="E92" i="34"/>
  <c r="E181" i="34"/>
  <c r="E161" i="34"/>
  <c r="E126" i="34"/>
  <c r="E58" i="34"/>
  <c r="E40" i="34"/>
  <c r="E77" i="34"/>
  <c r="E181" i="29"/>
  <c r="E142" i="29"/>
  <c r="E109" i="29"/>
  <c r="E77" i="29"/>
  <c r="E40" i="29"/>
  <c r="E188" i="29"/>
  <c r="E161" i="29"/>
  <c r="E126" i="29"/>
  <c r="E92" i="29"/>
  <c r="E58" i="29"/>
  <c r="E22" i="29"/>
  <c r="E126" i="30"/>
  <c r="E77" i="30"/>
  <c r="E22" i="30"/>
  <c r="E58" i="30"/>
  <c r="E181" i="30"/>
  <c r="E161" i="30"/>
  <c r="E109" i="30"/>
  <c r="E40" i="30"/>
  <c r="E188" i="30"/>
  <c r="E92" i="30"/>
  <c r="E142" i="30"/>
  <c r="E142" i="36"/>
  <c r="E77" i="36"/>
  <c r="E22" i="36"/>
  <c r="E126" i="36"/>
  <c r="E58" i="36"/>
  <c r="E161" i="36"/>
  <c r="E188" i="36"/>
  <c r="E40" i="36"/>
  <c r="E109" i="36"/>
  <c r="E181" i="36"/>
  <c r="E92" i="36"/>
  <c r="E142" i="31"/>
  <c r="E126" i="31"/>
  <c r="E188" i="31"/>
  <c r="E58" i="31"/>
  <c r="E40" i="31"/>
  <c r="E22" i="31"/>
  <c r="E161" i="31"/>
  <c r="E77" i="31"/>
  <c r="E181" i="31"/>
  <c r="E92" i="31"/>
  <c r="E109" i="31"/>
  <c r="E92" i="33"/>
  <c r="E77" i="33"/>
  <c r="E58" i="33"/>
  <c r="E40" i="33"/>
  <c r="E22" i="33"/>
  <c r="F34" i="28"/>
  <c r="E49" i="32"/>
  <c r="E77" i="32"/>
  <c r="E65" i="32"/>
  <c r="E34" i="32"/>
  <c r="E19" i="32"/>
  <c r="E188" i="35"/>
  <c r="E109" i="35"/>
  <c r="E92" i="35"/>
  <c r="E126" i="35"/>
  <c r="E181" i="35"/>
  <c r="E161" i="35"/>
  <c r="E40" i="35"/>
  <c r="E22" i="35"/>
  <c r="E142" i="35"/>
  <c r="E77" i="35"/>
  <c r="E58" i="35"/>
  <c r="F4" i="43"/>
  <c r="F4" i="35"/>
  <c r="F4" i="33"/>
  <c r="F4" i="31"/>
  <c r="F4" i="36"/>
  <c r="F4" i="30"/>
  <c r="F4" i="29"/>
  <c r="F4" i="34"/>
  <c r="F4" i="32"/>
  <c r="F4" i="10"/>
  <c r="F19" i="2"/>
  <c r="F34" i="2"/>
  <c r="F77" i="2"/>
  <c r="F65" i="2"/>
  <c r="F49" i="2"/>
  <c r="E77" i="10"/>
  <c r="E40" i="10"/>
  <c r="E92" i="10"/>
  <c r="E58" i="10"/>
  <c r="E22" i="10"/>
  <c r="E58" i="43"/>
  <c r="E89" i="43"/>
  <c r="E22" i="43"/>
  <c r="E76" i="43"/>
  <c r="E40" i="43"/>
  <c r="N11" i="33"/>
  <c r="O20" i="41"/>
  <c r="O24" i="41"/>
  <c r="G54" i="28"/>
  <c r="O46" i="41"/>
  <c r="O48" i="41"/>
  <c r="E19" i="33"/>
  <c r="E77" i="28" s="1"/>
  <c r="O39" i="41"/>
  <c r="K19" i="33"/>
  <c r="K77" i="28" s="1"/>
  <c r="O21" i="41"/>
  <c r="G19" i="34"/>
  <c r="G78" i="28" s="1"/>
  <c r="G19" i="33"/>
  <c r="G77" i="28" s="1"/>
  <c r="O42" i="41"/>
  <c r="O28" i="41"/>
  <c r="C73" i="33"/>
  <c r="C74" i="33" s="1"/>
  <c r="C23" i="28" s="1"/>
  <c r="C37" i="33"/>
  <c r="D63" i="33"/>
  <c r="O43" i="41"/>
  <c r="O38" i="41"/>
  <c r="O27" i="41"/>
  <c r="C24" i="34"/>
  <c r="C60" i="34"/>
  <c r="C30" i="34"/>
  <c r="D66" i="34" s="1"/>
  <c r="C66" i="34"/>
  <c r="D19" i="34"/>
  <c r="D78" i="28" s="1"/>
  <c r="M19" i="33"/>
  <c r="M77" i="28" s="1"/>
  <c r="C152" i="34"/>
  <c r="C171" i="34"/>
  <c r="C165" i="34"/>
  <c r="C146" i="34"/>
  <c r="D62" i="34"/>
  <c r="D19" i="33"/>
  <c r="D77" i="28" s="1"/>
  <c r="D70" i="33"/>
  <c r="C164" i="34"/>
  <c r="C145" i="34"/>
  <c r="J19" i="33"/>
  <c r="J77" i="28" s="1"/>
  <c r="N49" i="41"/>
  <c r="O41" i="41"/>
  <c r="C172" i="34"/>
  <c r="C153" i="34"/>
  <c r="N13" i="33"/>
  <c r="C19" i="34"/>
  <c r="C78" i="28" s="1"/>
  <c r="O26" i="41"/>
  <c r="K41" i="33"/>
  <c r="J55" i="33"/>
  <c r="O41" i="30"/>
  <c r="N55" i="30"/>
  <c r="O31" i="41"/>
  <c r="N33" i="41"/>
  <c r="O33" i="41" s="1"/>
  <c r="O44" i="41"/>
  <c r="N7" i="33"/>
  <c r="O23" i="41"/>
  <c r="J54" i="28"/>
  <c r="O30" i="41"/>
  <c r="N9" i="33"/>
  <c r="O36" i="41"/>
  <c r="M41" i="10"/>
  <c r="L55" i="10"/>
  <c r="J41" i="34"/>
  <c r="I55" i="34"/>
  <c r="N16" i="33"/>
  <c r="N17" i="34"/>
  <c r="N9" i="34"/>
  <c r="AE120" i="40"/>
  <c r="O22" i="41"/>
  <c r="N15" i="34"/>
  <c r="AD129" i="40"/>
  <c r="N5" i="34"/>
  <c r="N11" i="34"/>
  <c r="N13" i="34"/>
  <c r="AE97" i="40"/>
  <c r="AE151" i="40" s="1"/>
  <c r="N8" i="33"/>
  <c r="N10" i="33"/>
  <c r="N16" i="34"/>
  <c r="N6" i="33"/>
  <c r="N129" i="40"/>
  <c r="N14" i="33"/>
  <c r="N7" i="34"/>
  <c r="N14" i="34"/>
  <c r="N8" i="34"/>
  <c r="N10" i="34"/>
  <c r="N12" i="34"/>
  <c r="O97" i="40"/>
  <c r="O151" i="40" s="1"/>
  <c r="N6" i="34"/>
  <c r="N12" i="33"/>
  <c r="O32" i="41"/>
  <c r="C173" i="34"/>
  <c r="C154" i="34"/>
  <c r="K46" i="32" l="1"/>
  <c r="L35" i="32"/>
  <c r="J35" i="2"/>
  <c r="I46" i="2"/>
  <c r="AE17" i="40"/>
  <c r="L129" i="40"/>
  <c r="L10" i="34"/>
  <c r="L6" i="34"/>
  <c r="O8" i="40"/>
  <c r="L11" i="34"/>
  <c r="L14" i="34"/>
  <c r="O15" i="40"/>
  <c r="L12" i="34"/>
  <c r="O13" i="40"/>
  <c r="L8" i="34"/>
  <c r="O10" i="40"/>
  <c r="L17" i="34"/>
  <c r="L5" i="34"/>
  <c r="AB129" i="40"/>
  <c r="L15" i="34"/>
  <c r="O7" i="40"/>
  <c r="L16" i="34"/>
  <c r="L7" i="34"/>
  <c r="I17" i="40"/>
  <c r="I149" i="40" s="1"/>
  <c r="O4" i="40"/>
  <c r="L9" i="34"/>
  <c r="O117" i="40"/>
  <c r="O5" i="40"/>
  <c r="L13" i="34"/>
  <c r="O16" i="40"/>
  <c r="L15" i="33"/>
  <c r="L13" i="33"/>
  <c r="L8" i="33"/>
  <c r="L9" i="33"/>
  <c r="L6" i="33"/>
  <c r="L16" i="33"/>
  <c r="L11" i="33"/>
  <c r="L7" i="33"/>
  <c r="L5" i="33"/>
  <c r="L17" i="33"/>
  <c r="L14" i="33"/>
  <c r="L12" i="33"/>
  <c r="D60" i="34"/>
  <c r="F188" i="31"/>
  <c r="F181" i="31"/>
  <c r="F142" i="31"/>
  <c r="F109" i="31"/>
  <c r="F77" i="31"/>
  <c r="F40" i="31"/>
  <c r="F161" i="31"/>
  <c r="F126" i="31"/>
  <c r="F92" i="31"/>
  <c r="F58" i="31"/>
  <c r="F22" i="31"/>
  <c r="F58" i="10"/>
  <c r="F92" i="10"/>
  <c r="F22" i="10"/>
  <c r="F77" i="10"/>
  <c r="F40" i="10"/>
  <c r="F188" i="35"/>
  <c r="F142" i="35"/>
  <c r="F126" i="35"/>
  <c r="F58" i="35"/>
  <c r="F22" i="35"/>
  <c r="F40" i="35"/>
  <c r="F109" i="35"/>
  <c r="F77" i="35"/>
  <c r="F92" i="35"/>
  <c r="F181" i="35"/>
  <c r="F161" i="35"/>
  <c r="F77" i="32"/>
  <c r="F65" i="32"/>
  <c r="F49" i="32"/>
  <c r="F34" i="32"/>
  <c r="F19" i="32"/>
  <c r="F89" i="43"/>
  <c r="F76" i="43"/>
  <c r="F58" i="43"/>
  <c r="F40" i="43"/>
  <c r="F22" i="43"/>
  <c r="G34" i="28"/>
  <c r="F92" i="33"/>
  <c r="F77" i="33"/>
  <c r="F58" i="33"/>
  <c r="F40" i="33"/>
  <c r="F22" i="33"/>
  <c r="F181" i="34"/>
  <c r="F109" i="34"/>
  <c r="F58" i="34"/>
  <c r="F126" i="34"/>
  <c r="F142" i="34"/>
  <c r="F188" i="34"/>
  <c r="F40" i="34"/>
  <c r="F22" i="34"/>
  <c r="F161" i="34"/>
  <c r="F92" i="34"/>
  <c r="F77" i="34"/>
  <c r="F181" i="29"/>
  <c r="F188" i="29"/>
  <c r="F161" i="29"/>
  <c r="F40" i="29"/>
  <c r="F58" i="29"/>
  <c r="F142" i="29"/>
  <c r="F77" i="29"/>
  <c r="F126" i="29"/>
  <c r="F92" i="29"/>
  <c r="F109" i="29"/>
  <c r="F22" i="29"/>
  <c r="T34" i="28"/>
  <c r="F59" i="28"/>
  <c r="F188" i="30"/>
  <c r="F22" i="30"/>
  <c r="F161" i="30"/>
  <c r="F109" i="30"/>
  <c r="F142" i="30"/>
  <c r="F126" i="30"/>
  <c r="F92" i="30"/>
  <c r="F40" i="30"/>
  <c r="F58" i="30"/>
  <c r="F77" i="30"/>
  <c r="F181" i="30"/>
  <c r="G4" i="43"/>
  <c r="G4" i="35"/>
  <c r="G4" i="33"/>
  <c r="G4" i="31"/>
  <c r="G4" i="36"/>
  <c r="G4" i="34"/>
  <c r="G4" i="32"/>
  <c r="G4" i="30"/>
  <c r="G4" i="29"/>
  <c r="G4" i="10"/>
  <c r="G77" i="2"/>
  <c r="G49" i="2"/>
  <c r="G19" i="2"/>
  <c r="G65" i="2"/>
  <c r="G34" i="2"/>
  <c r="F188" i="36"/>
  <c r="F181" i="36"/>
  <c r="F161" i="36"/>
  <c r="F92" i="36"/>
  <c r="F109" i="36"/>
  <c r="F77" i="36"/>
  <c r="F58" i="36"/>
  <c r="F40" i="36"/>
  <c r="F22" i="36"/>
  <c r="F142" i="36"/>
  <c r="F126" i="36"/>
  <c r="I5" i="28"/>
  <c r="H4" i="2"/>
  <c r="H21" i="28"/>
  <c r="H13" i="28"/>
  <c r="C105" i="28"/>
  <c r="O49" i="41"/>
  <c r="C144" i="34"/>
  <c r="C37" i="34"/>
  <c r="C163" i="34"/>
  <c r="C150" i="34"/>
  <c r="C169" i="34"/>
  <c r="L41" i="33"/>
  <c r="K55" i="33"/>
  <c r="O55" i="30"/>
  <c r="C73" i="34"/>
  <c r="C106" i="28" s="1"/>
  <c r="N41" i="10"/>
  <c r="M55" i="10"/>
  <c r="K41" i="34"/>
  <c r="J55" i="34"/>
  <c r="N19" i="34"/>
  <c r="N19" i="33"/>
  <c r="L46" i="32" l="1"/>
  <c r="M35" i="32"/>
  <c r="K35" i="2"/>
  <c r="J46" i="2"/>
  <c r="AE149" i="40"/>
  <c r="AE129" i="40"/>
  <c r="L10" i="33"/>
  <c r="L19" i="33" s="1"/>
  <c r="L77" i="28" s="1"/>
  <c r="O38" i="34"/>
  <c r="I8" i="33"/>
  <c r="O119" i="40"/>
  <c r="I13" i="33"/>
  <c r="O124" i="40"/>
  <c r="I15" i="33"/>
  <c r="O126" i="40"/>
  <c r="I6" i="33"/>
  <c r="I5" i="33"/>
  <c r="I129" i="40"/>
  <c r="O116" i="40"/>
  <c r="L19" i="34"/>
  <c r="L78" i="28" s="1"/>
  <c r="I16" i="33"/>
  <c r="O127" i="40"/>
  <c r="I7" i="33"/>
  <c r="O118" i="40"/>
  <c r="I11" i="33"/>
  <c r="O122" i="40"/>
  <c r="I9" i="33"/>
  <c r="O120" i="40"/>
  <c r="I14" i="33"/>
  <c r="O125" i="40"/>
  <c r="I17" i="33"/>
  <c r="O128" i="40"/>
  <c r="O17" i="40"/>
  <c r="O149" i="40" s="1"/>
  <c r="I12" i="33"/>
  <c r="O123" i="40"/>
  <c r="I10" i="33"/>
  <c r="O121" i="40"/>
  <c r="H34" i="28"/>
  <c r="G188" i="36"/>
  <c r="G181" i="36"/>
  <c r="G161" i="36"/>
  <c r="G142" i="36"/>
  <c r="G77" i="36"/>
  <c r="G109" i="36"/>
  <c r="G58" i="36"/>
  <c r="G126" i="36"/>
  <c r="G92" i="36"/>
  <c r="G40" i="36"/>
  <c r="G22" i="36"/>
  <c r="G59" i="28"/>
  <c r="U34" i="28"/>
  <c r="G142" i="34"/>
  <c r="G92" i="34"/>
  <c r="G161" i="34"/>
  <c r="G77" i="34"/>
  <c r="G188" i="34"/>
  <c r="G181" i="34"/>
  <c r="G40" i="34"/>
  <c r="G22" i="34"/>
  <c r="G126" i="34"/>
  <c r="G58" i="34"/>
  <c r="G109" i="34"/>
  <c r="H4" i="36"/>
  <c r="H4" i="34"/>
  <c r="H4" i="32"/>
  <c r="H4" i="30"/>
  <c r="H4" i="35"/>
  <c r="H4" i="33"/>
  <c r="H4" i="31"/>
  <c r="H4" i="43"/>
  <c r="H4" i="29"/>
  <c r="H4" i="10"/>
  <c r="H77" i="2"/>
  <c r="H65" i="2"/>
  <c r="H49" i="2"/>
  <c r="H34" i="2"/>
  <c r="H19" i="2"/>
  <c r="G188" i="31"/>
  <c r="G161" i="31"/>
  <c r="G126" i="31"/>
  <c r="G92" i="31"/>
  <c r="G58" i="31"/>
  <c r="G22" i="31"/>
  <c r="G181" i="31"/>
  <c r="G142" i="31"/>
  <c r="G40" i="31"/>
  <c r="G109" i="31"/>
  <c r="G77" i="31"/>
  <c r="J5" i="28"/>
  <c r="I4" i="2"/>
  <c r="I21" i="28"/>
  <c r="I13" i="28"/>
  <c r="G77" i="33"/>
  <c r="G40" i="33"/>
  <c r="G92" i="33"/>
  <c r="G58" i="33"/>
  <c r="G22" i="33"/>
  <c r="F67" i="28"/>
  <c r="F75" i="28" s="1"/>
  <c r="F87" i="28"/>
  <c r="F95" i="28" s="1"/>
  <c r="F103" i="28" s="1"/>
  <c r="G58" i="10"/>
  <c r="G92" i="10"/>
  <c r="G22" i="10"/>
  <c r="G77" i="10"/>
  <c r="G40" i="10"/>
  <c r="G92" i="35"/>
  <c r="G181" i="35"/>
  <c r="G142" i="35"/>
  <c r="G109" i="35"/>
  <c r="G188" i="35"/>
  <c r="G77" i="35"/>
  <c r="G161" i="35"/>
  <c r="G58" i="35"/>
  <c r="G126" i="35"/>
  <c r="G22" i="35"/>
  <c r="G40" i="35"/>
  <c r="G58" i="29"/>
  <c r="G142" i="29"/>
  <c r="G77" i="29"/>
  <c r="G161" i="29"/>
  <c r="G126" i="29"/>
  <c r="G92" i="29"/>
  <c r="G188" i="29"/>
  <c r="G109" i="29"/>
  <c r="G181" i="29"/>
  <c r="G40" i="29"/>
  <c r="G22" i="29"/>
  <c r="G89" i="43"/>
  <c r="G76" i="43"/>
  <c r="G40" i="43"/>
  <c r="G22" i="43"/>
  <c r="G58" i="43"/>
  <c r="G22" i="30"/>
  <c r="G188" i="30"/>
  <c r="G142" i="30"/>
  <c r="G77" i="30"/>
  <c r="G181" i="30"/>
  <c r="G126" i="30"/>
  <c r="G92" i="30"/>
  <c r="G58" i="30"/>
  <c r="G109" i="30"/>
  <c r="G161" i="30"/>
  <c r="G40" i="30"/>
  <c r="G77" i="32"/>
  <c r="G65" i="32"/>
  <c r="G34" i="32"/>
  <c r="G19" i="32"/>
  <c r="G49" i="32"/>
  <c r="C176" i="34"/>
  <c r="C177" i="34" s="1"/>
  <c r="C157" i="34"/>
  <c r="C182" i="34" s="1"/>
  <c r="M41" i="33"/>
  <c r="L55" i="33"/>
  <c r="C74" i="34"/>
  <c r="C24" i="28" s="1"/>
  <c r="O41" i="10"/>
  <c r="N55" i="10"/>
  <c r="L41" i="34"/>
  <c r="K55" i="34"/>
  <c r="N78" i="28"/>
  <c r="N77" i="28"/>
  <c r="N35" i="32" l="1"/>
  <c r="M46" i="32"/>
  <c r="L35" i="2"/>
  <c r="K46" i="2"/>
  <c r="D24" i="34"/>
  <c r="E24" i="34" s="1"/>
  <c r="E163" i="34" s="1"/>
  <c r="D28" i="34"/>
  <c r="E28" i="34" s="1"/>
  <c r="E167" i="34" s="1"/>
  <c r="D30" i="34"/>
  <c r="E30" i="34" s="1"/>
  <c r="E169" i="34" s="1"/>
  <c r="D23" i="34"/>
  <c r="E23" i="34" s="1"/>
  <c r="D32" i="34"/>
  <c r="D171" i="34" s="1"/>
  <c r="D33" i="34"/>
  <c r="D153" i="34" s="1"/>
  <c r="D27" i="34"/>
  <c r="E63" i="34" s="1"/>
  <c r="D26" i="34"/>
  <c r="D165" i="34" s="1"/>
  <c r="D25" i="34"/>
  <c r="D145" i="34" s="1"/>
  <c r="D35" i="34"/>
  <c r="D155" i="34" s="1"/>
  <c r="D29" i="34"/>
  <c r="E29" i="34" s="1"/>
  <c r="E149" i="34" s="1"/>
  <c r="D34" i="34"/>
  <c r="D173" i="34" s="1"/>
  <c r="D31" i="34"/>
  <c r="D151" i="34" s="1"/>
  <c r="I19" i="33"/>
  <c r="O38" i="33"/>
  <c r="O129" i="40"/>
  <c r="H92" i="33"/>
  <c r="H58" i="33"/>
  <c r="H22" i="33"/>
  <c r="H77" i="33"/>
  <c r="H40" i="33"/>
  <c r="I34" i="28"/>
  <c r="H181" i="35"/>
  <c r="H161" i="35"/>
  <c r="H109" i="35"/>
  <c r="H22" i="35"/>
  <c r="H77" i="35"/>
  <c r="H188" i="35"/>
  <c r="H92" i="35"/>
  <c r="H126" i="35"/>
  <c r="H58" i="35"/>
  <c r="H142" i="35"/>
  <c r="H40" i="35"/>
  <c r="I4" i="36"/>
  <c r="I4" i="34"/>
  <c r="I4" i="32"/>
  <c r="I4" i="35"/>
  <c r="I4" i="33"/>
  <c r="I4" i="31"/>
  <c r="I4" i="30"/>
  <c r="I4" i="10"/>
  <c r="I4" i="43"/>
  <c r="I4" i="29"/>
  <c r="I77" i="2"/>
  <c r="I65" i="2"/>
  <c r="I49" i="2"/>
  <c r="I34" i="2"/>
  <c r="I19" i="2"/>
  <c r="H181" i="30"/>
  <c r="H161" i="30"/>
  <c r="H22" i="30"/>
  <c r="H58" i="30"/>
  <c r="H188" i="30"/>
  <c r="H126" i="30"/>
  <c r="H92" i="30"/>
  <c r="H142" i="30"/>
  <c r="H109" i="30"/>
  <c r="H40" i="30"/>
  <c r="H77" i="30"/>
  <c r="G87" i="28"/>
  <c r="G95" i="28" s="1"/>
  <c r="G103" i="28" s="1"/>
  <c r="G67" i="28"/>
  <c r="G75" i="28" s="1"/>
  <c r="K5" i="28"/>
  <c r="J4" i="2"/>
  <c r="J21" i="28"/>
  <c r="J13" i="28"/>
  <c r="H65" i="32"/>
  <c r="H77" i="32"/>
  <c r="H19" i="32"/>
  <c r="H34" i="32"/>
  <c r="H49" i="32"/>
  <c r="H77" i="10"/>
  <c r="H40" i="10"/>
  <c r="H92" i="10"/>
  <c r="H58" i="10"/>
  <c r="H22" i="10"/>
  <c r="H181" i="34"/>
  <c r="H126" i="34"/>
  <c r="H142" i="34"/>
  <c r="H40" i="34"/>
  <c r="H109" i="34"/>
  <c r="H22" i="34"/>
  <c r="H188" i="34"/>
  <c r="H58" i="34"/>
  <c r="H161" i="34"/>
  <c r="H92" i="34"/>
  <c r="H77" i="34"/>
  <c r="H188" i="29"/>
  <c r="H142" i="29"/>
  <c r="H77" i="29"/>
  <c r="H126" i="29"/>
  <c r="H92" i="29"/>
  <c r="H109" i="29"/>
  <c r="H181" i="29"/>
  <c r="H161" i="29"/>
  <c r="H22" i="29"/>
  <c r="H40" i="29"/>
  <c r="H58" i="29"/>
  <c r="H181" i="36"/>
  <c r="H126" i="36"/>
  <c r="H188" i="36"/>
  <c r="H58" i="36"/>
  <c r="H77" i="36"/>
  <c r="H161" i="36"/>
  <c r="H142" i="36"/>
  <c r="H40" i="36"/>
  <c r="H22" i="36"/>
  <c r="H109" i="36"/>
  <c r="H92" i="36"/>
  <c r="H89" i="43"/>
  <c r="H76" i="43"/>
  <c r="H58" i="43"/>
  <c r="H22" i="43"/>
  <c r="H40" i="43"/>
  <c r="H188" i="31"/>
  <c r="H126" i="31"/>
  <c r="H109" i="31"/>
  <c r="H40" i="31"/>
  <c r="H181" i="31"/>
  <c r="H92" i="31"/>
  <c r="H142" i="31"/>
  <c r="H58" i="31"/>
  <c r="H22" i="31"/>
  <c r="H77" i="31"/>
  <c r="H161" i="31"/>
  <c r="V34" i="28"/>
  <c r="H59" i="28"/>
  <c r="C183" i="34"/>
  <c r="C185" i="34" s="1"/>
  <c r="C158" i="34"/>
  <c r="C189" i="34"/>
  <c r="C191" i="34" s="1"/>
  <c r="C190" i="34"/>
  <c r="C192" i="34" s="1"/>
  <c r="C178" i="34"/>
  <c r="C179" i="34" s="1"/>
  <c r="E31" i="34"/>
  <c r="E170" i="34" s="1"/>
  <c r="E27" i="34"/>
  <c r="E166" i="34" s="1"/>
  <c r="E62" i="34"/>
  <c r="N41" i="33"/>
  <c r="M55" i="33"/>
  <c r="C184" i="34"/>
  <c r="O55" i="10"/>
  <c r="M41" i="34"/>
  <c r="L55" i="34"/>
  <c r="D146" i="34"/>
  <c r="D166" i="34"/>
  <c r="D147" i="34"/>
  <c r="N46" i="32" l="1"/>
  <c r="O35" i="32"/>
  <c r="O46" i="32" s="1"/>
  <c r="M35" i="2"/>
  <c r="L46" i="2"/>
  <c r="D150" i="34"/>
  <c r="D148" i="34"/>
  <c r="D167" i="34"/>
  <c r="E64" i="34"/>
  <c r="E67" i="34"/>
  <c r="E69" i="34"/>
  <c r="E68" i="34"/>
  <c r="D170" i="34"/>
  <c r="E32" i="34"/>
  <c r="E152" i="34" s="1"/>
  <c r="D152" i="34"/>
  <c r="E33" i="34"/>
  <c r="E172" i="34" s="1"/>
  <c r="D172" i="34"/>
  <c r="D144" i="34"/>
  <c r="E60" i="34"/>
  <c r="D163" i="34"/>
  <c r="D143" i="34"/>
  <c r="E25" i="34"/>
  <c r="E164" i="34" s="1"/>
  <c r="D164" i="34"/>
  <c r="E61" i="34"/>
  <c r="D169" i="34"/>
  <c r="E26" i="34"/>
  <c r="E146" i="34" s="1"/>
  <c r="E66" i="34"/>
  <c r="E59" i="34"/>
  <c r="D162" i="34"/>
  <c r="D168" i="34"/>
  <c r="D149" i="34"/>
  <c r="D174" i="34"/>
  <c r="E71" i="34"/>
  <c r="E35" i="34"/>
  <c r="E174" i="34" s="1"/>
  <c r="E143" i="34"/>
  <c r="E34" i="34"/>
  <c r="E173" i="34" s="1"/>
  <c r="D37" i="34"/>
  <c r="E65" i="34"/>
  <c r="E70" i="34"/>
  <c r="D154" i="34"/>
  <c r="D13" i="47"/>
  <c r="I77" i="28"/>
  <c r="D28" i="33"/>
  <c r="D33" i="33"/>
  <c r="D35" i="33"/>
  <c r="D24" i="33"/>
  <c r="D29" i="33"/>
  <c r="D30" i="33"/>
  <c r="D23" i="33"/>
  <c r="E23" i="33" s="1"/>
  <c r="F23" i="33" s="1"/>
  <c r="D25" i="33"/>
  <c r="D27" i="33"/>
  <c r="D32" i="33"/>
  <c r="D31" i="33"/>
  <c r="D26" i="33"/>
  <c r="D34" i="33"/>
  <c r="I58" i="35"/>
  <c r="I161" i="35"/>
  <c r="I126" i="35"/>
  <c r="I92" i="35"/>
  <c r="I40" i="35"/>
  <c r="I188" i="35"/>
  <c r="I22" i="35"/>
  <c r="I142" i="35"/>
  <c r="I109" i="35"/>
  <c r="I77" i="35"/>
  <c r="I181" i="35"/>
  <c r="H67" i="28"/>
  <c r="H75" i="28" s="1"/>
  <c r="H87" i="28"/>
  <c r="H95" i="28" s="1"/>
  <c r="H103" i="28" s="1"/>
  <c r="I188" i="29"/>
  <c r="I161" i="29"/>
  <c r="I126" i="29"/>
  <c r="I92" i="29"/>
  <c r="I58" i="29"/>
  <c r="I22" i="29"/>
  <c r="I181" i="29"/>
  <c r="I142" i="29"/>
  <c r="I109" i="29"/>
  <c r="I77" i="29"/>
  <c r="I40" i="29"/>
  <c r="I161" i="34"/>
  <c r="I126" i="34"/>
  <c r="I188" i="34"/>
  <c r="I77" i="34"/>
  <c r="I109" i="34"/>
  <c r="I22" i="34"/>
  <c r="I58" i="34"/>
  <c r="I40" i="34"/>
  <c r="I92" i="34"/>
  <c r="I181" i="34"/>
  <c r="I142" i="34"/>
  <c r="W34" i="28"/>
  <c r="I59" i="28"/>
  <c r="I77" i="32"/>
  <c r="I65" i="32"/>
  <c r="I34" i="32"/>
  <c r="I49" i="32"/>
  <c r="I19" i="32"/>
  <c r="J34" i="28"/>
  <c r="I58" i="43"/>
  <c r="I22" i="43"/>
  <c r="I76" i="43"/>
  <c r="I89" i="43"/>
  <c r="I40" i="43"/>
  <c r="I109" i="36"/>
  <c r="I142" i="36"/>
  <c r="I40" i="36"/>
  <c r="I161" i="36"/>
  <c r="I181" i="36"/>
  <c r="I22" i="36"/>
  <c r="I126" i="36"/>
  <c r="I92" i="36"/>
  <c r="I58" i="36"/>
  <c r="I188" i="36"/>
  <c r="I77" i="36"/>
  <c r="J4" i="36"/>
  <c r="J4" i="34"/>
  <c r="J4" i="32"/>
  <c r="J4" i="30"/>
  <c r="J4" i="10"/>
  <c r="J4" i="33"/>
  <c r="J4" i="31"/>
  <c r="J4" i="43"/>
  <c r="J4" i="29"/>
  <c r="J4" i="35"/>
  <c r="J77" i="2"/>
  <c r="J65" i="2"/>
  <c r="J49" i="2"/>
  <c r="J34" i="2"/>
  <c r="J19" i="2"/>
  <c r="I92" i="10"/>
  <c r="I77" i="10"/>
  <c r="I58" i="10"/>
  <c r="I40" i="10"/>
  <c r="I22" i="10"/>
  <c r="L5" i="28"/>
  <c r="K4" i="2"/>
  <c r="K21" i="28"/>
  <c r="K13" i="28"/>
  <c r="I188" i="30"/>
  <c r="I142" i="30"/>
  <c r="I58" i="30"/>
  <c r="I181" i="30"/>
  <c r="I77" i="30"/>
  <c r="I22" i="30"/>
  <c r="I126" i="30"/>
  <c r="I92" i="30"/>
  <c r="I109" i="30"/>
  <c r="I40" i="30"/>
  <c r="I161" i="30"/>
  <c r="I181" i="31"/>
  <c r="I40" i="31"/>
  <c r="I22" i="31"/>
  <c r="I92" i="31"/>
  <c r="I77" i="31"/>
  <c r="I142" i="31"/>
  <c r="I109" i="31"/>
  <c r="I58" i="31"/>
  <c r="I188" i="31"/>
  <c r="I161" i="31"/>
  <c r="I126" i="31"/>
  <c r="I92" i="33"/>
  <c r="I77" i="33"/>
  <c r="I58" i="33"/>
  <c r="I40" i="33"/>
  <c r="I22" i="33"/>
  <c r="C186" i="34"/>
  <c r="C196" i="34"/>
  <c r="E162" i="34"/>
  <c r="C197" i="34"/>
  <c r="C193" i="34"/>
  <c r="E148" i="34"/>
  <c r="E168" i="34"/>
  <c r="E144" i="34"/>
  <c r="E147" i="34"/>
  <c r="E150" i="34"/>
  <c r="E151" i="34"/>
  <c r="F31" i="34"/>
  <c r="F67" i="34"/>
  <c r="F24" i="34"/>
  <c r="F60" i="34"/>
  <c r="F27" i="34"/>
  <c r="F63" i="34"/>
  <c r="F30" i="34"/>
  <c r="F66" i="34"/>
  <c r="F23" i="34"/>
  <c r="F59" i="34"/>
  <c r="F29" i="34"/>
  <c r="F65" i="34"/>
  <c r="F28" i="34"/>
  <c r="F64" i="34"/>
  <c r="O41" i="33"/>
  <c r="N55" i="33"/>
  <c r="N41" i="34"/>
  <c r="M55" i="34"/>
  <c r="D73" i="34"/>
  <c r="D73" i="33"/>
  <c r="N35" i="2" l="1"/>
  <c r="M46" i="2"/>
  <c r="F32" i="34"/>
  <c r="G32" i="34" s="1"/>
  <c r="E171" i="34"/>
  <c r="F68" i="34"/>
  <c r="F69" i="34"/>
  <c r="F61" i="34"/>
  <c r="E145" i="34"/>
  <c r="F33" i="34"/>
  <c r="G33" i="34" s="1"/>
  <c r="F25" i="34"/>
  <c r="G25" i="34" s="1"/>
  <c r="E153" i="34"/>
  <c r="E165" i="34"/>
  <c r="E176" i="34" s="1"/>
  <c r="E183" i="34" s="1"/>
  <c r="F26" i="34"/>
  <c r="G26" i="34" s="1"/>
  <c r="F62" i="34"/>
  <c r="D176" i="34"/>
  <c r="D183" i="34" s="1"/>
  <c r="D185" i="34" s="1"/>
  <c r="D157" i="34"/>
  <c r="D158" i="34" s="1"/>
  <c r="E73" i="34"/>
  <c r="E106" i="28" s="1"/>
  <c r="F35" i="34"/>
  <c r="F155" i="34" s="1"/>
  <c r="E155" i="34"/>
  <c r="F71" i="34"/>
  <c r="F34" i="34"/>
  <c r="G34" i="34" s="1"/>
  <c r="E37" i="34"/>
  <c r="F70" i="34"/>
  <c r="E154" i="34"/>
  <c r="G59" i="33"/>
  <c r="F59" i="33"/>
  <c r="E67" i="33"/>
  <c r="E31" i="33"/>
  <c r="E71" i="33"/>
  <c r="E35" i="33"/>
  <c r="E68" i="33"/>
  <c r="E32" i="33"/>
  <c r="E69" i="33"/>
  <c r="E33" i="33"/>
  <c r="E60" i="33"/>
  <c r="E24" i="33"/>
  <c r="E63" i="33"/>
  <c r="E27" i="33"/>
  <c r="E64" i="33"/>
  <c r="E28" i="33"/>
  <c r="E62" i="33"/>
  <c r="E26" i="33"/>
  <c r="E61" i="33"/>
  <c r="E25" i="33"/>
  <c r="E66" i="33"/>
  <c r="E30" i="33"/>
  <c r="E70" i="33"/>
  <c r="E34" i="33"/>
  <c r="E65" i="33"/>
  <c r="E29" i="33"/>
  <c r="E59" i="33"/>
  <c r="D37" i="33"/>
  <c r="M5" i="28"/>
  <c r="L4" i="2"/>
  <c r="L13" i="28"/>
  <c r="L21" i="28"/>
  <c r="J181" i="31"/>
  <c r="J161" i="31"/>
  <c r="J126" i="31"/>
  <c r="J92" i="31"/>
  <c r="J58" i="31"/>
  <c r="J22" i="31"/>
  <c r="J188" i="31"/>
  <c r="J77" i="31"/>
  <c r="J142" i="31"/>
  <c r="J109" i="31"/>
  <c r="J40" i="31"/>
  <c r="K4" i="36"/>
  <c r="K4" i="34"/>
  <c r="K4" i="32"/>
  <c r="K4" i="30"/>
  <c r="K4" i="43"/>
  <c r="K4" i="35"/>
  <c r="K4" i="33"/>
  <c r="K4" i="31"/>
  <c r="K4" i="10"/>
  <c r="K4" i="29"/>
  <c r="K65" i="2"/>
  <c r="K34" i="2"/>
  <c r="K77" i="2"/>
  <c r="K49" i="2"/>
  <c r="K19" i="2"/>
  <c r="J89" i="43"/>
  <c r="J76" i="43"/>
  <c r="J58" i="43"/>
  <c r="J40" i="43"/>
  <c r="J22" i="43"/>
  <c r="J77" i="33"/>
  <c r="J92" i="33"/>
  <c r="J22" i="33"/>
  <c r="J40" i="33"/>
  <c r="J58" i="33"/>
  <c r="I67" i="28"/>
  <c r="I75" i="28" s="1"/>
  <c r="I87" i="28"/>
  <c r="I95" i="28" s="1"/>
  <c r="I103" i="28" s="1"/>
  <c r="J40" i="10"/>
  <c r="J77" i="10"/>
  <c r="J92" i="10"/>
  <c r="J58" i="10"/>
  <c r="J22" i="10"/>
  <c r="X34" i="28"/>
  <c r="J59" i="28"/>
  <c r="J188" i="30"/>
  <c r="J181" i="30"/>
  <c r="J126" i="30"/>
  <c r="J92" i="30"/>
  <c r="J109" i="30"/>
  <c r="J58" i="30"/>
  <c r="J77" i="30"/>
  <c r="J22" i="30"/>
  <c r="J40" i="30"/>
  <c r="J161" i="30"/>
  <c r="J142" i="30"/>
  <c r="J19" i="32"/>
  <c r="J34" i="32"/>
  <c r="J77" i="32"/>
  <c r="J49" i="32"/>
  <c r="J65" i="32"/>
  <c r="J188" i="35"/>
  <c r="J40" i="35"/>
  <c r="J142" i="35"/>
  <c r="J92" i="35"/>
  <c r="J161" i="35"/>
  <c r="J77" i="35"/>
  <c r="J58" i="35"/>
  <c r="J109" i="35"/>
  <c r="J126" i="35"/>
  <c r="J181" i="35"/>
  <c r="J22" i="35"/>
  <c r="J188" i="34"/>
  <c r="J126" i="34"/>
  <c r="J161" i="34"/>
  <c r="J142" i="34"/>
  <c r="J40" i="34"/>
  <c r="J181" i="34"/>
  <c r="J109" i="34"/>
  <c r="J58" i="34"/>
  <c r="J22" i="34"/>
  <c r="J92" i="34"/>
  <c r="J77" i="34"/>
  <c r="K34" i="28"/>
  <c r="J188" i="29"/>
  <c r="J161" i="29"/>
  <c r="J181" i="29"/>
  <c r="J142" i="29"/>
  <c r="J126" i="29"/>
  <c r="J92" i="29"/>
  <c r="J109" i="29"/>
  <c r="J22" i="29"/>
  <c r="J40" i="29"/>
  <c r="J77" i="29"/>
  <c r="J58" i="29"/>
  <c r="J142" i="36"/>
  <c r="J161" i="36"/>
  <c r="J181" i="36"/>
  <c r="J22" i="36"/>
  <c r="J188" i="36"/>
  <c r="J77" i="36"/>
  <c r="J40" i="36"/>
  <c r="J109" i="36"/>
  <c r="J58" i="36"/>
  <c r="J126" i="36"/>
  <c r="J92" i="36"/>
  <c r="C194" i="34"/>
  <c r="C198" i="34"/>
  <c r="C200" i="34" s="1"/>
  <c r="G28" i="34"/>
  <c r="G64" i="34"/>
  <c r="F148" i="34"/>
  <c r="F167" i="34"/>
  <c r="G29" i="34"/>
  <c r="G65" i="34"/>
  <c r="F149" i="34"/>
  <c r="F168" i="34"/>
  <c r="G30" i="34"/>
  <c r="G66" i="34"/>
  <c r="F150" i="34"/>
  <c r="F169" i="34"/>
  <c r="F146" i="34"/>
  <c r="F165" i="34"/>
  <c r="G68" i="34"/>
  <c r="G23" i="34"/>
  <c r="G59" i="34"/>
  <c r="F162" i="34"/>
  <c r="F143" i="34"/>
  <c r="G24" i="34"/>
  <c r="G60" i="34"/>
  <c r="F163" i="34"/>
  <c r="F144" i="34"/>
  <c r="G31" i="34"/>
  <c r="G67" i="34"/>
  <c r="F170" i="34"/>
  <c r="F151" i="34"/>
  <c r="G27" i="34"/>
  <c r="G63" i="34"/>
  <c r="F147" i="34"/>
  <c r="F166" i="34"/>
  <c r="O55" i="33"/>
  <c r="O41" i="34"/>
  <c r="N55" i="34"/>
  <c r="D74" i="34"/>
  <c r="D179" i="34"/>
  <c r="D106" i="28"/>
  <c r="D105" i="28"/>
  <c r="D74" i="33"/>
  <c r="G23" i="33"/>
  <c r="O35" i="2" l="1"/>
  <c r="N46" i="2"/>
  <c r="F152" i="34"/>
  <c r="F171" i="34"/>
  <c r="F164" i="34"/>
  <c r="G61" i="34"/>
  <c r="F174" i="34"/>
  <c r="F153" i="34"/>
  <c r="G69" i="34"/>
  <c r="F172" i="34"/>
  <c r="G71" i="34"/>
  <c r="F145" i="34"/>
  <c r="D182" i="34"/>
  <c r="D184" i="34" s="1"/>
  <c r="D186" i="34" s="1"/>
  <c r="G62" i="34"/>
  <c r="D190" i="34"/>
  <c r="D192" i="34" s="1"/>
  <c r="D177" i="34"/>
  <c r="E177" i="34" s="1"/>
  <c r="E157" i="34"/>
  <c r="E182" i="34" s="1"/>
  <c r="E184" i="34" s="1"/>
  <c r="D189" i="34"/>
  <c r="F173" i="34"/>
  <c r="G35" i="34"/>
  <c r="E185" i="34"/>
  <c r="F154" i="34"/>
  <c r="F73" i="34"/>
  <c r="F106" i="28" s="1"/>
  <c r="F37" i="34"/>
  <c r="G70" i="34"/>
  <c r="H59" i="33"/>
  <c r="E73" i="33"/>
  <c r="E105" i="28" s="1"/>
  <c r="F62" i="33"/>
  <c r="F26" i="33"/>
  <c r="F69" i="33"/>
  <c r="F33" i="33"/>
  <c r="F70" i="33"/>
  <c r="F34" i="33"/>
  <c r="F64" i="33"/>
  <c r="F28" i="33"/>
  <c r="F68" i="33"/>
  <c r="F32" i="33"/>
  <c r="F66" i="33"/>
  <c r="F30" i="33"/>
  <c r="F63" i="33"/>
  <c r="F27" i="33"/>
  <c r="F71" i="33"/>
  <c r="F35" i="33"/>
  <c r="F61" i="33"/>
  <c r="F25" i="33"/>
  <c r="F60" i="33"/>
  <c r="F24" i="33"/>
  <c r="E37" i="33"/>
  <c r="F67" i="33"/>
  <c r="F31" i="33"/>
  <c r="F65" i="33"/>
  <c r="F29" i="33"/>
  <c r="K126" i="30"/>
  <c r="K22" i="30"/>
  <c r="K58" i="30"/>
  <c r="K77" i="30"/>
  <c r="K188" i="30"/>
  <c r="K161" i="30"/>
  <c r="K142" i="30"/>
  <c r="K109" i="30"/>
  <c r="K181" i="30"/>
  <c r="K40" i="30"/>
  <c r="K92" i="30"/>
  <c r="K65" i="32"/>
  <c r="K49" i="32"/>
  <c r="K34" i="32"/>
  <c r="K77" i="32"/>
  <c r="K19" i="32"/>
  <c r="K109" i="29"/>
  <c r="K77" i="29"/>
  <c r="K188" i="29"/>
  <c r="K181" i="29"/>
  <c r="K22" i="29"/>
  <c r="K161" i="29"/>
  <c r="K40" i="29"/>
  <c r="K58" i="29"/>
  <c r="K142" i="29"/>
  <c r="K126" i="29"/>
  <c r="K92" i="29"/>
  <c r="K161" i="34"/>
  <c r="K142" i="34"/>
  <c r="K77" i="34"/>
  <c r="K40" i="34"/>
  <c r="K181" i="34"/>
  <c r="K188" i="34"/>
  <c r="K22" i="34"/>
  <c r="K92" i="34"/>
  <c r="K58" i="34"/>
  <c r="K126" i="34"/>
  <c r="K109" i="34"/>
  <c r="K92" i="10"/>
  <c r="K58" i="10"/>
  <c r="K22" i="10"/>
  <c r="K77" i="10"/>
  <c r="K40" i="10"/>
  <c r="K126" i="36"/>
  <c r="K188" i="36"/>
  <c r="K181" i="36"/>
  <c r="K109" i="36"/>
  <c r="K161" i="36"/>
  <c r="K142" i="36"/>
  <c r="K77" i="36"/>
  <c r="K58" i="36"/>
  <c r="K40" i="36"/>
  <c r="K92" i="36"/>
  <c r="K22" i="36"/>
  <c r="K142" i="31"/>
  <c r="K109" i="31"/>
  <c r="K77" i="31"/>
  <c r="K40" i="31"/>
  <c r="K58" i="31"/>
  <c r="K181" i="31"/>
  <c r="K92" i="31"/>
  <c r="K22" i="31"/>
  <c r="K188" i="31"/>
  <c r="K161" i="31"/>
  <c r="K126" i="31"/>
  <c r="L34" i="28"/>
  <c r="Y34" i="28"/>
  <c r="K59" i="28"/>
  <c r="K92" i="33"/>
  <c r="K58" i="33"/>
  <c r="K22" i="33"/>
  <c r="K77" i="33"/>
  <c r="K40" i="33"/>
  <c r="J67" i="28"/>
  <c r="J75" i="28" s="1"/>
  <c r="J87" i="28"/>
  <c r="J95" i="28" s="1"/>
  <c r="J103" i="28" s="1"/>
  <c r="K142" i="35"/>
  <c r="K77" i="35"/>
  <c r="K161" i="35"/>
  <c r="K126" i="35"/>
  <c r="K109" i="35"/>
  <c r="K58" i="35"/>
  <c r="K92" i="35"/>
  <c r="K188" i="35"/>
  <c r="K181" i="35"/>
  <c r="K40" i="35"/>
  <c r="K22" i="35"/>
  <c r="L4" i="43"/>
  <c r="L4" i="35"/>
  <c r="L4" i="33"/>
  <c r="L4" i="31"/>
  <c r="L4" i="34"/>
  <c r="L4" i="10"/>
  <c r="L4" i="32"/>
  <c r="L4" i="29"/>
  <c r="L4" i="36"/>
  <c r="L4" i="30"/>
  <c r="L77" i="2"/>
  <c r="L65" i="2"/>
  <c r="L49" i="2"/>
  <c r="L34" i="2"/>
  <c r="L19" i="2"/>
  <c r="K76" i="43"/>
  <c r="K58" i="43"/>
  <c r="K89" i="43"/>
  <c r="K40" i="43"/>
  <c r="K22" i="43"/>
  <c r="N5" i="28"/>
  <c r="M4" i="2"/>
  <c r="M13" i="28"/>
  <c r="M21" i="28"/>
  <c r="E190" i="34"/>
  <c r="E192" i="34" s="1"/>
  <c r="H23" i="34"/>
  <c r="H59" i="34"/>
  <c r="G143" i="34"/>
  <c r="G162" i="34"/>
  <c r="H31" i="34"/>
  <c r="H67" i="34"/>
  <c r="G170" i="34"/>
  <c r="G151" i="34"/>
  <c r="H26" i="34"/>
  <c r="H62" i="34"/>
  <c r="G165" i="34"/>
  <c r="G146" i="34"/>
  <c r="H30" i="34"/>
  <c r="H66" i="34"/>
  <c r="G150" i="34"/>
  <c r="G169" i="34"/>
  <c r="H29" i="34"/>
  <c r="H65" i="34"/>
  <c r="G149" i="34"/>
  <c r="G168" i="34"/>
  <c r="H28" i="34"/>
  <c r="H64" i="34"/>
  <c r="G167" i="34"/>
  <c r="G148" i="34"/>
  <c r="H33" i="34"/>
  <c r="H69" i="34"/>
  <c r="G153" i="34"/>
  <c r="G172" i="34"/>
  <c r="H32" i="34"/>
  <c r="H68" i="34"/>
  <c r="G171" i="34"/>
  <c r="G152" i="34"/>
  <c r="H34" i="34"/>
  <c r="H70" i="34"/>
  <c r="G154" i="34"/>
  <c r="G173" i="34"/>
  <c r="H27" i="34"/>
  <c r="H63" i="34"/>
  <c r="G147" i="34"/>
  <c r="G166" i="34"/>
  <c r="H24" i="34"/>
  <c r="H60" i="34"/>
  <c r="G163" i="34"/>
  <c r="G144" i="34"/>
  <c r="H25" i="34"/>
  <c r="H61" i="34"/>
  <c r="G164" i="34"/>
  <c r="G145" i="34"/>
  <c r="O55" i="34"/>
  <c r="D24" i="28"/>
  <c r="E74" i="34"/>
  <c r="H23" i="33"/>
  <c r="D23" i="28"/>
  <c r="D196" i="34" l="1"/>
  <c r="F176" i="34"/>
  <c r="F177" i="34" s="1"/>
  <c r="F157" i="34"/>
  <c r="E158" i="34"/>
  <c r="F158" i="34" s="1"/>
  <c r="E196" i="34"/>
  <c r="E189" i="34"/>
  <c r="E197" i="34" s="1"/>
  <c r="E178" i="34"/>
  <c r="E179" i="34" s="1"/>
  <c r="G73" i="34"/>
  <c r="G106" i="28" s="1"/>
  <c r="D197" i="34"/>
  <c r="D198" i="34" s="1"/>
  <c r="D200" i="34" s="1"/>
  <c r="H35" i="34"/>
  <c r="H71" i="34"/>
  <c r="H73" i="34" s="1"/>
  <c r="H106" i="28" s="1"/>
  <c r="G37" i="34"/>
  <c r="G155" i="34"/>
  <c r="G157" i="34" s="1"/>
  <c r="G174" i="34"/>
  <c r="G176" i="34" s="1"/>
  <c r="D191" i="34"/>
  <c r="D193" i="34" s="1"/>
  <c r="D194" i="34" s="1"/>
  <c r="E186" i="34"/>
  <c r="E74" i="33"/>
  <c r="I59" i="33"/>
  <c r="F73" i="33"/>
  <c r="F105" i="28" s="1"/>
  <c r="G71" i="33"/>
  <c r="G35" i="33"/>
  <c r="G64" i="33"/>
  <c r="G28" i="33"/>
  <c r="G63" i="33"/>
  <c r="G27" i="33"/>
  <c r="G70" i="33"/>
  <c r="G34" i="33"/>
  <c r="G67" i="33"/>
  <c r="G31" i="33"/>
  <c r="G60" i="33"/>
  <c r="G24" i="33"/>
  <c r="F37" i="33"/>
  <c r="G66" i="33"/>
  <c r="G30" i="33"/>
  <c r="G69" i="33"/>
  <c r="G33" i="33"/>
  <c r="G65" i="33"/>
  <c r="G29" i="33"/>
  <c r="G61" i="33"/>
  <c r="G25" i="33"/>
  <c r="G68" i="33"/>
  <c r="G32" i="33"/>
  <c r="G62" i="33"/>
  <c r="G26" i="33"/>
  <c r="O5" i="28"/>
  <c r="N4" i="2"/>
  <c r="N13" i="28"/>
  <c r="N21" i="28"/>
  <c r="L109" i="36"/>
  <c r="L92" i="36"/>
  <c r="L181" i="36"/>
  <c r="L161" i="36"/>
  <c r="L142" i="36"/>
  <c r="L188" i="36"/>
  <c r="L58" i="36"/>
  <c r="L126" i="36"/>
  <c r="L22" i="36"/>
  <c r="L77" i="36"/>
  <c r="L40" i="36"/>
  <c r="L76" i="43"/>
  <c r="L58" i="43"/>
  <c r="L89" i="43"/>
  <c r="L40" i="43"/>
  <c r="L22" i="43"/>
  <c r="L188" i="29"/>
  <c r="L142" i="29"/>
  <c r="L181" i="29"/>
  <c r="L126" i="29"/>
  <c r="L92" i="29"/>
  <c r="L22" i="29"/>
  <c r="L161" i="29"/>
  <c r="L40" i="29"/>
  <c r="L58" i="29"/>
  <c r="L77" i="29"/>
  <c r="L109" i="29"/>
  <c r="L77" i="32"/>
  <c r="L19" i="32"/>
  <c r="L49" i="32"/>
  <c r="L34" i="32"/>
  <c r="L65" i="32"/>
  <c r="Z34" i="28"/>
  <c r="L59" i="28"/>
  <c r="L92" i="10"/>
  <c r="L22" i="10"/>
  <c r="L58" i="10"/>
  <c r="L77" i="10"/>
  <c r="L40" i="10"/>
  <c r="M34" i="28"/>
  <c r="L188" i="34"/>
  <c r="L142" i="34"/>
  <c r="L161" i="34"/>
  <c r="L181" i="34"/>
  <c r="L109" i="34"/>
  <c r="L58" i="34"/>
  <c r="L92" i="34"/>
  <c r="L77" i="34"/>
  <c r="L22" i="34"/>
  <c r="L126" i="34"/>
  <c r="L40" i="34"/>
  <c r="L181" i="31"/>
  <c r="L109" i="31"/>
  <c r="L92" i="31"/>
  <c r="L188" i="31"/>
  <c r="L40" i="31"/>
  <c r="L22" i="31"/>
  <c r="L161" i="31"/>
  <c r="L142" i="31"/>
  <c r="L58" i="31"/>
  <c r="L126" i="31"/>
  <c r="L77" i="31"/>
  <c r="L77" i="33"/>
  <c r="L40" i="33"/>
  <c r="L92" i="33"/>
  <c r="L22" i="33"/>
  <c r="L58" i="33"/>
  <c r="M4" i="43"/>
  <c r="M4" i="35"/>
  <c r="M4" i="33"/>
  <c r="M4" i="31"/>
  <c r="M4" i="34"/>
  <c r="M4" i="32"/>
  <c r="M4" i="29"/>
  <c r="M4" i="10"/>
  <c r="M4" i="30"/>
  <c r="M4" i="36"/>
  <c r="M77" i="2"/>
  <c r="M65" i="2"/>
  <c r="M49" i="2"/>
  <c r="M34" i="2"/>
  <c r="M19" i="2"/>
  <c r="L22" i="30"/>
  <c r="L161" i="30"/>
  <c r="L142" i="30"/>
  <c r="L188" i="30"/>
  <c r="L77" i="30"/>
  <c r="L92" i="30"/>
  <c r="L40" i="30"/>
  <c r="L126" i="30"/>
  <c r="L109" i="30"/>
  <c r="L181" i="30"/>
  <c r="L58" i="30"/>
  <c r="L161" i="35"/>
  <c r="L92" i="35"/>
  <c r="L40" i="35"/>
  <c r="L188" i="35"/>
  <c r="L181" i="35"/>
  <c r="L58" i="35"/>
  <c r="L77" i="35"/>
  <c r="L109" i="35"/>
  <c r="L142" i="35"/>
  <c r="L126" i="35"/>
  <c r="L22" i="35"/>
  <c r="K67" i="28"/>
  <c r="K75" i="28" s="1"/>
  <c r="K87" i="28"/>
  <c r="K95" i="28" s="1"/>
  <c r="K103" i="28" s="1"/>
  <c r="I23" i="34"/>
  <c r="I59" i="34"/>
  <c r="H143" i="34"/>
  <c r="H162" i="34"/>
  <c r="I28" i="34"/>
  <c r="I64" i="34"/>
  <c r="H167" i="34"/>
  <c r="H148" i="34"/>
  <c r="I24" i="34"/>
  <c r="I60" i="34"/>
  <c r="H163" i="34"/>
  <c r="H144" i="34"/>
  <c r="I27" i="34"/>
  <c r="I63" i="34"/>
  <c r="H147" i="34"/>
  <c r="H166" i="34"/>
  <c r="I33" i="34"/>
  <c r="I69" i="34"/>
  <c r="H172" i="34"/>
  <c r="H153" i="34"/>
  <c r="I71" i="34"/>
  <c r="H174" i="34"/>
  <c r="I25" i="34"/>
  <c r="I61" i="34"/>
  <c r="H145" i="34"/>
  <c r="H164" i="34"/>
  <c r="I29" i="34"/>
  <c r="I65" i="34"/>
  <c r="H168" i="34"/>
  <c r="H149" i="34"/>
  <c r="I30" i="34"/>
  <c r="I66" i="34"/>
  <c r="H169" i="34"/>
  <c r="H150" i="34"/>
  <c r="I26" i="34"/>
  <c r="I62" i="34"/>
  <c r="H146" i="34"/>
  <c r="H165" i="34"/>
  <c r="I34" i="34"/>
  <c r="I70" i="34"/>
  <c r="H173" i="34"/>
  <c r="H154" i="34"/>
  <c r="I32" i="34"/>
  <c r="I68" i="34"/>
  <c r="H171" i="34"/>
  <c r="H152" i="34"/>
  <c r="I31" i="34"/>
  <c r="I67" i="34"/>
  <c r="H170" i="34"/>
  <c r="H151" i="34"/>
  <c r="F178" i="34"/>
  <c r="F179" i="34" s="1"/>
  <c r="F189" i="34"/>
  <c r="F182" i="34"/>
  <c r="F74" i="34"/>
  <c r="E24" i="28"/>
  <c r="I23" i="33"/>
  <c r="F190" i="34" l="1"/>
  <c r="F192" i="34" s="1"/>
  <c r="F183" i="34"/>
  <c r="F185" i="34" s="1"/>
  <c r="H155" i="34"/>
  <c r="H37" i="34"/>
  <c r="I35" i="34"/>
  <c r="E198" i="34"/>
  <c r="E200" i="34" s="1"/>
  <c r="E191" i="34"/>
  <c r="E193" i="34" s="1"/>
  <c r="E194" i="34" s="1"/>
  <c r="E23" i="28"/>
  <c r="F74" i="33"/>
  <c r="F23" i="28" s="1"/>
  <c r="J59" i="33"/>
  <c r="G73" i="33"/>
  <c r="G105" i="28" s="1"/>
  <c r="H62" i="33"/>
  <c r="H26" i="33"/>
  <c r="H66" i="33"/>
  <c r="H30" i="33"/>
  <c r="H64" i="33"/>
  <c r="H28" i="33"/>
  <c r="H68" i="33"/>
  <c r="H32" i="33"/>
  <c r="H67" i="33"/>
  <c r="H31" i="33"/>
  <c r="H70" i="33"/>
  <c r="H34" i="33"/>
  <c r="H60" i="33"/>
  <c r="G37" i="33"/>
  <c r="H24" i="33"/>
  <c r="H71" i="33"/>
  <c r="H35" i="33"/>
  <c r="H61" i="33"/>
  <c r="H25" i="33"/>
  <c r="H63" i="33"/>
  <c r="H27" i="33"/>
  <c r="H65" i="33"/>
  <c r="H29" i="33"/>
  <c r="H69" i="33"/>
  <c r="H33" i="33"/>
  <c r="M188" i="31"/>
  <c r="M181" i="31"/>
  <c r="M142" i="31"/>
  <c r="M126" i="31"/>
  <c r="M77" i="31"/>
  <c r="M58" i="31"/>
  <c r="M40" i="31"/>
  <c r="M22" i="31"/>
  <c r="M109" i="31"/>
  <c r="M161" i="31"/>
  <c r="M92" i="31"/>
  <c r="M92" i="33"/>
  <c r="M77" i="33"/>
  <c r="M58" i="33"/>
  <c r="M40" i="33"/>
  <c r="M22" i="33"/>
  <c r="O4" i="2"/>
  <c r="O4" i="31" s="1"/>
  <c r="O13" i="28"/>
  <c r="O21" i="28"/>
  <c r="M77" i="36"/>
  <c r="M142" i="36"/>
  <c r="M22" i="36"/>
  <c r="M126" i="36"/>
  <c r="M161" i="36"/>
  <c r="M58" i="36"/>
  <c r="M188" i="36"/>
  <c r="M40" i="36"/>
  <c r="M109" i="36"/>
  <c r="M181" i="36"/>
  <c r="M92" i="36"/>
  <c r="M188" i="35"/>
  <c r="M181" i="35"/>
  <c r="M126" i="35"/>
  <c r="M142" i="35"/>
  <c r="M109" i="35"/>
  <c r="M92" i="35"/>
  <c r="M22" i="35"/>
  <c r="M77" i="35"/>
  <c r="M58" i="35"/>
  <c r="M40" i="35"/>
  <c r="M161" i="35"/>
  <c r="M126" i="30"/>
  <c r="M161" i="30"/>
  <c r="M77" i="30"/>
  <c r="M58" i="30"/>
  <c r="M92" i="30"/>
  <c r="M40" i="30"/>
  <c r="M188" i="30"/>
  <c r="M109" i="30"/>
  <c r="M181" i="30"/>
  <c r="M142" i="30"/>
  <c r="M22" i="30"/>
  <c r="M58" i="43"/>
  <c r="M89" i="43"/>
  <c r="M76" i="43"/>
  <c r="M22" i="43"/>
  <c r="M40" i="43"/>
  <c r="M92" i="10"/>
  <c r="M77" i="10"/>
  <c r="M58" i="10"/>
  <c r="M40" i="10"/>
  <c r="M22" i="10"/>
  <c r="M181" i="29"/>
  <c r="M142" i="29"/>
  <c r="M109" i="29"/>
  <c r="M77" i="29"/>
  <c r="M40" i="29"/>
  <c r="M188" i="29"/>
  <c r="M161" i="29"/>
  <c r="M126" i="29"/>
  <c r="M92" i="29"/>
  <c r="M58" i="29"/>
  <c r="M22" i="29"/>
  <c r="M49" i="32"/>
  <c r="M77" i="32"/>
  <c r="M65" i="32"/>
  <c r="M34" i="32"/>
  <c r="M19" i="32"/>
  <c r="L87" i="28"/>
  <c r="L95" i="28" s="1"/>
  <c r="L103" i="28" s="1"/>
  <c r="L67" i="28"/>
  <c r="L75" i="28" s="1"/>
  <c r="N34" i="28"/>
  <c r="M142" i="34"/>
  <c r="M161" i="34"/>
  <c r="M181" i="34"/>
  <c r="M109" i="34"/>
  <c r="M188" i="34"/>
  <c r="M22" i="34"/>
  <c r="M92" i="34"/>
  <c r="M77" i="34"/>
  <c r="M126" i="34"/>
  <c r="M58" i="34"/>
  <c r="M40" i="34"/>
  <c r="M59" i="28"/>
  <c r="AA34" i="28"/>
  <c r="N4" i="43"/>
  <c r="N4" i="35"/>
  <c r="N4" i="33"/>
  <c r="N4" i="31"/>
  <c r="N4" i="32"/>
  <c r="N4" i="29"/>
  <c r="N4" i="30"/>
  <c r="N4" i="10"/>
  <c r="N4" i="36"/>
  <c r="N4" i="34"/>
  <c r="N77" i="2"/>
  <c r="N65" i="2"/>
  <c r="N49" i="2"/>
  <c r="N34" i="2"/>
  <c r="N19" i="2"/>
  <c r="G158" i="34"/>
  <c r="G177" i="34"/>
  <c r="J32" i="34"/>
  <c r="J68" i="34"/>
  <c r="I171" i="34"/>
  <c r="I152" i="34"/>
  <c r="J26" i="34"/>
  <c r="J62" i="34"/>
  <c r="I146" i="34"/>
  <c r="I165" i="34"/>
  <c r="J31" i="34"/>
  <c r="J67" i="34"/>
  <c r="I151" i="34"/>
  <c r="I170" i="34"/>
  <c r="J33" i="34"/>
  <c r="J69" i="34"/>
  <c r="I172" i="34"/>
  <c r="I153" i="34"/>
  <c r="J23" i="34"/>
  <c r="J59" i="34"/>
  <c r="I162" i="34"/>
  <c r="I143" i="34"/>
  <c r="I37" i="34"/>
  <c r="J35" i="34"/>
  <c r="J71" i="34"/>
  <c r="I174" i="34"/>
  <c r="I155" i="34"/>
  <c r="J34" i="34"/>
  <c r="J70" i="34"/>
  <c r="I173" i="34"/>
  <c r="I154" i="34"/>
  <c r="F184" i="34"/>
  <c r="F191" i="34"/>
  <c r="J30" i="34"/>
  <c r="J66" i="34"/>
  <c r="I150" i="34"/>
  <c r="I169" i="34"/>
  <c r="J29" i="34"/>
  <c r="J65" i="34"/>
  <c r="I168" i="34"/>
  <c r="I149" i="34"/>
  <c r="J25" i="34"/>
  <c r="J61" i="34"/>
  <c r="I164" i="34"/>
  <c r="I145" i="34"/>
  <c r="J28" i="34"/>
  <c r="J64" i="34"/>
  <c r="I167" i="34"/>
  <c r="I148" i="34"/>
  <c r="G183" i="34"/>
  <c r="G185" i="34" s="1"/>
  <c r="G190" i="34"/>
  <c r="G192" i="34" s="1"/>
  <c r="J27" i="34"/>
  <c r="J63" i="34"/>
  <c r="I166" i="34"/>
  <c r="I147" i="34"/>
  <c r="H176" i="34"/>
  <c r="J24" i="34"/>
  <c r="J60" i="34"/>
  <c r="I163" i="34"/>
  <c r="I144" i="34"/>
  <c r="I73" i="34"/>
  <c r="I106" i="28" s="1"/>
  <c r="G189" i="34"/>
  <c r="G182" i="34"/>
  <c r="G178" i="34"/>
  <c r="G179" i="34" s="1"/>
  <c r="H157" i="34"/>
  <c r="J23" i="33"/>
  <c r="G74" i="34"/>
  <c r="F24" i="28"/>
  <c r="F196" i="34" l="1"/>
  <c r="F198" i="34" s="1"/>
  <c r="F200" i="34" s="1"/>
  <c r="O40" i="31"/>
  <c r="O109" i="31"/>
  <c r="O92" i="31"/>
  <c r="O22" i="31"/>
  <c r="O58" i="31"/>
  <c r="O181" i="31"/>
  <c r="O188" i="31"/>
  <c r="O77" i="31"/>
  <c r="O142" i="31"/>
  <c r="O161" i="31"/>
  <c r="O126" i="31"/>
  <c r="F197" i="34"/>
  <c r="F193" i="34"/>
  <c r="F186" i="34"/>
  <c r="G74" i="33"/>
  <c r="G23" i="28" s="1"/>
  <c r="K59" i="33"/>
  <c r="H73" i="33"/>
  <c r="H105" i="28" s="1"/>
  <c r="I66" i="33"/>
  <c r="I30" i="33"/>
  <c r="I62" i="33"/>
  <c r="I26" i="33"/>
  <c r="I64" i="33"/>
  <c r="I28" i="33"/>
  <c r="I61" i="33"/>
  <c r="I25" i="33"/>
  <c r="I71" i="33"/>
  <c r="I35" i="33"/>
  <c r="I60" i="33"/>
  <c r="H37" i="33"/>
  <c r="I24" i="33"/>
  <c r="I67" i="33"/>
  <c r="I31" i="33"/>
  <c r="I65" i="33"/>
  <c r="I29" i="33"/>
  <c r="I68" i="33"/>
  <c r="I32" i="33"/>
  <c r="I63" i="33"/>
  <c r="I27" i="33"/>
  <c r="I69" i="33"/>
  <c r="I33" i="33"/>
  <c r="I70" i="33"/>
  <c r="I34" i="33"/>
  <c r="N92" i="33"/>
  <c r="N77" i="33"/>
  <c r="N58" i="33"/>
  <c r="N40" i="33"/>
  <c r="N22" i="33"/>
  <c r="AB34" i="28"/>
  <c r="N59" i="28"/>
  <c r="N181" i="34"/>
  <c r="N109" i="34"/>
  <c r="N188" i="34"/>
  <c r="N58" i="34"/>
  <c r="N126" i="34"/>
  <c r="N92" i="34"/>
  <c r="N22" i="34"/>
  <c r="N40" i="34"/>
  <c r="N142" i="34"/>
  <c r="N77" i="34"/>
  <c r="N161" i="34"/>
  <c r="N188" i="35"/>
  <c r="N126" i="35"/>
  <c r="N161" i="35"/>
  <c r="N58" i="35"/>
  <c r="N92" i="35"/>
  <c r="N22" i="35"/>
  <c r="N40" i="35"/>
  <c r="N77" i="35"/>
  <c r="N142" i="35"/>
  <c r="N181" i="35"/>
  <c r="N109" i="35"/>
  <c r="O4" i="43"/>
  <c r="O4" i="35"/>
  <c r="O4" i="33"/>
  <c r="O4" i="36"/>
  <c r="O4" i="34"/>
  <c r="O4" i="32"/>
  <c r="O4" i="30"/>
  <c r="O4" i="29"/>
  <c r="O4" i="10"/>
  <c r="O77" i="2"/>
  <c r="O49" i="2"/>
  <c r="O19" i="2"/>
  <c r="O65" i="2"/>
  <c r="O34" i="2"/>
  <c r="N188" i="36"/>
  <c r="N109" i="36"/>
  <c r="N92" i="36"/>
  <c r="N142" i="36"/>
  <c r="N126" i="36"/>
  <c r="N181" i="36"/>
  <c r="N77" i="36"/>
  <c r="N22" i="36"/>
  <c r="N40" i="36"/>
  <c r="N161" i="36"/>
  <c r="N58" i="36"/>
  <c r="N58" i="43"/>
  <c r="N89" i="43"/>
  <c r="N22" i="43"/>
  <c r="N76" i="43"/>
  <c r="N40" i="43"/>
  <c r="N77" i="10"/>
  <c r="N40" i="10"/>
  <c r="N92" i="10"/>
  <c r="N58" i="10"/>
  <c r="N22" i="10"/>
  <c r="N188" i="30"/>
  <c r="N22" i="30"/>
  <c r="N161" i="30"/>
  <c r="N181" i="30"/>
  <c r="N109" i="30"/>
  <c r="N92" i="30"/>
  <c r="N40" i="30"/>
  <c r="N142" i="30"/>
  <c r="N126" i="30"/>
  <c r="N58" i="30"/>
  <c r="N77" i="30"/>
  <c r="M87" i="28"/>
  <c r="M95" i="28" s="1"/>
  <c r="M103" i="28" s="1"/>
  <c r="M67" i="28"/>
  <c r="M75" i="28" s="1"/>
  <c r="N181" i="29"/>
  <c r="N188" i="29"/>
  <c r="N161" i="29"/>
  <c r="N109" i="29"/>
  <c r="N22" i="29"/>
  <c r="N40" i="29"/>
  <c r="N58" i="29"/>
  <c r="N77" i="29"/>
  <c r="N142" i="29"/>
  <c r="N126" i="29"/>
  <c r="N92" i="29"/>
  <c r="N77" i="32"/>
  <c r="N65" i="32"/>
  <c r="N19" i="32"/>
  <c r="N34" i="32"/>
  <c r="N49" i="32"/>
  <c r="O34" i="28"/>
  <c r="N188" i="31"/>
  <c r="N142" i="31"/>
  <c r="N109" i="31"/>
  <c r="N77" i="31"/>
  <c r="N40" i="31"/>
  <c r="N161" i="31"/>
  <c r="N181" i="31"/>
  <c r="N92" i="31"/>
  <c r="N126" i="31"/>
  <c r="N58" i="31"/>
  <c r="N22" i="31"/>
  <c r="H158" i="34"/>
  <c r="H177" i="34"/>
  <c r="K25" i="34"/>
  <c r="K61" i="34"/>
  <c r="J164" i="34"/>
  <c r="J145" i="34"/>
  <c r="K32" i="34"/>
  <c r="K68" i="34"/>
  <c r="J171" i="34"/>
  <c r="J152" i="34"/>
  <c r="H183" i="34"/>
  <c r="H185" i="34" s="1"/>
  <c r="H190" i="34"/>
  <c r="H192" i="34" s="1"/>
  <c r="K31" i="34"/>
  <c r="K67" i="34"/>
  <c r="J170" i="34"/>
  <c r="J151" i="34"/>
  <c r="K34" i="34"/>
  <c r="K70" i="34"/>
  <c r="J173" i="34"/>
  <c r="J154" i="34"/>
  <c r="K24" i="34"/>
  <c r="K60" i="34"/>
  <c r="J163" i="34"/>
  <c r="J144" i="34"/>
  <c r="K28" i="34"/>
  <c r="K64" i="34"/>
  <c r="J148" i="34"/>
  <c r="J167" i="34"/>
  <c r="K29" i="34"/>
  <c r="K65" i="34"/>
  <c r="J168" i="34"/>
  <c r="J149" i="34"/>
  <c r="I157" i="34"/>
  <c r="K33" i="34"/>
  <c r="K69" i="34"/>
  <c r="J172" i="34"/>
  <c r="J153" i="34"/>
  <c r="K26" i="34"/>
  <c r="K62" i="34"/>
  <c r="J165" i="34"/>
  <c r="J146" i="34"/>
  <c r="I176" i="34"/>
  <c r="K30" i="34"/>
  <c r="K66" i="34"/>
  <c r="J150" i="34"/>
  <c r="J169" i="34"/>
  <c r="G184" i="34"/>
  <c r="G186" i="34" s="1"/>
  <c r="G196" i="34"/>
  <c r="K27" i="34"/>
  <c r="K63" i="34"/>
  <c r="J147" i="34"/>
  <c r="J166" i="34"/>
  <c r="J73" i="34"/>
  <c r="J106" i="28" s="1"/>
  <c r="H178" i="34"/>
  <c r="H179" i="34" s="1"/>
  <c r="H189" i="34"/>
  <c r="H182" i="34"/>
  <c r="G197" i="34"/>
  <c r="G191" i="34"/>
  <c r="G193" i="34" s="1"/>
  <c r="K35" i="34"/>
  <c r="K71" i="34"/>
  <c r="J174" i="34"/>
  <c r="J155" i="34"/>
  <c r="K23" i="34"/>
  <c r="K59" i="34"/>
  <c r="J37" i="34"/>
  <c r="J143" i="34"/>
  <c r="J162" i="34"/>
  <c r="H74" i="34"/>
  <c r="G24" i="28"/>
  <c r="K23" i="33"/>
  <c r="F194" i="34" l="1"/>
  <c r="H74" i="33"/>
  <c r="H23" i="28" s="1"/>
  <c r="I73" i="33"/>
  <c r="I105" i="28" s="1"/>
  <c r="J63" i="33"/>
  <c r="J27" i="33"/>
  <c r="J68" i="33"/>
  <c r="J32" i="33"/>
  <c r="J65" i="33"/>
  <c r="J29" i="33"/>
  <c r="J67" i="33"/>
  <c r="J31" i="33"/>
  <c r="J71" i="33"/>
  <c r="J35" i="33"/>
  <c r="J64" i="33"/>
  <c r="J28" i="33"/>
  <c r="J69" i="33"/>
  <c r="J33" i="33"/>
  <c r="J61" i="33"/>
  <c r="J25" i="33"/>
  <c r="J62" i="33"/>
  <c r="J26" i="33"/>
  <c r="J66" i="33"/>
  <c r="J30" i="33"/>
  <c r="J70" i="33"/>
  <c r="J34" i="33"/>
  <c r="J60" i="33"/>
  <c r="J24" i="33"/>
  <c r="I37" i="33"/>
  <c r="AC34" i="28"/>
  <c r="O59" i="28"/>
  <c r="O77" i="33"/>
  <c r="O40" i="33"/>
  <c r="O92" i="33"/>
  <c r="O58" i="33"/>
  <c r="O22" i="33"/>
  <c r="O92" i="10"/>
  <c r="O58" i="10"/>
  <c r="O22" i="10"/>
  <c r="O77" i="10"/>
  <c r="O40" i="10"/>
  <c r="O142" i="35"/>
  <c r="O181" i="35"/>
  <c r="O109" i="35"/>
  <c r="O161" i="35"/>
  <c r="O92" i="35"/>
  <c r="O126" i="35"/>
  <c r="O22" i="35"/>
  <c r="O40" i="35"/>
  <c r="O58" i="35"/>
  <c r="O188" i="35"/>
  <c r="O77" i="35"/>
  <c r="N67" i="28"/>
  <c r="N75" i="28" s="1"/>
  <c r="N87" i="28"/>
  <c r="N95" i="28" s="1"/>
  <c r="N103" i="28" s="1"/>
  <c r="O126" i="29"/>
  <c r="O181" i="29"/>
  <c r="O22" i="29"/>
  <c r="O188" i="29"/>
  <c r="O40" i="29"/>
  <c r="O161" i="29"/>
  <c r="O58" i="29"/>
  <c r="O77" i="29"/>
  <c r="O142" i="29"/>
  <c r="O92" i="29"/>
  <c r="O109" i="29"/>
  <c r="O89" i="43"/>
  <c r="O76" i="43"/>
  <c r="O58" i="43"/>
  <c r="O22" i="43"/>
  <c r="O40" i="43"/>
  <c r="O22" i="30"/>
  <c r="O142" i="30"/>
  <c r="O92" i="30"/>
  <c r="O188" i="30"/>
  <c r="O126" i="30"/>
  <c r="O109" i="30"/>
  <c r="O181" i="30"/>
  <c r="O161" i="30"/>
  <c r="O58" i="30"/>
  <c r="O77" i="30"/>
  <c r="O40" i="30"/>
  <c r="O77" i="32"/>
  <c r="O65" i="32"/>
  <c r="O34" i="32"/>
  <c r="O49" i="32"/>
  <c r="O19" i="32"/>
  <c r="O142" i="34"/>
  <c r="O188" i="34"/>
  <c r="O181" i="34"/>
  <c r="O92" i="34"/>
  <c r="O161" i="34"/>
  <c r="O40" i="34"/>
  <c r="O58" i="34"/>
  <c r="O126" i="34"/>
  <c r="O77" i="34"/>
  <c r="O109" i="34"/>
  <c r="O22" i="34"/>
  <c r="O188" i="36"/>
  <c r="O181" i="36"/>
  <c r="O161" i="36"/>
  <c r="O142" i="36"/>
  <c r="O126" i="36"/>
  <c r="O77" i="36"/>
  <c r="O92" i="36"/>
  <c r="O58" i="36"/>
  <c r="O40" i="36"/>
  <c r="O109" i="36"/>
  <c r="O22" i="36"/>
  <c r="G198" i="34"/>
  <c r="G200" i="34" s="1"/>
  <c r="I183" i="34"/>
  <c r="I185" i="34" s="1"/>
  <c r="I190" i="34"/>
  <c r="I192" i="34" s="1"/>
  <c r="L30" i="34"/>
  <c r="L66" i="34"/>
  <c r="K150" i="34"/>
  <c r="K169" i="34"/>
  <c r="L59" i="33"/>
  <c r="J176" i="34"/>
  <c r="G194" i="34"/>
  <c r="L34" i="34"/>
  <c r="L70" i="34"/>
  <c r="K154" i="34"/>
  <c r="K173" i="34"/>
  <c r="L25" i="34"/>
  <c r="L61" i="34"/>
  <c r="K164" i="34"/>
  <c r="K145" i="34"/>
  <c r="L33" i="34"/>
  <c r="L69" i="34"/>
  <c r="K172" i="34"/>
  <c r="K153" i="34"/>
  <c r="L31" i="34"/>
  <c r="L67" i="34"/>
  <c r="K170" i="34"/>
  <c r="K151" i="34"/>
  <c r="I182" i="34"/>
  <c r="I178" i="34"/>
  <c r="I179" i="34" s="1"/>
  <c r="I189" i="34"/>
  <c r="J157" i="34"/>
  <c r="L35" i="34"/>
  <c r="L71" i="34"/>
  <c r="K155" i="34"/>
  <c r="K174" i="34"/>
  <c r="H184" i="34"/>
  <c r="H186" i="34" s="1"/>
  <c r="H196" i="34"/>
  <c r="L29" i="34"/>
  <c r="L65" i="34"/>
  <c r="K168" i="34"/>
  <c r="K149" i="34"/>
  <c r="L28" i="34"/>
  <c r="L64" i="34"/>
  <c r="K148" i="34"/>
  <c r="K167" i="34"/>
  <c r="L24" i="34"/>
  <c r="L60" i="34"/>
  <c r="K144" i="34"/>
  <c r="K163" i="34"/>
  <c r="I158" i="34"/>
  <c r="L26" i="34"/>
  <c r="L62" i="34"/>
  <c r="K146" i="34"/>
  <c r="K165" i="34"/>
  <c r="H191" i="34"/>
  <c r="H193" i="34" s="1"/>
  <c r="H197" i="34"/>
  <c r="K73" i="34"/>
  <c r="K106" i="28" s="1"/>
  <c r="L23" i="34"/>
  <c r="L59" i="34"/>
  <c r="K162" i="34"/>
  <c r="K37" i="34"/>
  <c r="K143" i="34"/>
  <c r="L27" i="34"/>
  <c r="L63" i="34"/>
  <c r="K166" i="34"/>
  <c r="K147" i="34"/>
  <c r="L32" i="34"/>
  <c r="L68" i="34"/>
  <c r="K171" i="34"/>
  <c r="K152" i="34"/>
  <c r="I177" i="34"/>
  <c r="I74" i="34"/>
  <c r="H24" i="28"/>
  <c r="L23" i="33"/>
  <c r="I74" i="33" l="1"/>
  <c r="I23" i="28" s="1"/>
  <c r="J73" i="33"/>
  <c r="J105" i="28" s="1"/>
  <c r="K69" i="33"/>
  <c r="K33" i="33"/>
  <c r="K64" i="33"/>
  <c r="K28" i="33"/>
  <c r="K70" i="33"/>
  <c r="K34" i="33"/>
  <c r="K67" i="33"/>
  <c r="K31" i="33"/>
  <c r="K65" i="33"/>
  <c r="K29" i="33"/>
  <c r="K60" i="33"/>
  <c r="K24" i="33"/>
  <c r="J37" i="33"/>
  <c r="K66" i="33"/>
  <c r="K30" i="33"/>
  <c r="K63" i="33"/>
  <c r="K27" i="33"/>
  <c r="K62" i="33"/>
  <c r="K26" i="33"/>
  <c r="K61" i="33"/>
  <c r="K25" i="33"/>
  <c r="K71" i="33"/>
  <c r="K35" i="33"/>
  <c r="K68" i="33"/>
  <c r="K32" i="33"/>
  <c r="O87" i="28"/>
  <c r="O95" i="28" s="1"/>
  <c r="O103" i="28" s="1"/>
  <c r="O67" i="28"/>
  <c r="O75" i="28" s="1"/>
  <c r="AD34" i="28"/>
  <c r="M59" i="33"/>
  <c r="J158" i="34"/>
  <c r="J177" i="34"/>
  <c r="H198" i="34"/>
  <c r="H200" i="34" s="1"/>
  <c r="K157" i="34"/>
  <c r="K182" i="34" s="1"/>
  <c r="H194" i="34"/>
  <c r="M24" i="34"/>
  <c r="M60" i="34"/>
  <c r="L163" i="34"/>
  <c r="L144" i="34"/>
  <c r="M29" i="34"/>
  <c r="M65" i="34"/>
  <c r="L149" i="34"/>
  <c r="L168" i="34"/>
  <c r="M25" i="34"/>
  <c r="M61" i="34"/>
  <c r="L145" i="34"/>
  <c r="L164" i="34"/>
  <c r="M27" i="34"/>
  <c r="M63" i="34"/>
  <c r="L166" i="34"/>
  <c r="L147" i="34"/>
  <c r="M26" i="34"/>
  <c r="M62" i="34"/>
  <c r="L165" i="34"/>
  <c r="L146" i="34"/>
  <c r="M32" i="34"/>
  <c r="M68" i="34"/>
  <c r="L171" i="34"/>
  <c r="L152" i="34"/>
  <c r="M31" i="34"/>
  <c r="M67" i="34"/>
  <c r="L151" i="34"/>
  <c r="L170" i="34"/>
  <c r="K176" i="34"/>
  <c r="M28" i="34"/>
  <c r="M64" i="34"/>
  <c r="L148" i="34"/>
  <c r="L167" i="34"/>
  <c r="I197" i="34"/>
  <c r="I191" i="34"/>
  <c r="I193" i="34" s="1"/>
  <c r="L73" i="34"/>
  <c r="L106" i="28" s="1"/>
  <c r="M34" i="34"/>
  <c r="M70" i="34"/>
  <c r="L173" i="34"/>
  <c r="L154" i="34"/>
  <c r="J190" i="34"/>
  <c r="J192" i="34" s="1"/>
  <c r="J183" i="34"/>
  <c r="J185" i="34" s="1"/>
  <c r="M30" i="34"/>
  <c r="M66" i="34"/>
  <c r="L150" i="34"/>
  <c r="L169" i="34"/>
  <c r="M23" i="34"/>
  <c r="M59" i="34"/>
  <c r="L37" i="34"/>
  <c r="L143" i="34"/>
  <c r="L162" i="34"/>
  <c r="M35" i="34"/>
  <c r="M71" i="34"/>
  <c r="L155" i="34"/>
  <c r="L174" i="34"/>
  <c r="I184" i="34"/>
  <c r="I186" i="34" s="1"/>
  <c r="I196" i="34"/>
  <c r="M33" i="34"/>
  <c r="M69" i="34"/>
  <c r="L172" i="34"/>
  <c r="L153" i="34"/>
  <c r="J189" i="34"/>
  <c r="J182" i="34"/>
  <c r="J178" i="34"/>
  <c r="J179" i="34" s="1"/>
  <c r="J74" i="34"/>
  <c r="I24" i="28"/>
  <c r="M23" i="33"/>
  <c r="J74" i="33" l="1"/>
  <c r="J23" i="28" s="1"/>
  <c r="N59" i="33"/>
  <c r="K73" i="33"/>
  <c r="K105" i="28" s="1"/>
  <c r="L62" i="33"/>
  <c r="L26" i="33"/>
  <c r="L63" i="33"/>
  <c r="L27" i="33"/>
  <c r="L66" i="33"/>
  <c r="L30" i="33"/>
  <c r="L67" i="33"/>
  <c r="L31" i="33"/>
  <c r="L68" i="33"/>
  <c r="L32" i="33"/>
  <c r="L71" i="33"/>
  <c r="L35" i="33"/>
  <c r="L70" i="33"/>
  <c r="L34" i="33"/>
  <c r="L60" i="33"/>
  <c r="K37" i="33"/>
  <c r="L24" i="33"/>
  <c r="L61" i="33"/>
  <c r="L25" i="33"/>
  <c r="L65" i="33"/>
  <c r="L29" i="33"/>
  <c r="L64" i="33"/>
  <c r="L28" i="33"/>
  <c r="L69" i="33"/>
  <c r="L33" i="33"/>
  <c r="AE34" i="28"/>
  <c r="K189" i="34"/>
  <c r="K191" i="34" s="1"/>
  <c r="K158" i="34"/>
  <c r="K177" i="34"/>
  <c r="I198" i="34"/>
  <c r="I200" i="34" s="1"/>
  <c r="I194" i="34"/>
  <c r="N35" i="34"/>
  <c r="N71" i="34"/>
  <c r="M174" i="34"/>
  <c r="M155" i="34"/>
  <c r="L157" i="34"/>
  <c r="N28" i="34"/>
  <c r="N64" i="34"/>
  <c r="M148" i="34"/>
  <c r="M167" i="34"/>
  <c r="N25" i="34"/>
  <c r="N61" i="34"/>
  <c r="M164" i="34"/>
  <c r="M145" i="34"/>
  <c r="N24" i="34"/>
  <c r="N60" i="34"/>
  <c r="M144" i="34"/>
  <c r="M163" i="34"/>
  <c r="M73" i="34"/>
  <c r="M106" i="28" s="1"/>
  <c r="N34" i="34"/>
  <c r="N70" i="34"/>
  <c r="M154" i="34"/>
  <c r="M173" i="34"/>
  <c r="N26" i="34"/>
  <c r="N62" i="34"/>
  <c r="M146" i="34"/>
  <c r="M165" i="34"/>
  <c r="N33" i="34"/>
  <c r="N69" i="34"/>
  <c r="M153" i="34"/>
  <c r="M172" i="34"/>
  <c r="N23" i="34"/>
  <c r="N59" i="34"/>
  <c r="M143" i="34"/>
  <c r="M37" i="34"/>
  <c r="M162" i="34"/>
  <c r="K190" i="34"/>
  <c r="K192" i="34" s="1"/>
  <c r="K183" i="34"/>
  <c r="K185" i="34" s="1"/>
  <c r="N27" i="34"/>
  <c r="N63" i="34"/>
  <c r="M166" i="34"/>
  <c r="M147" i="34"/>
  <c r="N30" i="34"/>
  <c r="N66" i="34"/>
  <c r="M169" i="34"/>
  <c r="M150" i="34"/>
  <c r="K178" i="34"/>
  <c r="K179" i="34" s="1"/>
  <c r="N29" i="34"/>
  <c r="N65" i="34"/>
  <c r="M168" i="34"/>
  <c r="M149" i="34"/>
  <c r="K184" i="34"/>
  <c r="J184" i="34"/>
  <c r="J186" i="34" s="1"/>
  <c r="J196" i="34"/>
  <c r="N32" i="34"/>
  <c r="N68" i="34"/>
  <c r="M152" i="34"/>
  <c r="M171" i="34"/>
  <c r="J191" i="34"/>
  <c r="J193" i="34" s="1"/>
  <c r="J197" i="34"/>
  <c r="L176" i="34"/>
  <c r="N31" i="34"/>
  <c r="N67" i="34"/>
  <c r="M151" i="34"/>
  <c r="M170" i="34"/>
  <c r="K74" i="34"/>
  <c r="J24" i="28"/>
  <c r="N23" i="33"/>
  <c r="O59" i="33" l="1"/>
  <c r="K74" i="33"/>
  <c r="K23" i="28" s="1"/>
  <c r="L73" i="33"/>
  <c r="L105" i="28" s="1"/>
  <c r="M69" i="33"/>
  <c r="M33" i="33"/>
  <c r="M65" i="33"/>
  <c r="M29" i="33"/>
  <c r="M70" i="33"/>
  <c r="M34" i="33"/>
  <c r="M68" i="33"/>
  <c r="M32" i="33"/>
  <c r="M64" i="33"/>
  <c r="M28" i="33"/>
  <c r="M67" i="33"/>
  <c r="M31" i="33"/>
  <c r="M71" i="33"/>
  <c r="M35" i="33"/>
  <c r="M63" i="33"/>
  <c r="M27" i="33"/>
  <c r="M62" i="33"/>
  <c r="M26" i="33"/>
  <c r="M61" i="33"/>
  <c r="M25" i="33"/>
  <c r="M66" i="33"/>
  <c r="M30" i="33"/>
  <c r="M60" i="33"/>
  <c r="M24" i="33"/>
  <c r="L37" i="33"/>
  <c r="AF34" i="28"/>
  <c r="L177" i="34"/>
  <c r="K197" i="34"/>
  <c r="J198" i="34"/>
  <c r="J200" i="34" s="1"/>
  <c r="J194" i="34"/>
  <c r="O24" i="34"/>
  <c r="O60" i="34"/>
  <c r="N163" i="34"/>
  <c r="N144" i="34"/>
  <c r="L183" i="34"/>
  <c r="L185" i="34" s="1"/>
  <c r="L190" i="34"/>
  <c r="L192" i="34" s="1"/>
  <c r="K193" i="34"/>
  <c r="O26" i="34"/>
  <c r="O62" i="34"/>
  <c r="N146" i="34"/>
  <c r="N165" i="34"/>
  <c r="L178" i="34"/>
  <c r="L179" i="34" s="1"/>
  <c r="L189" i="34"/>
  <c r="L182" i="34"/>
  <c r="O32" i="34"/>
  <c r="O68" i="34"/>
  <c r="N152" i="34"/>
  <c r="N171" i="34"/>
  <c r="K186" i="34"/>
  <c r="M176" i="34"/>
  <c r="O33" i="34"/>
  <c r="O69" i="34"/>
  <c r="N172" i="34"/>
  <c r="N153" i="34"/>
  <c r="O34" i="34"/>
  <c r="O70" i="34"/>
  <c r="N154" i="34"/>
  <c r="N173" i="34"/>
  <c r="L158" i="34"/>
  <c r="K196" i="34"/>
  <c r="O29" i="34"/>
  <c r="O65" i="34"/>
  <c r="N149" i="34"/>
  <c r="N168" i="34"/>
  <c r="O27" i="34"/>
  <c r="O63" i="34"/>
  <c r="N147" i="34"/>
  <c r="N166" i="34"/>
  <c r="M157" i="34"/>
  <c r="O25" i="34"/>
  <c r="O61" i="34"/>
  <c r="N164" i="34"/>
  <c r="N145" i="34"/>
  <c r="N73" i="34"/>
  <c r="N106" i="28" s="1"/>
  <c r="O31" i="34"/>
  <c r="O67" i="34"/>
  <c r="N170" i="34"/>
  <c r="N151" i="34"/>
  <c r="O30" i="34"/>
  <c r="O66" i="34"/>
  <c r="N169" i="34"/>
  <c r="N150" i="34"/>
  <c r="O23" i="34"/>
  <c r="O59" i="34"/>
  <c r="N162" i="34"/>
  <c r="N143" i="34"/>
  <c r="N37" i="34"/>
  <c r="O28" i="34"/>
  <c r="O64" i="34"/>
  <c r="N167" i="34"/>
  <c r="N148" i="34"/>
  <c r="O35" i="34"/>
  <c r="O71" i="34"/>
  <c r="N174" i="34"/>
  <c r="N155" i="34"/>
  <c r="L74" i="34"/>
  <c r="K24" i="28"/>
  <c r="O23" i="33"/>
  <c r="L74" i="33" l="1"/>
  <c r="L23" i="28" s="1"/>
  <c r="M73" i="33"/>
  <c r="M105" i="28" s="1"/>
  <c r="N60" i="33"/>
  <c r="M37" i="33"/>
  <c r="N24" i="33"/>
  <c r="N61" i="33"/>
  <c r="N25" i="33"/>
  <c r="N66" i="33"/>
  <c r="N30" i="33"/>
  <c r="N62" i="33"/>
  <c r="N26" i="33"/>
  <c r="N64" i="33"/>
  <c r="N28" i="33"/>
  <c r="N68" i="33"/>
  <c r="N32" i="33"/>
  <c r="N70" i="33"/>
  <c r="N34" i="33"/>
  <c r="N63" i="33"/>
  <c r="N27" i="33"/>
  <c r="N71" i="33"/>
  <c r="N35" i="33"/>
  <c r="N67" i="33"/>
  <c r="N31" i="33"/>
  <c r="N65" i="33"/>
  <c r="N29" i="33"/>
  <c r="N69" i="33"/>
  <c r="N33" i="33"/>
  <c r="AG34" i="28"/>
  <c r="M177" i="34"/>
  <c r="K198" i="34"/>
  <c r="K200" i="34" s="1"/>
  <c r="K194" i="34"/>
  <c r="O144" i="34"/>
  <c r="O163" i="34"/>
  <c r="O73" i="34"/>
  <c r="L197" i="34"/>
  <c r="L191" i="34"/>
  <c r="L193" i="34" s="1"/>
  <c r="O166" i="34"/>
  <c r="O147" i="34"/>
  <c r="M190" i="34"/>
  <c r="M192" i="34" s="1"/>
  <c r="M183" i="34"/>
  <c r="M185" i="34" s="1"/>
  <c r="O149" i="34"/>
  <c r="O168" i="34"/>
  <c r="N157" i="34"/>
  <c r="O145" i="34"/>
  <c r="O164" i="34"/>
  <c r="O148" i="34"/>
  <c r="O167" i="34"/>
  <c r="O150" i="34"/>
  <c r="O169" i="34"/>
  <c r="O154" i="34"/>
  <c r="O173" i="34"/>
  <c r="N176" i="34"/>
  <c r="M189" i="34"/>
  <c r="M182" i="34"/>
  <c r="M178" i="34"/>
  <c r="M179" i="34" s="1"/>
  <c r="M158" i="34"/>
  <c r="L196" i="34"/>
  <c r="L184" i="34"/>
  <c r="L186" i="34" s="1"/>
  <c r="O174" i="34"/>
  <c r="O155" i="34"/>
  <c r="O143" i="34"/>
  <c r="O162" i="34"/>
  <c r="O37" i="34"/>
  <c r="D39" i="47" s="1"/>
  <c r="O171" i="34"/>
  <c r="O152" i="34"/>
  <c r="O151" i="34"/>
  <c r="O170" i="34"/>
  <c r="O172" i="34"/>
  <c r="O153" i="34"/>
  <c r="O165" i="34"/>
  <c r="O146" i="34"/>
  <c r="M74" i="34"/>
  <c r="L24" i="28"/>
  <c r="M74" i="33" l="1"/>
  <c r="M23" i="28" s="1"/>
  <c r="N73" i="33"/>
  <c r="N105" i="28" s="1"/>
  <c r="O65" i="33"/>
  <c r="O29" i="33"/>
  <c r="O64" i="33"/>
  <c r="O28" i="33"/>
  <c r="O66" i="33"/>
  <c r="O30" i="33"/>
  <c r="O71" i="33"/>
  <c r="O35" i="33"/>
  <c r="O68" i="33"/>
  <c r="O32" i="33"/>
  <c r="O62" i="33"/>
  <c r="O26" i="33"/>
  <c r="O61" i="33"/>
  <c r="O25" i="33"/>
  <c r="O67" i="33"/>
  <c r="O31" i="33"/>
  <c r="O63" i="33"/>
  <c r="O27" i="33"/>
  <c r="O60" i="33"/>
  <c r="O24" i="33"/>
  <c r="N37" i="33"/>
  <c r="O69" i="33"/>
  <c r="O33" i="33"/>
  <c r="O70" i="33"/>
  <c r="O34" i="33"/>
  <c r="AH34" i="28"/>
  <c r="O179" i="34"/>
  <c r="O106" i="28"/>
  <c r="N74" i="34"/>
  <c r="M24" i="28"/>
  <c r="N158" i="34"/>
  <c r="O176" i="34"/>
  <c r="O183" i="34" s="1"/>
  <c r="O185" i="34" s="1"/>
  <c r="M196" i="34"/>
  <c r="M184" i="34"/>
  <c r="M186" i="34" s="1"/>
  <c r="N183" i="34"/>
  <c r="N185" i="34" s="1"/>
  <c r="N190" i="34"/>
  <c r="N192" i="34" s="1"/>
  <c r="O157" i="34"/>
  <c r="L198" i="34"/>
  <c r="L200" i="34" s="1"/>
  <c r="M191" i="34"/>
  <c r="M193" i="34" s="1"/>
  <c r="M197" i="34"/>
  <c r="N177" i="34"/>
  <c r="N178" i="34"/>
  <c r="N179" i="34" s="1"/>
  <c r="N189" i="34"/>
  <c r="N182" i="34"/>
  <c r="L194" i="34"/>
  <c r="N74" i="33" l="1"/>
  <c r="N23" i="28" s="1"/>
  <c r="O73" i="33"/>
  <c r="O105" i="28" s="1"/>
  <c r="O37" i="33"/>
  <c r="D38" i="47" s="1"/>
  <c r="O74" i="34"/>
  <c r="N24" i="28"/>
  <c r="O177" i="34"/>
  <c r="O190" i="34"/>
  <c r="O192" i="34" s="1"/>
  <c r="O158" i="34"/>
  <c r="N184" i="34"/>
  <c r="N186" i="34" s="1"/>
  <c r="N196" i="34"/>
  <c r="O189" i="34"/>
  <c r="O182" i="34"/>
  <c r="N191" i="34"/>
  <c r="N193" i="34" s="1"/>
  <c r="N197" i="34"/>
  <c r="M194" i="34"/>
  <c r="M198" i="34"/>
  <c r="M200" i="34" s="1"/>
  <c r="O74" i="33" l="1"/>
  <c r="O23" i="28" s="1"/>
  <c r="O24" i="28"/>
  <c r="N198" i="34"/>
  <c r="N200" i="34" s="1"/>
  <c r="O184" i="34"/>
  <c r="O186" i="34" s="1"/>
  <c r="O196" i="34"/>
  <c r="O197" i="34"/>
  <c r="O191" i="34"/>
  <c r="O193" i="34" s="1"/>
  <c r="N194" i="34"/>
  <c r="O198" i="34" l="1"/>
  <c r="O194" i="34"/>
  <c r="P70" i="28" l="1"/>
  <c r="F14" i="39" l="1"/>
  <c r="I14" i="39"/>
  <c r="E12" i="39"/>
  <c r="G7" i="39"/>
  <c r="F8" i="39"/>
  <c r="E10" i="39"/>
  <c r="M14" i="39"/>
  <c r="E14" i="39"/>
  <c r="H14" i="39"/>
  <c r="E7" i="39"/>
  <c r="G10" i="39"/>
  <c r="D5" i="39"/>
  <c r="K14" i="39"/>
  <c r="L14" i="39"/>
  <c r="D14" i="39"/>
  <c r="D12" i="39"/>
  <c r="G14" i="39"/>
  <c r="C8" i="39"/>
  <c r="C12" i="39"/>
  <c r="E8" i="39"/>
  <c r="N14" i="39"/>
  <c r="D13" i="39"/>
  <c r="J14" i="39"/>
  <c r="C6" i="39"/>
  <c r="D10" i="39"/>
  <c r="D8" i="39"/>
  <c r="C11" i="39"/>
  <c r="D6" i="39"/>
  <c r="F6" i="39"/>
  <c r="K13" i="39"/>
  <c r="K10" i="39"/>
  <c r="F5" i="39"/>
  <c r="G9" i="39"/>
  <c r="F11" i="39"/>
  <c r="G12" i="39"/>
  <c r="I13" i="39"/>
  <c r="J6" i="39"/>
  <c r="J13" i="39"/>
  <c r="J10" i="39"/>
  <c r="K11" i="39"/>
  <c r="N5" i="39"/>
  <c r="F12" i="39"/>
  <c r="H10" i="39"/>
  <c r="J8" i="39"/>
  <c r="K7" i="39"/>
  <c r="L5" i="39"/>
  <c r="K12" i="39"/>
  <c r="M13" i="39"/>
  <c r="N6" i="39"/>
  <c r="G6" i="39"/>
  <c r="I6" i="39"/>
  <c r="I7" i="39"/>
  <c r="I8" i="39"/>
  <c r="M5" i="39"/>
  <c r="L10" i="39"/>
  <c r="E6" i="39"/>
  <c r="E11" i="39"/>
  <c r="F9" i="39"/>
  <c r="G5" i="39"/>
  <c r="H7" i="39"/>
  <c r="H5" i="39"/>
  <c r="H9" i="39"/>
  <c r="J12" i="39"/>
  <c r="K5" i="39"/>
  <c r="L9" i="39"/>
  <c r="L12" i="39"/>
  <c r="H11" i="39"/>
  <c r="I9" i="39"/>
  <c r="H8" i="39"/>
  <c r="I11" i="39"/>
  <c r="J5" i="39"/>
  <c r="K9" i="39"/>
  <c r="L11" i="39"/>
  <c r="M9" i="39"/>
  <c r="C13" i="39"/>
  <c r="C9" i="39"/>
  <c r="C14" i="39"/>
  <c r="C7" i="39"/>
  <c r="C10" i="39"/>
  <c r="D7" i="39"/>
  <c r="D9" i="39"/>
  <c r="D11" i="39"/>
  <c r="C5" i="39"/>
  <c r="E5" i="39"/>
  <c r="E13" i="39"/>
  <c r="E9" i="39"/>
  <c r="F7" i="39"/>
  <c r="F13" i="39"/>
  <c r="G13" i="39"/>
  <c r="I5" i="39"/>
  <c r="F10" i="39"/>
  <c r="G11" i="39"/>
  <c r="G8" i="39"/>
  <c r="H13" i="39"/>
  <c r="H6" i="39"/>
  <c r="H12" i="39"/>
  <c r="D4" i="39"/>
  <c r="I12" i="39"/>
  <c r="E4" i="39"/>
  <c r="I10" i="39"/>
  <c r="J9" i="39"/>
  <c r="G4" i="39"/>
  <c r="K6" i="39"/>
  <c r="J11" i="39"/>
  <c r="J7" i="39"/>
  <c r="K8" i="39"/>
  <c r="L6" i="39"/>
  <c r="H4" i="39"/>
  <c r="L13" i="39"/>
  <c r="L7" i="39"/>
  <c r="L8" i="39"/>
  <c r="M6" i="39"/>
  <c r="M12" i="39"/>
  <c r="N9" i="39"/>
  <c r="M10" i="39"/>
  <c r="N7" i="39"/>
  <c r="N12" i="39"/>
  <c r="N11" i="39"/>
  <c r="N8" i="39"/>
  <c r="M7" i="39"/>
  <c r="M8" i="39"/>
  <c r="I4" i="39"/>
  <c r="M11" i="39"/>
  <c r="N13" i="39"/>
  <c r="K4" i="39"/>
  <c r="J4" i="39"/>
  <c r="N10" i="39"/>
  <c r="M4" i="39"/>
  <c r="L4" i="39"/>
  <c r="N4" i="39"/>
  <c r="F4" i="39"/>
  <c r="C4" i="39"/>
  <c r="J15" i="39" l="1"/>
  <c r="G15" i="39"/>
  <c r="O14" i="39"/>
  <c r="F15" i="39"/>
  <c r="I15" i="39"/>
  <c r="L15" i="39"/>
  <c r="M15" i="39"/>
  <c r="C15" i="39"/>
  <c r="O4" i="39"/>
  <c r="K15" i="39"/>
  <c r="N15" i="39"/>
  <c r="H15" i="39"/>
  <c r="O6" i="39"/>
  <c r="O9" i="39"/>
  <c r="E15" i="39"/>
  <c r="O5" i="39"/>
  <c r="O7" i="39"/>
  <c r="O11" i="39"/>
  <c r="O12" i="39"/>
  <c r="D15" i="39"/>
  <c r="O10" i="39"/>
  <c r="O13" i="39"/>
  <c r="O8" i="39"/>
  <c r="O15" i="39" l="1"/>
  <c r="F42" i="39" l="1"/>
  <c r="F84" i="39" s="1"/>
  <c r="G39" i="39"/>
  <c r="G81" i="39" s="1"/>
  <c r="H40" i="39"/>
  <c r="H82" i="39" s="1"/>
  <c r="L42" i="39"/>
  <c r="L84" i="39" s="1"/>
  <c r="I42" i="39"/>
  <c r="I84" i="39" s="1"/>
  <c r="E35" i="39"/>
  <c r="E77" i="39" s="1"/>
  <c r="K36" i="39"/>
  <c r="K78" i="39" s="1"/>
  <c r="G42" i="39"/>
  <c r="G84" i="39" s="1"/>
  <c r="N33" i="39"/>
  <c r="N75" i="39" s="1"/>
  <c r="D41" i="39"/>
  <c r="D83" i="39" s="1"/>
  <c r="I40" i="39"/>
  <c r="I82" i="39" s="1"/>
  <c r="D38" i="39"/>
  <c r="D80" i="39" s="1"/>
  <c r="H34" i="39"/>
  <c r="H76" i="39" s="1"/>
  <c r="F37" i="39"/>
  <c r="F79" i="39" s="1"/>
  <c r="C38" i="39"/>
  <c r="C80" i="39" s="1"/>
  <c r="E37" i="39"/>
  <c r="E79" i="39" s="1"/>
  <c r="M41" i="39"/>
  <c r="M83" i="39" s="1"/>
  <c r="G35" i="39"/>
  <c r="G77" i="39" s="1"/>
  <c r="K42" i="39"/>
  <c r="K84" i="39" s="1"/>
  <c r="G34" i="39"/>
  <c r="G76" i="39" s="1"/>
  <c r="F39" i="39"/>
  <c r="F81" i="39" s="1"/>
  <c r="N42" i="39"/>
  <c r="N84" i="39" s="1"/>
  <c r="E40" i="39"/>
  <c r="E82" i="39" s="1"/>
  <c r="E42" i="39"/>
  <c r="E84" i="39" s="1"/>
  <c r="L41" i="39"/>
  <c r="L83" i="39" s="1"/>
  <c r="E39" i="39"/>
  <c r="E81" i="39" s="1"/>
  <c r="E33" i="39"/>
  <c r="E75" i="39" s="1"/>
  <c r="C34" i="39"/>
  <c r="C76" i="39" s="1"/>
  <c r="C36" i="39"/>
  <c r="C78" i="39" s="1"/>
  <c r="N35" i="39"/>
  <c r="N77" i="39" s="1"/>
  <c r="I41" i="39"/>
  <c r="I83" i="39" s="1"/>
  <c r="C40" i="39"/>
  <c r="C82" i="39" s="1"/>
  <c r="F38" i="39"/>
  <c r="F80" i="39" s="1"/>
  <c r="I33" i="39"/>
  <c r="I75" i="39" s="1"/>
  <c r="D34" i="39"/>
  <c r="D76" i="39" s="1"/>
  <c r="J38" i="39"/>
  <c r="J80" i="39" s="1"/>
  <c r="M42" i="39"/>
  <c r="M84" i="39" s="1"/>
  <c r="H42" i="39"/>
  <c r="H84" i="39" s="1"/>
  <c r="F34" i="39"/>
  <c r="F76" i="39" s="1"/>
  <c r="K37" i="39"/>
  <c r="K79" i="39" s="1"/>
  <c r="J33" i="39"/>
  <c r="J75" i="39" s="1"/>
  <c r="C39" i="39"/>
  <c r="C81" i="39" s="1"/>
  <c r="C42" i="39"/>
  <c r="C84" i="39" s="1"/>
  <c r="E38" i="39"/>
  <c r="E80" i="39" s="1"/>
  <c r="M39" i="39"/>
  <c r="M81" i="39" s="1"/>
  <c r="D36" i="39"/>
  <c r="D78" i="39" s="1"/>
  <c r="K41" i="39"/>
  <c r="K83" i="39" s="1"/>
  <c r="K40" i="39"/>
  <c r="K82" i="39" s="1"/>
  <c r="H39" i="39"/>
  <c r="H81" i="39" s="1"/>
  <c r="I38" i="39"/>
  <c r="I80" i="39" s="1"/>
  <c r="G40" i="39"/>
  <c r="G82" i="39" s="1"/>
  <c r="L34" i="39"/>
  <c r="L76" i="39" s="1"/>
  <c r="F41" i="39"/>
  <c r="F83" i="39" s="1"/>
  <c r="J40" i="39"/>
  <c r="J82" i="39" s="1"/>
  <c r="N41" i="39"/>
  <c r="N83" i="39" s="1"/>
  <c r="D39" i="39"/>
  <c r="D81" i="39" s="1"/>
  <c r="H37" i="39"/>
  <c r="H79" i="39" s="1"/>
  <c r="M40" i="39"/>
  <c r="M82" i="39" s="1"/>
  <c r="N36" i="39"/>
  <c r="N78" i="39" s="1"/>
  <c r="N40" i="39"/>
  <c r="N82" i="39" s="1"/>
  <c r="M33" i="39"/>
  <c r="M75" i="39" s="1"/>
  <c r="D35" i="39"/>
  <c r="D77" i="39" s="1"/>
  <c r="M34" i="39"/>
  <c r="M76" i="39" s="1"/>
  <c r="L37" i="39"/>
  <c r="L79" i="39" s="1"/>
  <c r="K38" i="39"/>
  <c r="K80" i="39" s="1"/>
  <c r="J42" i="39"/>
  <c r="J84" i="39" s="1"/>
  <c r="D40" i="39"/>
  <c r="D82" i="39" s="1"/>
  <c r="C37" i="39"/>
  <c r="C79" i="39" s="1"/>
  <c r="J35" i="39"/>
  <c r="J77" i="39" s="1"/>
  <c r="N37" i="39"/>
  <c r="N79" i="39" s="1"/>
  <c r="E36" i="39"/>
  <c r="E78" i="39" s="1"/>
  <c r="N34" i="39"/>
  <c r="N76" i="39" s="1"/>
  <c r="D33" i="39"/>
  <c r="D75" i="39" s="1"/>
  <c r="L40" i="39"/>
  <c r="L82" i="39" s="1"/>
  <c r="L38" i="39"/>
  <c r="L80" i="39" s="1"/>
  <c r="J36" i="39"/>
  <c r="J78" i="39" s="1"/>
  <c r="K35" i="39"/>
  <c r="K77" i="39" s="1"/>
  <c r="E34" i="39"/>
  <c r="E76" i="39" s="1"/>
  <c r="G41" i="39"/>
  <c r="G83" i="39" s="1"/>
  <c r="F40" i="39"/>
  <c r="F82" i="39" s="1"/>
  <c r="I37" i="39"/>
  <c r="I79" i="39" s="1"/>
  <c r="F33" i="39"/>
  <c r="F75" i="39" s="1"/>
  <c r="H35" i="39"/>
  <c r="H77" i="39" s="1"/>
  <c r="L39" i="39"/>
  <c r="L81" i="39" s="1"/>
  <c r="I36" i="39"/>
  <c r="I78" i="39" s="1"/>
  <c r="H36" i="39"/>
  <c r="H78" i="39" s="1"/>
  <c r="L35" i="39"/>
  <c r="L77" i="39" s="1"/>
  <c r="N39" i="39"/>
  <c r="N81" i="39" s="1"/>
  <c r="M38" i="39"/>
  <c r="M80" i="39" s="1"/>
  <c r="J41" i="39"/>
  <c r="J83" i="39" s="1"/>
  <c r="J39" i="39"/>
  <c r="J81" i="39" s="1"/>
  <c r="D42" i="39"/>
  <c r="D84" i="39" s="1"/>
  <c r="I35" i="39"/>
  <c r="I77" i="39" s="1"/>
  <c r="G38" i="39"/>
  <c r="G80" i="39" s="1"/>
  <c r="C41" i="39"/>
  <c r="C83" i="39" s="1"/>
  <c r="F36" i="39"/>
  <c r="F78" i="39" s="1"/>
  <c r="E41" i="39"/>
  <c r="E83" i="39" s="1"/>
  <c r="G33" i="39"/>
  <c r="G75" i="39" s="1"/>
  <c r="K33" i="39"/>
  <c r="K75" i="39" s="1"/>
  <c r="J37" i="39"/>
  <c r="J79" i="39" s="1"/>
  <c r="H33" i="39"/>
  <c r="H75" i="39" s="1"/>
  <c r="D32" i="39"/>
  <c r="D74" i="39" s="1"/>
  <c r="H38" i="39"/>
  <c r="H80" i="39" s="1"/>
  <c r="G32" i="39"/>
  <c r="G74" i="39" s="1"/>
  <c r="I34" i="39"/>
  <c r="I76" i="39" s="1"/>
  <c r="C33" i="39"/>
  <c r="C75" i="39" s="1"/>
  <c r="C104" i="39" s="1"/>
  <c r="M37" i="39"/>
  <c r="M79" i="39" s="1"/>
  <c r="I32" i="39"/>
  <c r="I74" i="39" s="1"/>
  <c r="C35" i="39"/>
  <c r="C77" i="39" s="1"/>
  <c r="K34" i="39"/>
  <c r="K76" i="39" s="1"/>
  <c r="M32" i="39"/>
  <c r="M74" i="39" s="1"/>
  <c r="H32" i="39"/>
  <c r="H74" i="39" s="1"/>
  <c r="H41" i="39"/>
  <c r="H83" i="39" s="1"/>
  <c r="J32" i="39"/>
  <c r="J74" i="39" s="1"/>
  <c r="E32" i="39"/>
  <c r="E74" i="39" s="1"/>
  <c r="G37" i="39"/>
  <c r="G79" i="39" s="1"/>
  <c r="K39" i="39"/>
  <c r="K81" i="39" s="1"/>
  <c r="D37" i="39"/>
  <c r="D79" i="39" s="1"/>
  <c r="M36" i="39"/>
  <c r="M78" i="39" s="1"/>
  <c r="K32" i="39"/>
  <c r="K74" i="39" s="1"/>
  <c r="J34" i="39"/>
  <c r="J76" i="39" s="1"/>
  <c r="M35" i="39"/>
  <c r="M77" i="39" s="1"/>
  <c r="F35" i="39"/>
  <c r="F77" i="39" s="1"/>
  <c r="L36" i="39"/>
  <c r="L78" i="39" s="1"/>
  <c r="L32" i="39"/>
  <c r="L74" i="39" s="1"/>
  <c r="N38" i="39"/>
  <c r="N80" i="39" s="1"/>
  <c r="G36" i="39"/>
  <c r="G78" i="39" s="1"/>
  <c r="N32" i="39"/>
  <c r="N74" i="39" s="1"/>
  <c r="I39" i="39"/>
  <c r="I81" i="39" s="1"/>
  <c r="L33" i="39"/>
  <c r="L75" i="39" s="1"/>
  <c r="F32" i="39"/>
  <c r="F74" i="39" s="1"/>
  <c r="C32" i="39"/>
  <c r="C74" i="39" s="1"/>
  <c r="C103" i="39" s="1"/>
  <c r="N43" i="39" l="1"/>
  <c r="O32" i="39"/>
  <c r="C43" i="39"/>
  <c r="F43" i="39"/>
  <c r="L43" i="39"/>
  <c r="K43" i="39"/>
  <c r="G43" i="39"/>
  <c r="D43" i="39"/>
  <c r="E43" i="39"/>
  <c r="J43" i="39"/>
  <c r="M43" i="39"/>
  <c r="O33" i="39"/>
  <c r="H43" i="39"/>
  <c r="O35" i="39"/>
  <c r="O41" i="39"/>
  <c r="I43" i="39"/>
  <c r="O34" i="39"/>
  <c r="O42" i="39"/>
  <c r="O36" i="39"/>
  <c r="O37" i="39"/>
  <c r="O39" i="39"/>
  <c r="O38" i="39"/>
  <c r="O40" i="39"/>
  <c r="O43" i="39" l="1"/>
  <c r="O46" i="2" l="1"/>
  <c r="L7" i="32" l="1"/>
  <c r="G8" i="32"/>
  <c r="I7" i="32"/>
  <c r="N14" i="32"/>
  <c r="H6" i="32"/>
  <c r="H7" i="32"/>
  <c r="H12" i="32"/>
  <c r="D10" i="32"/>
  <c r="I12" i="32"/>
  <c r="M6" i="32"/>
  <c r="N9" i="32"/>
  <c r="C10" i="32"/>
  <c r="C55" i="32" s="1"/>
  <c r="N6" i="32"/>
  <c r="N11" i="32"/>
  <c r="J9" i="32"/>
  <c r="J6" i="32"/>
  <c r="D8" i="32"/>
  <c r="E11" i="32"/>
  <c r="C9" i="32"/>
  <c r="N13" i="32"/>
  <c r="G13" i="32"/>
  <c r="C7" i="32"/>
  <c r="M10" i="32"/>
  <c r="K13" i="32"/>
  <c r="D9" i="32"/>
  <c r="L13" i="32"/>
  <c r="E8" i="32"/>
  <c r="K11" i="32"/>
  <c r="I11" i="32"/>
  <c r="K12" i="32"/>
  <c r="L12" i="32"/>
  <c r="G12" i="32"/>
  <c r="J8" i="32"/>
  <c r="J10" i="32"/>
  <c r="M8" i="32"/>
  <c r="D14" i="32"/>
  <c r="K8" i="32"/>
  <c r="G7" i="32"/>
  <c r="M9" i="32"/>
  <c r="C13" i="32"/>
  <c r="D6" i="32"/>
  <c r="I9" i="32"/>
  <c r="L10" i="32"/>
  <c r="E7" i="32"/>
  <c r="K7" i="32"/>
  <c r="F12" i="32"/>
  <c r="M5" i="32"/>
  <c r="J11" i="32"/>
  <c r="G9" i="32"/>
  <c r="D11" i="32"/>
  <c r="G11" i="32"/>
  <c r="L6" i="32"/>
  <c r="E13" i="32"/>
  <c r="N7" i="32"/>
  <c r="E10" i="32"/>
  <c r="E6" i="32"/>
  <c r="M13" i="32"/>
  <c r="K10" i="32"/>
  <c r="I10" i="32"/>
  <c r="L11" i="32"/>
  <c r="L8" i="32"/>
  <c r="N12" i="32"/>
  <c r="G6" i="32"/>
  <c r="E12" i="32"/>
  <c r="L5" i="32"/>
  <c r="H11" i="32"/>
  <c r="M11" i="32"/>
  <c r="N8" i="32"/>
  <c r="L14" i="32"/>
  <c r="M14" i="32"/>
  <c r="D12" i="32"/>
  <c r="J5" i="32"/>
  <c r="K9" i="32"/>
  <c r="H10" i="32"/>
  <c r="E9" i="32"/>
  <c r="I13" i="32"/>
  <c r="J13" i="32"/>
  <c r="H14" i="32"/>
  <c r="J14" i="32"/>
  <c r="G10" i="32"/>
  <c r="H8" i="32"/>
  <c r="L9" i="32"/>
  <c r="I14" i="32"/>
  <c r="J7" i="32"/>
  <c r="K6" i="32"/>
  <c r="G99" i="39"/>
  <c r="E14" i="32"/>
  <c r="I8" i="32"/>
  <c r="H9" i="32"/>
  <c r="N10" i="32"/>
  <c r="K14" i="32"/>
  <c r="G14" i="32"/>
  <c r="D13" i="32"/>
  <c r="F7" i="32"/>
  <c r="M12" i="32"/>
  <c r="I6" i="32"/>
  <c r="H13" i="32"/>
  <c r="C25" i="32" l="1"/>
  <c r="H99" i="39"/>
  <c r="H5" i="32"/>
  <c r="L16" i="32"/>
  <c r="L76" i="28" s="1"/>
  <c r="J12" i="32"/>
  <c r="J16" i="32" s="1"/>
  <c r="J76" i="28" s="1"/>
  <c r="N99" i="39"/>
  <c r="N5" i="32"/>
  <c r="D7" i="32"/>
  <c r="L99" i="39"/>
  <c r="F10" i="32"/>
  <c r="F13" i="32"/>
  <c r="E99" i="39"/>
  <c r="E5" i="32"/>
  <c r="I99" i="39"/>
  <c r="I5" i="32"/>
  <c r="F14" i="32"/>
  <c r="K99" i="39"/>
  <c r="K5" i="32"/>
  <c r="D99" i="39"/>
  <c r="F8" i="32"/>
  <c r="G5" i="32"/>
  <c r="F9" i="32"/>
  <c r="M7" i="32"/>
  <c r="M16" i="32" s="1"/>
  <c r="M76" i="28" s="1"/>
  <c r="J99" i="39"/>
  <c r="O97" i="39"/>
  <c r="C14" i="32"/>
  <c r="D5" i="32"/>
  <c r="M99" i="39"/>
  <c r="C52" i="32"/>
  <c r="C22" i="32"/>
  <c r="O92" i="39"/>
  <c r="D55" i="32"/>
  <c r="C54" i="32"/>
  <c r="C24" i="32"/>
  <c r="D54" i="32" s="1"/>
  <c r="O93" i="39"/>
  <c r="C11" i="32"/>
  <c r="O94" i="39"/>
  <c r="O96" i="39"/>
  <c r="F6" i="32"/>
  <c r="C28" i="32"/>
  <c r="D58" i="32" s="1"/>
  <c r="C58" i="32"/>
  <c r="F11" i="32"/>
  <c r="O90" i="39"/>
  <c r="O98" i="39" l="1"/>
  <c r="G16" i="32"/>
  <c r="G76" i="28" s="1"/>
  <c r="F99" i="39"/>
  <c r="F5" i="32"/>
  <c r="E16" i="32"/>
  <c r="E76" i="28" s="1"/>
  <c r="O95" i="39"/>
  <c r="C12" i="32"/>
  <c r="K16" i="32"/>
  <c r="K76" i="28" s="1"/>
  <c r="N16" i="32"/>
  <c r="N76" i="28" s="1"/>
  <c r="H16" i="32"/>
  <c r="H76" i="28" s="1"/>
  <c r="D16" i="32"/>
  <c r="D76" i="28" s="1"/>
  <c r="C29" i="32"/>
  <c r="D59" i="32" s="1"/>
  <c r="C59" i="32"/>
  <c r="O88" i="39"/>
  <c r="C5" i="32"/>
  <c r="C99" i="39"/>
  <c r="I16" i="32"/>
  <c r="I76" i="28" s="1"/>
  <c r="O89" i="39"/>
  <c r="C6" i="32"/>
  <c r="C26" i="32"/>
  <c r="D56" i="32" s="1"/>
  <c r="C56" i="32"/>
  <c r="O91" i="39"/>
  <c r="C8" i="32"/>
  <c r="D52" i="32"/>
  <c r="O99" i="39" l="1"/>
  <c r="D10" i="47" s="1"/>
  <c r="C21" i="32"/>
  <c r="D51" i="32" s="1"/>
  <c r="C51" i="32"/>
  <c r="C20" i="32"/>
  <c r="O32" i="32"/>
  <c r="C16" i="32"/>
  <c r="C50" i="32"/>
  <c r="C53" i="32"/>
  <c r="C23" i="32"/>
  <c r="D53" i="32" s="1"/>
  <c r="C27" i="32"/>
  <c r="D57" i="32" s="1"/>
  <c r="C57" i="32"/>
  <c r="F16" i="32"/>
  <c r="F76" i="28" s="1"/>
  <c r="C61" i="32" l="1"/>
  <c r="C62" i="32" s="1"/>
  <c r="C76" i="28"/>
  <c r="D28" i="32"/>
  <c r="E58" i="32" s="1"/>
  <c r="D23" i="32"/>
  <c r="E53" i="32" s="1"/>
  <c r="D24" i="32"/>
  <c r="E54" i="32" s="1"/>
  <c r="D22" i="32"/>
  <c r="E52" i="32" s="1"/>
  <c r="D29" i="32"/>
  <c r="E59" i="32" s="1"/>
  <c r="D26" i="32"/>
  <c r="E56" i="32" s="1"/>
  <c r="D27" i="32"/>
  <c r="E57" i="32" s="1"/>
  <c r="D20" i="32"/>
  <c r="E20" i="32" s="1"/>
  <c r="D25" i="32"/>
  <c r="E55" i="32" s="1"/>
  <c r="E23" i="32"/>
  <c r="F53" i="32" s="1"/>
  <c r="D21" i="32"/>
  <c r="E51" i="32" s="1"/>
  <c r="C104" i="28"/>
  <c r="C31" i="32"/>
  <c r="D50" i="32"/>
  <c r="D61" i="32" s="1"/>
  <c r="D104" i="28" s="1"/>
  <c r="E28" i="32" l="1"/>
  <c r="F58" i="32" s="1"/>
  <c r="E27" i="32"/>
  <c r="F57" i="32" s="1"/>
  <c r="E26" i="32"/>
  <c r="F56" i="32" s="1"/>
  <c r="F50" i="32"/>
  <c r="F20" i="32"/>
  <c r="F23" i="32"/>
  <c r="F26" i="32"/>
  <c r="E25" i="32"/>
  <c r="E29" i="32"/>
  <c r="F27" i="32"/>
  <c r="D31" i="32"/>
  <c r="E50" i="32"/>
  <c r="E61" i="32" s="1"/>
  <c r="E104" i="28" s="1"/>
  <c r="E21" i="32"/>
  <c r="E22" i="32"/>
  <c r="E24" i="32"/>
  <c r="C22" i="28"/>
  <c r="D62" i="32"/>
  <c r="F28" i="32" l="1"/>
  <c r="G53" i="32"/>
  <c r="G23" i="32"/>
  <c r="F52" i="32"/>
  <c r="F22" i="32"/>
  <c r="F51" i="32"/>
  <c r="F21" i="32"/>
  <c r="G58" i="32"/>
  <c r="G28" i="32"/>
  <c r="G50" i="32"/>
  <c r="G20" i="32"/>
  <c r="G56" i="32"/>
  <c r="G26" i="32"/>
  <c r="G57" i="32"/>
  <c r="G27" i="32"/>
  <c r="D22" i="28"/>
  <c r="E62" i="32"/>
  <c r="F59" i="32"/>
  <c r="F29" i="32"/>
  <c r="F54" i="32"/>
  <c r="F24" i="32"/>
  <c r="F55" i="32"/>
  <c r="F25" i="32"/>
  <c r="E31" i="32"/>
  <c r="F61" i="32" l="1"/>
  <c r="F104" i="28" s="1"/>
  <c r="H57" i="32"/>
  <c r="H27" i="32"/>
  <c r="H58" i="32"/>
  <c r="H28" i="32"/>
  <c r="G54" i="32"/>
  <c r="G24" i="32"/>
  <c r="G59" i="32"/>
  <c r="G29" i="32"/>
  <c r="E22" i="28"/>
  <c r="F62" i="32"/>
  <c r="H56" i="32"/>
  <c r="H26" i="32"/>
  <c r="G51" i="32"/>
  <c r="G21" i="32"/>
  <c r="H50" i="32"/>
  <c r="H20" i="32"/>
  <c r="G52" i="32"/>
  <c r="G22" i="32"/>
  <c r="G55" i="32"/>
  <c r="G25" i="32"/>
  <c r="H53" i="32"/>
  <c r="H23" i="32"/>
  <c r="F31" i="32"/>
  <c r="G61" i="32" l="1"/>
  <c r="G104" i="28" s="1"/>
  <c r="H54" i="32"/>
  <c r="H24" i="32"/>
  <c r="H52" i="32"/>
  <c r="H22" i="32"/>
  <c r="I58" i="32"/>
  <c r="I28" i="32"/>
  <c r="I53" i="32"/>
  <c r="I23" i="32"/>
  <c r="I50" i="32"/>
  <c r="I20" i="32"/>
  <c r="F22" i="28"/>
  <c r="I57" i="32"/>
  <c r="I27" i="32"/>
  <c r="H51" i="32"/>
  <c r="H21" i="32"/>
  <c r="H55" i="32"/>
  <c r="H25" i="32"/>
  <c r="H59" i="32"/>
  <c r="H29" i="32"/>
  <c r="I56" i="32"/>
  <c r="I26" i="32"/>
  <c r="G31" i="32"/>
  <c r="G62" i="32" l="1"/>
  <c r="G22" i="28" s="1"/>
  <c r="H61" i="32"/>
  <c r="H104" i="28" s="1"/>
  <c r="J58" i="32"/>
  <c r="J28" i="32"/>
  <c r="J57" i="32"/>
  <c r="J27" i="32"/>
  <c r="I59" i="32"/>
  <c r="I29" i="32"/>
  <c r="I55" i="32"/>
  <c r="I25" i="32"/>
  <c r="J50" i="32"/>
  <c r="J20" i="32"/>
  <c r="I52" i="32"/>
  <c r="I22" i="32"/>
  <c r="J53" i="32"/>
  <c r="J23" i="32"/>
  <c r="I51" i="32"/>
  <c r="I21" i="32"/>
  <c r="I54" i="32"/>
  <c r="I24" i="32"/>
  <c r="J56" i="32"/>
  <c r="J26" i="32"/>
  <c r="H31" i="32"/>
  <c r="H62" i="32" l="1"/>
  <c r="I61" i="32"/>
  <c r="I104" i="28" s="1"/>
  <c r="J59" i="32"/>
  <c r="J29" i="32"/>
  <c r="J51" i="32"/>
  <c r="J21" i="32"/>
  <c r="K50" i="32"/>
  <c r="K20" i="32"/>
  <c r="K57" i="32"/>
  <c r="K27" i="32"/>
  <c r="K58" i="32"/>
  <c r="K28" i="32"/>
  <c r="J54" i="32"/>
  <c r="J24" i="32"/>
  <c r="K53" i="32"/>
  <c r="K23" i="32"/>
  <c r="I31" i="32"/>
  <c r="J55" i="32"/>
  <c r="J25" i="32"/>
  <c r="H22" i="28"/>
  <c r="J52" i="32"/>
  <c r="J22" i="32"/>
  <c r="K56" i="32"/>
  <c r="K26" i="32"/>
  <c r="I62" i="32" l="1"/>
  <c r="J31" i="32"/>
  <c r="J61" i="32"/>
  <c r="J104" i="28" s="1"/>
  <c r="L53" i="32"/>
  <c r="L23" i="32"/>
  <c r="K55" i="32"/>
  <c r="K25" i="32"/>
  <c r="K51" i="32"/>
  <c r="K21" i="32"/>
  <c r="L50" i="32"/>
  <c r="L20" i="32"/>
  <c r="I22" i="28"/>
  <c r="K54" i="32"/>
  <c r="K24" i="32"/>
  <c r="L58" i="32"/>
  <c r="L28" i="32"/>
  <c r="L56" i="32"/>
  <c r="L26" i="32"/>
  <c r="L57" i="32"/>
  <c r="L27" i="32"/>
  <c r="K59" i="32"/>
  <c r="K29" i="32"/>
  <c r="K52" i="32"/>
  <c r="K22" i="32"/>
  <c r="J62" i="32" l="1"/>
  <c r="K61" i="32"/>
  <c r="K104" i="28" s="1"/>
  <c r="K31" i="32"/>
  <c r="L51" i="32"/>
  <c r="L21" i="32"/>
  <c r="L55" i="32"/>
  <c r="L25" i="32"/>
  <c r="L59" i="32"/>
  <c r="L29" i="32"/>
  <c r="J22" i="28"/>
  <c r="M56" i="32"/>
  <c r="M26" i="32"/>
  <c r="M53" i="32"/>
  <c r="M23" i="32"/>
  <c r="M57" i="32"/>
  <c r="M27" i="32"/>
  <c r="L52" i="32"/>
  <c r="L22" i="32"/>
  <c r="M50" i="32"/>
  <c r="M20" i="32"/>
  <c r="L54" i="32"/>
  <c r="L24" i="32"/>
  <c r="M58" i="32"/>
  <c r="M28" i="32"/>
  <c r="K62" i="32" l="1"/>
  <c r="K22" i="28" s="1"/>
  <c r="L61" i="32"/>
  <c r="L104" i="28" s="1"/>
  <c r="M59" i="32"/>
  <c r="M29" i="32"/>
  <c r="M52" i="32"/>
  <c r="M22" i="32"/>
  <c r="N57" i="32"/>
  <c r="N27" i="32"/>
  <c r="N50" i="32"/>
  <c r="N20" i="32"/>
  <c r="N53" i="32"/>
  <c r="N23" i="32"/>
  <c r="M55" i="32"/>
  <c r="M25" i="32"/>
  <c r="M54" i="32"/>
  <c r="M24" i="32"/>
  <c r="N56" i="32"/>
  <c r="N26" i="32"/>
  <c r="M51" i="32"/>
  <c r="M21" i="32"/>
  <c r="N58" i="32"/>
  <c r="N28" i="32"/>
  <c r="L31" i="32"/>
  <c r="L62" i="32" l="1"/>
  <c r="M61" i="32"/>
  <c r="M104" i="28" s="1"/>
  <c r="O56" i="32"/>
  <c r="O26" i="32"/>
  <c r="O57" i="32"/>
  <c r="O27" i="32"/>
  <c r="O53" i="32"/>
  <c r="O23" i="32"/>
  <c r="L22" i="28"/>
  <c r="O50" i="32"/>
  <c r="O20" i="32"/>
  <c r="N52" i="32"/>
  <c r="N22" i="32"/>
  <c r="O58" i="32"/>
  <c r="O28" i="32"/>
  <c r="N54" i="32"/>
  <c r="N24" i="32"/>
  <c r="N51" i="32"/>
  <c r="N21" i="32"/>
  <c r="N59" i="32"/>
  <c r="N29" i="32"/>
  <c r="N55" i="32"/>
  <c r="N25" i="32"/>
  <c r="M31" i="32"/>
  <c r="M62" i="32" l="1"/>
  <c r="N61" i="32"/>
  <c r="N104" i="28" s="1"/>
  <c r="O51" i="32"/>
  <c r="O21" i="32"/>
  <c r="N31" i="32"/>
  <c r="O52" i="32"/>
  <c r="O22" i="32"/>
  <c r="O55" i="32"/>
  <c r="O25" i="32"/>
  <c r="M22" i="28"/>
  <c r="O54" i="32"/>
  <c r="O24" i="32"/>
  <c r="O59" i="32"/>
  <c r="O29" i="32"/>
  <c r="N62" i="32" l="1"/>
  <c r="O31" i="32"/>
  <c r="D37" i="47" s="1"/>
  <c r="O61" i="32"/>
  <c r="O104" i="28" s="1"/>
  <c r="N22" i="28"/>
  <c r="O62" i="32" l="1"/>
  <c r="O22" i="28"/>
  <c r="G12" i="2" l="1"/>
  <c r="I112" i="39"/>
  <c r="H13" i="2"/>
  <c r="G105" i="39"/>
  <c r="D14" i="2"/>
  <c r="H15" i="2"/>
  <c r="I104" i="39"/>
  <c r="N9" i="2"/>
  <c r="N15" i="2"/>
  <c r="G113" i="39"/>
  <c r="E15" i="2"/>
  <c r="G13" i="2"/>
  <c r="K113" i="39"/>
  <c r="K108" i="39"/>
  <c r="M110" i="39"/>
  <c r="F9" i="2"/>
  <c r="F14" i="2"/>
  <c r="K107" i="39"/>
  <c r="I9" i="2"/>
  <c r="J13" i="2"/>
  <c r="J112" i="39"/>
  <c r="J14" i="2"/>
  <c r="F12" i="2"/>
  <c r="L110" i="39"/>
  <c r="E14" i="2"/>
  <c r="L13" i="2"/>
  <c r="D110" i="39"/>
  <c r="L108" i="39"/>
  <c r="G14" i="2"/>
  <c r="M14" i="2"/>
  <c r="G11" i="2"/>
  <c r="I109" i="39"/>
  <c r="H5" i="2"/>
  <c r="H108" i="39"/>
  <c r="J106" i="39"/>
  <c r="I5" i="2"/>
  <c r="K105" i="39"/>
  <c r="K12" i="2"/>
  <c r="N109" i="39"/>
  <c r="M5" i="2"/>
  <c r="D5" i="2"/>
  <c r="J7" i="2"/>
  <c r="L104" i="39"/>
  <c r="L111" i="39" l="1"/>
  <c r="E112" i="39"/>
  <c r="G15" i="2"/>
  <c r="L14" i="2"/>
  <c r="L112" i="39"/>
  <c r="D111" i="39"/>
  <c r="D13" i="2"/>
  <c r="G9" i="2"/>
  <c r="G107" i="39"/>
  <c r="L9" i="2"/>
  <c r="L107" i="39"/>
  <c r="J10" i="2"/>
  <c r="J108" i="39"/>
  <c r="M108" i="39"/>
  <c r="M10" i="2"/>
  <c r="K104" i="39"/>
  <c r="K6" i="2"/>
  <c r="H11" i="2"/>
  <c r="H109" i="39"/>
  <c r="G109" i="39"/>
  <c r="K7" i="2"/>
  <c r="N113" i="39"/>
  <c r="N107" i="39"/>
  <c r="I11" i="2"/>
  <c r="K9" i="2"/>
  <c r="C5" i="2"/>
  <c r="L6" i="2"/>
  <c r="D108" i="39"/>
  <c r="D10" i="2"/>
  <c r="I110" i="39"/>
  <c r="I12" i="2"/>
  <c r="J105" i="39"/>
  <c r="G104" i="39"/>
  <c r="G6" i="2"/>
  <c r="M107" i="39"/>
  <c r="M9" i="2"/>
  <c r="M8" i="2"/>
  <c r="M106" i="39"/>
  <c r="F106" i="39"/>
  <c r="F8" i="2"/>
  <c r="H107" i="39"/>
  <c r="H9" i="2"/>
  <c r="D113" i="39"/>
  <c r="D15" i="2"/>
  <c r="M103" i="39"/>
  <c r="M85" i="39"/>
  <c r="M114" i="39" s="1"/>
  <c r="D103" i="39"/>
  <c r="D85" i="39"/>
  <c r="D114" i="39" s="1"/>
  <c r="H112" i="39"/>
  <c r="H14" i="2"/>
  <c r="E9" i="2"/>
  <c r="E107" i="39"/>
  <c r="N11" i="2"/>
  <c r="I7" i="2"/>
  <c r="I105" i="39"/>
  <c r="K110" i="39"/>
  <c r="F104" i="39"/>
  <c r="F6" i="2"/>
  <c r="J8" i="2"/>
  <c r="G5" i="2"/>
  <c r="G103" i="39"/>
  <c r="G85" i="39"/>
  <c r="G114" i="39" s="1"/>
  <c r="H10" i="2"/>
  <c r="I8" i="2"/>
  <c r="I106" i="39"/>
  <c r="N105" i="39"/>
  <c r="N7" i="2"/>
  <c r="J104" i="39"/>
  <c r="J6" i="2"/>
  <c r="C6" i="2"/>
  <c r="C21" i="2" s="1"/>
  <c r="O75" i="39"/>
  <c r="M11" i="2"/>
  <c r="M109" i="39"/>
  <c r="L106" i="39"/>
  <c r="L8" i="2"/>
  <c r="J103" i="39"/>
  <c r="J85" i="39"/>
  <c r="J114" i="39" s="1"/>
  <c r="J5" i="2"/>
  <c r="H104" i="39"/>
  <c r="H6" i="2"/>
  <c r="I85" i="39"/>
  <c r="I114" i="39" s="1"/>
  <c r="I103" i="39"/>
  <c r="L109" i="39"/>
  <c r="L11" i="2"/>
  <c r="H103" i="39"/>
  <c r="H85" i="39"/>
  <c r="H114" i="39" s="1"/>
  <c r="G10" i="2"/>
  <c r="G108" i="39"/>
  <c r="M6" i="2"/>
  <c r="M104" i="39"/>
  <c r="H8" i="2"/>
  <c r="H106" i="39"/>
  <c r="D12" i="2"/>
  <c r="J9" i="2"/>
  <c r="J107" i="39"/>
  <c r="M112" i="39"/>
  <c r="C109" i="39"/>
  <c r="C11" i="2"/>
  <c r="O80" i="39"/>
  <c r="J109" i="39"/>
  <c r="J11" i="2"/>
  <c r="K14" i="2"/>
  <c r="K112" i="39"/>
  <c r="E110" i="39"/>
  <c r="E12" i="2"/>
  <c r="N106" i="39"/>
  <c r="N8" i="2"/>
  <c r="L7" i="2"/>
  <c r="L105" i="39"/>
  <c r="K11" i="2"/>
  <c r="K109" i="39"/>
  <c r="N13" i="2"/>
  <c r="N111" i="39"/>
  <c r="C10" i="2"/>
  <c r="O79" i="39"/>
  <c r="C108" i="39"/>
  <c r="N110" i="39"/>
  <c r="N12" i="2"/>
  <c r="G112" i="39"/>
  <c r="L12" i="2"/>
  <c r="I107" i="39"/>
  <c r="M13" i="2"/>
  <c r="M111" i="39"/>
  <c r="C107" i="39"/>
  <c r="C9" i="2"/>
  <c r="O78" i="39"/>
  <c r="M15" i="2"/>
  <c r="M113" i="39"/>
  <c r="J15" i="2"/>
  <c r="J113" i="39"/>
  <c r="G106" i="39"/>
  <c r="G8" i="2"/>
  <c r="I13" i="2"/>
  <c r="I111" i="39"/>
  <c r="L10" i="2"/>
  <c r="J111" i="39"/>
  <c r="F111" i="39"/>
  <c r="F13" i="2"/>
  <c r="F109" i="39"/>
  <c r="F11" i="2"/>
  <c r="N104" i="39"/>
  <c r="N6" i="2"/>
  <c r="J110" i="39"/>
  <c r="J12" i="2"/>
  <c r="H12" i="2"/>
  <c r="H110" i="39"/>
  <c r="I108" i="39"/>
  <c r="I10" i="2"/>
  <c r="F105" i="39"/>
  <c r="F7" i="2"/>
  <c r="F112" i="39"/>
  <c r="D109" i="39"/>
  <c r="D11" i="2"/>
  <c r="L15" i="2"/>
  <c r="L113" i="39"/>
  <c r="F110" i="39"/>
  <c r="N10" i="2"/>
  <c r="N108" i="39"/>
  <c r="N14" i="2"/>
  <c r="N112" i="39"/>
  <c r="E13" i="2"/>
  <c r="E111" i="39"/>
  <c r="E10" i="2"/>
  <c r="E108" i="39"/>
  <c r="D107" i="39"/>
  <c r="D9" i="2"/>
  <c r="E6" i="2"/>
  <c r="E104" i="39"/>
  <c r="G7" i="2"/>
  <c r="G110" i="39"/>
  <c r="D7" i="2"/>
  <c r="D105" i="39"/>
  <c r="C112" i="39"/>
  <c r="C14" i="2"/>
  <c r="D6" i="2"/>
  <c r="D104" i="39"/>
  <c r="F108" i="39"/>
  <c r="F10" i="2"/>
  <c r="E8" i="2"/>
  <c r="E106" i="39"/>
  <c r="E105" i="39"/>
  <c r="E7" i="2"/>
  <c r="K15" i="2"/>
  <c r="I6" i="2"/>
  <c r="K8" i="2"/>
  <c r="K106" i="39"/>
  <c r="H105" i="39"/>
  <c r="H7" i="2"/>
  <c r="K10" i="2"/>
  <c r="O82" i="39"/>
  <c r="C111" i="39"/>
  <c r="C13" i="2"/>
  <c r="F15" i="2"/>
  <c r="F113" i="39"/>
  <c r="D106" i="39"/>
  <c r="D8" i="2"/>
  <c r="M105" i="39"/>
  <c r="M7" i="2"/>
  <c r="O83" i="39"/>
  <c r="K13" i="2"/>
  <c r="K111" i="39"/>
  <c r="F107" i="39"/>
  <c r="E109" i="39"/>
  <c r="E11" i="2"/>
  <c r="I113" i="39"/>
  <c r="I15" i="2"/>
  <c r="C85" i="39"/>
  <c r="C114" i="39" s="1"/>
  <c r="E113" i="39"/>
  <c r="M12" i="2"/>
  <c r="H113" i="39"/>
  <c r="D112" i="39"/>
  <c r="I14" i="2"/>
  <c r="H111" i="39"/>
  <c r="G111" i="39"/>
  <c r="H16" i="2" l="1"/>
  <c r="H68" i="28" s="1"/>
  <c r="O111" i="39"/>
  <c r="C59" i="2"/>
  <c r="C29" i="2"/>
  <c r="D59" i="2" s="1"/>
  <c r="C24" i="2"/>
  <c r="C54" i="2"/>
  <c r="C51" i="2"/>
  <c r="D51" i="2"/>
  <c r="M16" i="2"/>
  <c r="M68" i="28" s="1"/>
  <c r="H60" i="28"/>
  <c r="O112" i="39"/>
  <c r="C110" i="39"/>
  <c r="O110" i="39" s="1"/>
  <c r="O81" i="39"/>
  <c r="C12" i="2"/>
  <c r="O107" i="39"/>
  <c r="O108" i="39"/>
  <c r="L85" i="39"/>
  <c r="L114" i="39" s="1"/>
  <c r="L103" i="39"/>
  <c r="L5" i="2"/>
  <c r="F103" i="39"/>
  <c r="F85" i="39"/>
  <c r="F5" i="2"/>
  <c r="N85" i="39"/>
  <c r="N114" i="39" s="1"/>
  <c r="N103" i="39"/>
  <c r="N5" i="2"/>
  <c r="K85" i="39"/>
  <c r="K114" i="39" s="1"/>
  <c r="K103" i="39"/>
  <c r="K5" i="2"/>
  <c r="E103" i="39"/>
  <c r="E85" i="39"/>
  <c r="E114" i="39" s="1"/>
  <c r="E5" i="2"/>
  <c r="G16" i="2"/>
  <c r="G68" i="28" s="1"/>
  <c r="C20" i="2"/>
  <c r="C50" i="2"/>
  <c r="D54" i="2"/>
  <c r="C106" i="39"/>
  <c r="O106" i="39" s="1"/>
  <c r="O77" i="39"/>
  <c r="C8" i="2"/>
  <c r="C26" i="2"/>
  <c r="D56" i="2" s="1"/>
  <c r="C56" i="2"/>
  <c r="C105" i="39"/>
  <c r="O105" i="39" s="1"/>
  <c r="C7" i="2"/>
  <c r="O76" i="39"/>
  <c r="C25" i="2"/>
  <c r="D55" i="2" s="1"/>
  <c r="C55" i="2"/>
  <c r="I16" i="2"/>
  <c r="I68" i="28" s="1"/>
  <c r="O74" i="39"/>
  <c r="O109" i="39"/>
  <c r="C28" i="2"/>
  <c r="D58" i="2" s="1"/>
  <c r="C58" i="2"/>
  <c r="C113" i="39"/>
  <c r="O113" i="39" s="1"/>
  <c r="O84" i="39"/>
  <c r="C15" i="2"/>
  <c r="C30" i="2" s="1"/>
  <c r="J16" i="2"/>
  <c r="J68" i="28" s="1"/>
  <c r="O104" i="39"/>
  <c r="D16" i="2"/>
  <c r="D68" i="28" s="1"/>
  <c r="O103" i="39" l="1"/>
  <c r="O32" i="2"/>
  <c r="O33" i="2" s="1"/>
  <c r="D50" i="2"/>
  <c r="J60" i="28"/>
  <c r="C52" i="2"/>
  <c r="C22" i="2"/>
  <c r="D52" i="2" s="1"/>
  <c r="E16" i="2"/>
  <c r="E68" i="28" s="1"/>
  <c r="F16" i="2"/>
  <c r="F68" i="28" s="1"/>
  <c r="C57" i="2"/>
  <c r="C27" i="2"/>
  <c r="D57" i="2" s="1"/>
  <c r="D60" i="28"/>
  <c r="C53" i="2"/>
  <c r="C61" i="2" s="1"/>
  <c r="C23" i="2"/>
  <c r="D53" i="2" s="1"/>
  <c r="C16" i="2"/>
  <c r="G60" i="28"/>
  <c r="F114" i="39"/>
  <c r="O114" i="39" s="1"/>
  <c r="K16" i="2"/>
  <c r="K68" i="28" s="1"/>
  <c r="N16" i="2"/>
  <c r="N68" i="28" s="1"/>
  <c r="M60" i="28"/>
  <c r="O85" i="39"/>
  <c r="I60" i="28"/>
  <c r="L16" i="2"/>
  <c r="L68" i="28" s="1"/>
  <c r="C96" i="28" l="1"/>
  <c r="C62" i="2"/>
  <c r="L60" i="28"/>
  <c r="F60" i="28"/>
  <c r="N60" i="28"/>
  <c r="D61" i="2"/>
  <c r="D96" i="28" s="1"/>
  <c r="D9" i="47"/>
  <c r="R100" i="39"/>
  <c r="O100" i="39"/>
  <c r="E60" i="28"/>
  <c r="C31" i="2"/>
  <c r="C68" i="28"/>
  <c r="D20" i="2"/>
  <c r="E20" i="2" s="1"/>
  <c r="D25" i="2"/>
  <c r="E55" i="2" s="1"/>
  <c r="D29" i="2"/>
  <c r="E59" i="2" s="1"/>
  <c r="D27" i="2"/>
  <c r="E57" i="2" s="1"/>
  <c r="D24" i="2"/>
  <c r="E54" i="2" s="1"/>
  <c r="D21" i="2"/>
  <c r="E51" i="2" s="1"/>
  <c r="D22" i="2"/>
  <c r="E52" i="2" s="1"/>
  <c r="D23" i="2"/>
  <c r="E53" i="2" s="1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D26" i="2"/>
  <c r="E56" i="2" s="1"/>
  <c r="D28" i="2"/>
  <c r="E58" i="2" s="1"/>
  <c r="K60" i="28"/>
  <c r="E27" i="2" l="1"/>
  <c r="F57" i="2" s="1"/>
  <c r="E25" i="2"/>
  <c r="F55" i="2" s="1"/>
  <c r="E29" i="2"/>
  <c r="F59" i="2" s="1"/>
  <c r="E23" i="2"/>
  <c r="F53" i="2" s="1"/>
  <c r="F29" i="2"/>
  <c r="G59" i="2" s="1"/>
  <c r="F27" i="2"/>
  <c r="E28" i="2"/>
  <c r="D88" i="28"/>
  <c r="E22" i="2"/>
  <c r="F50" i="2"/>
  <c r="F25" i="2"/>
  <c r="E26" i="2"/>
  <c r="E24" i="2"/>
  <c r="F23" i="2"/>
  <c r="E21" i="2"/>
  <c r="F20" i="2"/>
  <c r="D31" i="2"/>
  <c r="E50" i="2"/>
  <c r="E61" i="2" s="1"/>
  <c r="E96" i="28" s="1"/>
  <c r="O117" i="39"/>
  <c r="D11" i="47"/>
  <c r="C14" i="28"/>
  <c r="D62" i="2"/>
  <c r="C60" i="28"/>
  <c r="C88" i="28"/>
  <c r="G29" i="2" l="1"/>
  <c r="G57" i="2"/>
  <c r="G27" i="2"/>
  <c r="F51" i="2"/>
  <c r="F21" i="2"/>
  <c r="G53" i="2"/>
  <c r="G23" i="2"/>
  <c r="G55" i="2"/>
  <c r="G25" i="2"/>
  <c r="F52" i="2"/>
  <c r="F22" i="2"/>
  <c r="E88" i="28"/>
  <c r="F54" i="2"/>
  <c r="F24" i="2"/>
  <c r="C6" i="28"/>
  <c r="F56" i="2"/>
  <c r="F26" i="2"/>
  <c r="G50" i="2"/>
  <c r="G20" i="2"/>
  <c r="H59" i="2"/>
  <c r="H29" i="2"/>
  <c r="D14" i="28"/>
  <c r="E62" i="2"/>
  <c r="E31" i="2"/>
  <c r="F58" i="2"/>
  <c r="F28" i="2"/>
  <c r="F61" i="2" l="1"/>
  <c r="F96" i="28" s="1"/>
  <c r="F88" i="28" s="1"/>
  <c r="H57" i="2"/>
  <c r="H27" i="2"/>
  <c r="G52" i="2"/>
  <c r="G22" i="2"/>
  <c r="H55" i="2"/>
  <c r="H25" i="2"/>
  <c r="G51" i="2"/>
  <c r="G21" i="2"/>
  <c r="F31" i="2"/>
  <c r="H53" i="2"/>
  <c r="H23" i="2"/>
  <c r="H50" i="2"/>
  <c r="H20" i="2"/>
  <c r="G58" i="2"/>
  <c r="G28" i="2"/>
  <c r="G54" i="2"/>
  <c r="G24" i="2"/>
  <c r="E14" i="28"/>
  <c r="F62" i="2"/>
  <c r="G56" i="2"/>
  <c r="G26" i="2"/>
  <c r="D6" i="28"/>
  <c r="I59" i="2"/>
  <c r="I29" i="2"/>
  <c r="G61" i="2" l="1"/>
  <c r="G96" i="28" s="1"/>
  <c r="I57" i="2"/>
  <c r="I27" i="2"/>
  <c r="E6" i="28"/>
  <c r="H58" i="2"/>
  <c r="H28" i="2"/>
  <c r="I50" i="2"/>
  <c r="I20" i="2"/>
  <c r="H54" i="2"/>
  <c r="H24" i="2"/>
  <c r="H56" i="2"/>
  <c r="H26" i="2"/>
  <c r="H52" i="2"/>
  <c r="H22" i="2"/>
  <c r="H51" i="2"/>
  <c r="H21" i="2"/>
  <c r="I53" i="2"/>
  <c r="I23" i="2"/>
  <c r="J59" i="2"/>
  <c r="J29" i="2"/>
  <c r="F14" i="28"/>
  <c r="G31" i="2"/>
  <c r="I55" i="2"/>
  <c r="I25" i="2"/>
  <c r="H61" i="2" l="1"/>
  <c r="H96" i="28" s="1"/>
  <c r="H88" i="28" s="1"/>
  <c r="H31" i="2"/>
  <c r="G62" i="2"/>
  <c r="G88" i="28"/>
  <c r="J57" i="2"/>
  <c r="J27" i="2"/>
  <c r="I58" i="2"/>
  <c r="I28" i="2"/>
  <c r="J53" i="2"/>
  <c r="J23" i="2"/>
  <c r="F6" i="28"/>
  <c r="K59" i="2"/>
  <c r="K29" i="2"/>
  <c r="J50" i="2"/>
  <c r="J20" i="2"/>
  <c r="I52" i="2"/>
  <c r="I22" i="2"/>
  <c r="I51" i="2"/>
  <c r="I21" i="2"/>
  <c r="I56" i="2"/>
  <c r="I26" i="2"/>
  <c r="I54" i="2"/>
  <c r="I24" i="2"/>
  <c r="G14" i="28"/>
  <c r="J55" i="2"/>
  <c r="J25" i="2"/>
  <c r="H62" i="2" l="1"/>
  <c r="I62" i="2" s="1"/>
  <c r="I31" i="2"/>
  <c r="I61" i="2"/>
  <c r="I96" i="28" s="1"/>
  <c r="I88" i="28" s="1"/>
  <c r="K27" i="2"/>
  <c r="K57" i="2"/>
  <c r="K55" i="2"/>
  <c r="K25" i="2"/>
  <c r="L59" i="2"/>
  <c r="L29" i="2"/>
  <c r="J58" i="2"/>
  <c r="J28" i="2"/>
  <c r="J56" i="2"/>
  <c r="J26" i="2"/>
  <c r="H14" i="28"/>
  <c r="K50" i="2"/>
  <c r="K20" i="2"/>
  <c r="J51" i="2"/>
  <c r="J21" i="2"/>
  <c r="G6" i="28"/>
  <c r="J54" i="2"/>
  <c r="J24" i="2"/>
  <c r="J52" i="2"/>
  <c r="J22" i="2"/>
  <c r="K53" i="2"/>
  <c r="K23" i="2"/>
  <c r="J61" i="2" l="1"/>
  <c r="J96" i="28" s="1"/>
  <c r="J88" i="28" s="1"/>
  <c r="J31" i="2"/>
  <c r="L27" i="2"/>
  <c r="L57" i="2"/>
  <c r="L50" i="2"/>
  <c r="L20" i="2"/>
  <c r="L55" i="2"/>
  <c r="L25" i="2"/>
  <c r="K58" i="2"/>
  <c r="K28" i="2"/>
  <c r="H6" i="28"/>
  <c r="L53" i="2"/>
  <c r="L23" i="2"/>
  <c r="K52" i="2"/>
  <c r="K22" i="2"/>
  <c r="I14" i="28"/>
  <c r="M59" i="2"/>
  <c r="M29" i="2"/>
  <c r="K54" i="2"/>
  <c r="K24" i="2"/>
  <c r="K56" i="2"/>
  <c r="K26" i="2"/>
  <c r="K51" i="2"/>
  <c r="K21" i="2"/>
  <c r="J62" i="2" l="1"/>
  <c r="J14" i="28" s="1"/>
  <c r="K31" i="2"/>
  <c r="K61" i="2"/>
  <c r="K96" i="28" s="1"/>
  <c r="K88" i="28" s="1"/>
  <c r="M57" i="2"/>
  <c r="M27" i="2"/>
  <c r="M50" i="2"/>
  <c r="M20" i="2"/>
  <c r="L58" i="2"/>
  <c r="L28" i="2"/>
  <c r="L56" i="2"/>
  <c r="L26" i="2"/>
  <c r="N59" i="2"/>
  <c r="N29" i="2"/>
  <c r="I6" i="28"/>
  <c r="M53" i="2"/>
  <c r="M23" i="2"/>
  <c r="L54" i="2"/>
  <c r="L24" i="2"/>
  <c r="L52" i="2"/>
  <c r="L22" i="2"/>
  <c r="L51" i="2"/>
  <c r="L21" i="2"/>
  <c r="M55" i="2"/>
  <c r="M25" i="2"/>
  <c r="L61" i="2" l="1"/>
  <c r="L96" i="28" s="1"/>
  <c r="K62" i="2"/>
  <c r="L31" i="2"/>
  <c r="N27" i="2"/>
  <c r="N57" i="2"/>
  <c r="L88" i="28"/>
  <c r="M52" i="2"/>
  <c r="M22" i="2"/>
  <c r="K14" i="28"/>
  <c r="N53" i="2"/>
  <c r="N23" i="2"/>
  <c r="O59" i="2"/>
  <c r="O29" i="2"/>
  <c r="M58" i="2"/>
  <c r="M28" i="2"/>
  <c r="J6" i="28"/>
  <c r="M54" i="2"/>
  <c r="M24" i="2"/>
  <c r="M51" i="2"/>
  <c r="M21" i="2"/>
  <c r="N55" i="2"/>
  <c r="N25" i="2"/>
  <c r="M56" i="2"/>
  <c r="M26" i="2"/>
  <c r="N50" i="2"/>
  <c r="N20" i="2"/>
  <c r="L62" i="2" l="1"/>
  <c r="M61" i="2"/>
  <c r="M96" i="28" s="1"/>
  <c r="O27" i="2"/>
  <c r="O57" i="2"/>
  <c r="M88" i="28"/>
  <c r="L14" i="28"/>
  <c r="M62" i="2"/>
  <c r="O55" i="2"/>
  <c r="O25" i="2"/>
  <c r="O53" i="2"/>
  <c r="O23" i="2"/>
  <c r="K6" i="28"/>
  <c r="N52" i="2"/>
  <c r="N22" i="2"/>
  <c r="N51" i="2"/>
  <c r="N21" i="2"/>
  <c r="M31" i="2"/>
  <c r="N56" i="2"/>
  <c r="N26" i="2"/>
  <c r="O50" i="2"/>
  <c r="O20" i="2"/>
  <c r="N54" i="2"/>
  <c r="N24" i="2"/>
  <c r="N58" i="2"/>
  <c r="N28" i="2"/>
  <c r="N61" i="2" l="1"/>
  <c r="N96" i="28" s="1"/>
  <c r="O56" i="2"/>
  <c r="O26" i="2"/>
  <c r="N31" i="2"/>
  <c r="O51" i="2"/>
  <c r="O21" i="2"/>
  <c r="N88" i="28"/>
  <c r="O58" i="2"/>
  <c r="O28" i="2"/>
  <c r="O54" i="2"/>
  <c r="O24" i="2"/>
  <c r="O52" i="2"/>
  <c r="O22" i="2"/>
  <c r="M14" i="28"/>
  <c r="N62" i="2"/>
  <c r="L6" i="28"/>
  <c r="O31" i="2" l="1"/>
  <c r="D32" i="47" s="1"/>
  <c r="O61" i="2"/>
  <c r="O96" i="28" s="1"/>
  <c r="O88" i="28" s="1"/>
  <c r="N14" i="28"/>
  <c r="M6" i="28"/>
  <c r="O62" i="2" l="1"/>
  <c r="N6" i="28"/>
  <c r="O14" i="28"/>
  <c r="O6" i="28" l="1"/>
  <c r="AE8" i="40" l="1"/>
  <c r="AE14" i="40"/>
  <c r="AE15" i="40"/>
  <c r="AE5" i="40"/>
  <c r="AE4" i="40"/>
  <c r="AE11" i="40"/>
  <c r="AE7" i="40"/>
  <c r="M7" i="41" l="1"/>
  <c r="J9" i="41"/>
  <c r="M16" i="41"/>
  <c r="BB17" i="40"/>
  <c r="BB149" i="40" s="1"/>
  <c r="M8" i="41"/>
  <c r="BK7" i="40"/>
  <c r="BK13" i="40"/>
  <c r="AU16" i="40"/>
  <c r="C16" i="41"/>
  <c r="AS17" i="40"/>
  <c r="AS149" i="40" s="1"/>
  <c r="M4" i="41"/>
  <c r="BK4" i="40"/>
  <c r="AY17" i="40"/>
  <c r="AY149" i="40" s="1"/>
  <c r="AU13" i="40"/>
  <c r="C13" i="41"/>
  <c r="AU10" i="40"/>
  <c r="C10" i="41"/>
  <c r="AJ17" i="40"/>
  <c r="AJ149" i="40" s="1"/>
  <c r="D4" i="41"/>
  <c r="BK16" i="40"/>
  <c r="BK8" i="40"/>
  <c r="AU6" i="40"/>
  <c r="C6" i="41"/>
  <c r="AU9" i="40"/>
  <c r="C9" i="41"/>
  <c r="BK9" i="40"/>
  <c r="AU12" i="40"/>
  <c r="C12" i="41"/>
  <c r="AK17" i="40"/>
  <c r="AK149" i="40" s="1"/>
  <c r="E4" i="41"/>
  <c r="BK11" i="40"/>
  <c r="AU5" i="40"/>
  <c r="C5" i="41"/>
  <c r="BK14" i="40"/>
  <c r="BK10" i="40"/>
  <c r="AM17" i="40"/>
  <c r="AM149" i="40" s="1"/>
  <c r="G4" i="41"/>
  <c r="AT17" i="40"/>
  <c r="AT149" i="40" s="1"/>
  <c r="N4" i="41"/>
  <c r="AQ17" i="40"/>
  <c r="AQ149" i="40" s="1"/>
  <c r="K4" i="41"/>
  <c r="AU11" i="40"/>
  <c r="C11" i="41"/>
  <c r="AU8" i="40"/>
  <c r="C8" i="41"/>
  <c r="BK12" i="40"/>
  <c r="AR17" i="40"/>
  <c r="AR149" i="40" s="1"/>
  <c r="L4" i="41"/>
  <c r="AO17" i="40"/>
  <c r="AO149" i="40" s="1"/>
  <c r="I4" i="41"/>
  <c r="BK5" i="40"/>
  <c r="AI17" i="40"/>
  <c r="AI149" i="40" s="1"/>
  <c r="AU4" i="40"/>
  <c r="C4" i="41"/>
  <c r="AL17" i="40"/>
  <c r="AL149" i="40" s="1"/>
  <c r="F4" i="41"/>
  <c r="BK15" i="40"/>
  <c r="AN17" i="40"/>
  <c r="AN149" i="40" s="1"/>
  <c r="H4" i="41"/>
  <c r="AP17" i="40"/>
  <c r="AP149" i="40" s="1"/>
  <c r="J4" i="41"/>
  <c r="AU7" i="40"/>
  <c r="C7" i="41"/>
  <c r="BK6" i="40"/>
  <c r="AU15" i="40"/>
  <c r="C15" i="41"/>
  <c r="AU14" i="40"/>
  <c r="C14" i="41"/>
  <c r="BJ17" i="40"/>
  <c r="BJ149" i="40" s="1"/>
  <c r="BI17" i="40"/>
  <c r="BI149" i="40" s="1"/>
  <c r="N8" i="41"/>
  <c r="J7" i="41"/>
  <c r="E6" i="41"/>
  <c r="N11" i="41"/>
  <c r="N13" i="41"/>
  <c r="F5" i="41"/>
  <c r="BH17" i="40"/>
  <c r="BH149" i="40" s="1"/>
  <c r="M6" i="41"/>
  <c r="K9" i="41"/>
  <c r="J13" i="41"/>
  <c r="N6" i="41"/>
  <c r="K15" i="41"/>
  <c r="J12" i="41"/>
  <c r="J15" i="41"/>
  <c r="N12" i="41"/>
  <c r="N10" i="41"/>
  <c r="M5" i="41"/>
  <c r="H6" i="41"/>
  <c r="N7" i="41"/>
  <c r="L12" i="41"/>
  <c r="G13" i="41"/>
  <c r="F7" i="41"/>
  <c r="F8" i="41"/>
  <c r="G12" i="41"/>
  <c r="L9" i="41"/>
  <c r="E7" i="41"/>
  <c r="K13" i="41"/>
  <c r="H10" i="41"/>
  <c r="I14" i="41"/>
  <c r="N14" i="41"/>
  <c r="H12" i="41"/>
  <c r="M13" i="41"/>
  <c r="L8" i="41"/>
  <c r="L13" i="41"/>
  <c r="E14" i="41"/>
  <c r="J8" i="41"/>
  <c r="I5" i="41"/>
  <c r="L11" i="41"/>
  <c r="K8" i="41"/>
  <c r="K14" i="41"/>
  <c r="F6" i="41"/>
  <c r="BC17" i="40"/>
  <c r="BC149" i="40" s="1"/>
  <c r="H5" i="41"/>
  <c r="G11" i="41"/>
  <c r="K10" i="41"/>
  <c r="J5" i="41"/>
  <c r="I13" i="41"/>
  <c r="L7" i="41"/>
  <c r="L6" i="41"/>
  <c r="L16" i="41"/>
  <c r="BE17" i="40"/>
  <c r="BE149" i="40" s="1"/>
  <c r="I7" i="41"/>
  <c r="M11" i="41"/>
  <c r="H15" i="41"/>
  <c r="K16" i="41"/>
  <c r="I11" i="41"/>
  <c r="H13" i="41"/>
  <c r="I6" i="41"/>
  <c r="BD17" i="40"/>
  <c r="BD149" i="40" s="1"/>
  <c r="I9" i="41"/>
  <c r="BG17" i="40"/>
  <c r="BG149" i="40" s="1"/>
  <c r="H14" i="41"/>
  <c r="J10" i="41"/>
  <c r="H16" i="41"/>
  <c r="K12" i="41"/>
  <c r="F16" i="41"/>
  <c r="E11" i="41"/>
  <c r="D11" i="41"/>
  <c r="N5" i="41"/>
  <c r="N9" i="41"/>
  <c r="M9" i="41"/>
  <c r="K11" i="41"/>
  <c r="G10" i="41"/>
  <c r="J16" i="41"/>
  <c r="F14" i="41"/>
  <c r="M10" i="41"/>
  <c r="L10" i="41"/>
  <c r="J14" i="41"/>
  <c r="G14" i="41"/>
  <c r="BF17" i="40"/>
  <c r="BF149" i="40" s="1"/>
  <c r="K7" i="41"/>
  <c r="H11" i="41"/>
  <c r="I16" i="41"/>
  <c r="I10" i="41"/>
  <c r="H7" i="41"/>
  <c r="D10" i="41"/>
  <c r="D6" i="41"/>
  <c r="L15" i="41"/>
  <c r="L5" i="41"/>
  <c r="G5" i="41"/>
  <c r="E12" i="41"/>
  <c r="G9" i="41"/>
  <c r="E13" i="41"/>
  <c r="E5" i="41"/>
  <c r="D8" i="41"/>
  <c r="I12" i="41"/>
  <c r="H8" i="41"/>
  <c r="G7" i="41"/>
  <c r="E16" i="41"/>
  <c r="N16" i="41"/>
  <c r="L14" i="41"/>
  <c r="F15" i="41"/>
  <c r="J11" i="41"/>
  <c r="F10" i="41"/>
  <c r="M12" i="41"/>
  <c r="G15" i="41"/>
  <c r="BA17" i="40"/>
  <c r="BA149" i="40" s="1"/>
  <c r="G6" i="41"/>
  <c r="M15" i="41"/>
  <c r="H9" i="41"/>
  <c r="K5" i="41"/>
  <c r="G8" i="41"/>
  <c r="F11" i="41"/>
  <c r="E15" i="41"/>
  <c r="M14" i="41"/>
  <c r="I8" i="41"/>
  <c r="D14" i="41"/>
  <c r="D5" i="41"/>
  <c r="I15" i="41"/>
  <c r="F12" i="41"/>
  <c r="D7" i="41"/>
  <c r="J6" i="41"/>
  <c r="K6" i="41"/>
  <c r="E10" i="41"/>
  <c r="E9" i="41"/>
  <c r="N15" i="41"/>
  <c r="F9" i="41"/>
  <c r="AZ17" i="40"/>
  <c r="AZ149" i="40" s="1"/>
  <c r="D12" i="41"/>
  <c r="D15" i="41"/>
  <c r="G16" i="41"/>
  <c r="F13" i="41"/>
  <c r="E8" i="41"/>
  <c r="D16" i="41"/>
  <c r="D9" i="41"/>
  <c r="D13" i="41"/>
  <c r="O14" i="41" l="1"/>
  <c r="O6" i="41"/>
  <c r="O16" i="41"/>
  <c r="K17" i="41"/>
  <c r="K152" i="41" s="1"/>
  <c r="BK17" i="40"/>
  <c r="BK149" i="40" s="1"/>
  <c r="AU17" i="40"/>
  <c r="AU149" i="40" s="1"/>
  <c r="I17" i="41"/>
  <c r="I152" i="41" s="1"/>
  <c r="O8" i="41"/>
  <c r="O12" i="41"/>
  <c r="O15" i="41"/>
  <c r="O5" i="41"/>
  <c r="E17" i="41"/>
  <c r="E152" i="41" s="1"/>
  <c r="O10" i="41"/>
  <c r="J17" i="41"/>
  <c r="J152" i="41" s="1"/>
  <c r="N17" i="41"/>
  <c r="N152" i="41" s="1"/>
  <c r="F17" i="41"/>
  <c r="F152" i="41" s="1"/>
  <c r="L17" i="41"/>
  <c r="L152" i="41" s="1"/>
  <c r="O11" i="41"/>
  <c r="D17" i="41"/>
  <c r="D152" i="41" s="1"/>
  <c r="M17" i="41"/>
  <c r="M152" i="41" s="1"/>
  <c r="O7" i="41"/>
  <c r="O13" i="41"/>
  <c r="H17" i="41"/>
  <c r="H152" i="41" s="1"/>
  <c r="O4" i="41"/>
  <c r="C17" i="41"/>
  <c r="C152" i="41" s="1"/>
  <c r="G17" i="41"/>
  <c r="G152" i="41" s="1"/>
  <c r="O9" i="41"/>
  <c r="O17" i="41" l="1"/>
  <c r="O152" i="41" s="1"/>
  <c r="BB65" i="40" l="1"/>
  <c r="E60" i="41"/>
  <c r="C65" i="40"/>
  <c r="O52" i="40"/>
  <c r="C52" i="41"/>
  <c r="AI65" i="40"/>
  <c r="AU52" i="40"/>
  <c r="K65" i="40"/>
  <c r="K52" i="41"/>
  <c r="AY65" i="40"/>
  <c r="BK52" i="40"/>
  <c r="S65" i="40"/>
  <c r="AE52" i="40"/>
  <c r="I65" i="40"/>
  <c r="I52" i="41"/>
  <c r="N65" i="40"/>
  <c r="N52" i="41"/>
  <c r="D65" i="40"/>
  <c r="D52" i="41"/>
  <c r="J65" i="40"/>
  <c r="J52" i="41"/>
  <c r="E65" i="40"/>
  <c r="E52" i="41"/>
  <c r="L65" i="40"/>
  <c r="L52" i="41"/>
  <c r="H65" i="40"/>
  <c r="H52" i="41"/>
  <c r="F65" i="40"/>
  <c r="F52" i="41"/>
  <c r="M65" i="40"/>
  <c r="M52" i="41"/>
  <c r="G65" i="40"/>
  <c r="G52" i="41"/>
  <c r="AQ65" i="40"/>
  <c r="BG65" i="40"/>
  <c r="AB65" i="40"/>
  <c r="AR65" i="40"/>
  <c r="BI65" i="40"/>
  <c r="Z65" i="40"/>
  <c r="AD65" i="40"/>
  <c r="AS65" i="40"/>
  <c r="BF65" i="40"/>
  <c r="X65" i="40"/>
  <c r="AC65" i="40"/>
  <c r="AT65" i="40"/>
  <c r="K54" i="41"/>
  <c r="M60" i="41"/>
  <c r="AN65" i="40"/>
  <c r="H64" i="41"/>
  <c r="N55" i="41"/>
  <c r="K58" i="41"/>
  <c r="K64" i="41"/>
  <c r="N57" i="41"/>
  <c r="N62" i="41"/>
  <c r="N56" i="41"/>
  <c r="N58" i="41"/>
  <c r="Y65" i="40"/>
  <c r="M55" i="41"/>
  <c r="J53" i="41"/>
  <c r="BH65" i="40"/>
  <c r="J64" i="41"/>
  <c r="M63" i="41"/>
  <c r="BJ65" i="40"/>
  <c r="K56" i="41"/>
  <c r="BA65" i="40"/>
  <c r="AL65" i="40"/>
  <c r="L53" i="41"/>
  <c r="T65" i="40"/>
  <c r="K53" i="41"/>
  <c r="L63" i="41"/>
  <c r="AO65" i="40"/>
  <c r="L64" i="41"/>
  <c r="BK54" i="40"/>
  <c r="AP65" i="40"/>
  <c r="AA65" i="40"/>
  <c r="L54" i="41"/>
  <c r="G61" i="41"/>
  <c r="AM65" i="40"/>
  <c r="L59" i="41"/>
  <c r="M59" i="41"/>
  <c r="AU55" i="40"/>
  <c r="AE63" i="40"/>
  <c r="M54" i="41"/>
  <c r="G59" i="41"/>
  <c r="M56" i="41"/>
  <c r="N60" i="41"/>
  <c r="BE65" i="40"/>
  <c r="H55" i="41"/>
  <c r="I54" i="41"/>
  <c r="BK62" i="40"/>
  <c r="L55" i="41"/>
  <c r="L62" i="41"/>
  <c r="U65" i="40"/>
  <c r="I55" i="41"/>
  <c r="AE64" i="40"/>
  <c r="H63" i="41"/>
  <c r="F61" i="41"/>
  <c r="H59" i="41"/>
  <c r="J61" i="41"/>
  <c r="J55" i="41"/>
  <c r="J63" i="41"/>
  <c r="O59" i="40"/>
  <c r="C59" i="41"/>
  <c r="H58" i="41"/>
  <c r="AJ65" i="40"/>
  <c r="K59" i="41"/>
  <c r="M53" i="41"/>
  <c r="O62" i="40"/>
  <c r="C62" i="41"/>
  <c r="F59" i="41"/>
  <c r="J58" i="41"/>
  <c r="K57" i="41"/>
  <c r="BD65" i="40"/>
  <c r="AU54" i="40"/>
  <c r="H57" i="41"/>
  <c r="J59" i="41"/>
  <c r="J62" i="41"/>
  <c r="BK57" i="40"/>
  <c r="M58" i="41"/>
  <c r="BK60" i="40"/>
  <c r="BK56" i="40"/>
  <c r="K62" i="41"/>
  <c r="W65" i="40"/>
  <c r="V65" i="40"/>
  <c r="BC65" i="40"/>
  <c r="BK53" i="40"/>
  <c r="AU53" i="40"/>
  <c r="F58" i="41"/>
  <c r="J57" i="41"/>
  <c r="N59" i="41"/>
  <c r="I53" i="41"/>
  <c r="K63" i="41"/>
  <c r="K60" i="41"/>
  <c r="E56" i="41"/>
  <c r="G64" i="41"/>
  <c r="G54" i="41"/>
  <c r="I62" i="41"/>
  <c r="AK65" i="40"/>
  <c r="L56" i="41"/>
  <c r="D56" i="41"/>
  <c r="M61" i="41"/>
  <c r="AU64" i="40"/>
  <c r="G62" i="41"/>
  <c r="I61" i="41"/>
  <c r="D55" i="41"/>
  <c r="AE55" i="40"/>
  <c r="I58" i="41"/>
  <c r="N63" i="41"/>
  <c r="G63" i="41"/>
  <c r="N61" i="41"/>
  <c r="E64" i="41"/>
  <c r="O61" i="40"/>
  <c r="C61" i="41"/>
  <c r="L58" i="41"/>
  <c r="D53" i="41"/>
  <c r="J60" i="41"/>
  <c r="I56" i="41"/>
  <c r="G57" i="41"/>
  <c r="E63" i="41"/>
  <c r="I63" i="41"/>
  <c r="E54" i="41"/>
  <c r="G60" i="41"/>
  <c r="AE62" i="40"/>
  <c r="F60" i="41"/>
  <c r="D61" i="41"/>
  <c r="L60" i="41"/>
  <c r="F63" i="41"/>
  <c r="I60" i="41"/>
  <c r="L61" i="41"/>
  <c r="O58" i="40"/>
  <c r="C58" i="41"/>
  <c r="E59" i="41"/>
  <c r="AU62" i="40"/>
  <c r="N53" i="41"/>
  <c r="H53" i="41"/>
  <c r="BK58" i="40"/>
  <c r="H60" i="41"/>
  <c r="K61" i="41"/>
  <c r="K55" i="41"/>
  <c r="O60" i="40"/>
  <c r="C60" i="41"/>
  <c r="AU61" i="40"/>
  <c r="J54" i="41"/>
  <c r="AU63" i="40"/>
  <c r="H54" i="41"/>
  <c r="H61" i="41"/>
  <c r="BK63" i="40"/>
  <c r="M62" i="41"/>
  <c r="D59" i="41"/>
  <c r="BK55" i="40"/>
  <c r="N64" i="41"/>
  <c r="G53" i="41"/>
  <c r="F55" i="41"/>
  <c r="I59" i="41"/>
  <c r="AE53" i="40"/>
  <c r="N54" i="41"/>
  <c r="F64" i="41"/>
  <c r="AZ65" i="40"/>
  <c r="BK59" i="40"/>
  <c r="BK61" i="40"/>
  <c r="D64" i="41"/>
  <c r="AE58" i="40"/>
  <c r="M64" i="41"/>
  <c r="E55" i="41"/>
  <c r="O64" i="40"/>
  <c r="C64" i="41"/>
  <c r="AE60" i="40"/>
  <c r="I57" i="41"/>
  <c r="D57" i="41"/>
  <c r="D54" i="41"/>
  <c r="F53" i="41"/>
  <c r="O63" i="40"/>
  <c r="C63" i="41"/>
  <c r="G58" i="41"/>
  <c r="J56" i="41"/>
  <c r="G56" i="41"/>
  <c r="AU59" i="40"/>
  <c r="AU60" i="40"/>
  <c r="AU58" i="40"/>
  <c r="O54" i="40"/>
  <c r="C54" i="41"/>
  <c r="BK64" i="40"/>
  <c r="M57" i="41"/>
  <c r="AU57" i="40"/>
  <c r="E57" i="41"/>
  <c r="AE61" i="40"/>
  <c r="O53" i="40"/>
  <c r="C53" i="41"/>
  <c r="O57" i="40"/>
  <c r="C57" i="41"/>
  <c r="O56" i="40"/>
  <c r="C56" i="41"/>
  <c r="C55" i="41"/>
  <c r="O55" i="40"/>
  <c r="E61" i="41"/>
  <c r="AU56" i="40"/>
  <c r="F54" i="41"/>
  <c r="AE57" i="40"/>
  <c r="D58" i="41"/>
  <c r="I64" i="41"/>
  <c r="AE56" i="40"/>
  <c r="L57" i="41"/>
  <c r="E58" i="41"/>
  <c r="H56" i="41"/>
  <c r="AE59" i="40"/>
  <c r="G55" i="41"/>
  <c r="F57" i="41"/>
  <c r="AE54" i="40"/>
  <c r="F62" i="41"/>
  <c r="E53" i="41"/>
  <c r="H62" i="41"/>
  <c r="E62" i="41"/>
  <c r="D60" i="41"/>
  <c r="F56" i="41"/>
  <c r="D63" i="41"/>
  <c r="D62" i="41"/>
  <c r="O57" i="41" l="1"/>
  <c r="O52" i="41"/>
  <c r="C65" i="41"/>
  <c r="AE65" i="40"/>
  <c r="O55" i="41"/>
  <c r="O54" i="41"/>
  <c r="O64" i="41"/>
  <c r="O61" i="41"/>
  <c r="J65" i="41"/>
  <c r="K65" i="41"/>
  <c r="H65" i="41"/>
  <c r="M65" i="41"/>
  <c r="O65" i="40"/>
  <c r="O56" i="41"/>
  <c r="F65" i="41"/>
  <c r="L65" i="41"/>
  <c r="I65" i="41"/>
  <c r="BK65" i="40"/>
  <c r="N65" i="41"/>
  <c r="O63" i="41"/>
  <c r="O60" i="41"/>
  <c r="O58" i="41"/>
  <c r="O62" i="41"/>
  <c r="O53" i="41"/>
  <c r="O59" i="41"/>
  <c r="G65" i="41"/>
  <c r="E65" i="41"/>
  <c r="D65" i="41"/>
  <c r="AU65" i="40"/>
  <c r="O65" i="41" l="1"/>
  <c r="N33" i="43" l="1"/>
  <c r="N43" i="43"/>
  <c r="I67" i="43"/>
  <c r="N32" i="43"/>
  <c r="D45" i="43"/>
  <c r="N13" i="43"/>
  <c r="L51" i="43"/>
  <c r="G11" i="43"/>
  <c r="L6" i="43"/>
  <c r="F10" i="43"/>
  <c r="K28" i="43"/>
  <c r="I33" i="43"/>
  <c r="I42" i="43"/>
  <c r="N35" i="43"/>
  <c r="N24" i="43"/>
  <c r="L7" i="43"/>
  <c r="N65" i="43"/>
  <c r="L32" i="43"/>
  <c r="M13" i="43"/>
  <c r="D10" i="43"/>
  <c r="N44" i="43"/>
  <c r="I24" i="43"/>
  <c r="E12" i="43"/>
  <c r="J43" i="43"/>
  <c r="K66" i="43"/>
  <c r="N48" i="43"/>
  <c r="H51" i="43"/>
  <c r="L44" i="43"/>
  <c r="E29" i="43"/>
  <c r="J47" i="43"/>
  <c r="N10" i="43"/>
  <c r="M42" i="43"/>
  <c r="N17" i="43"/>
  <c r="G49" i="43"/>
  <c r="D64" i="43"/>
  <c r="I47" i="43"/>
  <c r="G67" i="43"/>
  <c r="K29" i="43"/>
  <c r="D34" i="43"/>
  <c r="D29" i="43"/>
  <c r="I70" i="43"/>
  <c r="K61" i="43"/>
  <c r="J27" i="43"/>
  <c r="N63" i="43"/>
  <c r="D26" i="43"/>
  <c r="J69" i="43"/>
  <c r="E6" i="43"/>
  <c r="E46" i="43"/>
  <c r="G62" i="43"/>
  <c r="M70" i="43"/>
  <c r="H60" i="43"/>
  <c r="H44" i="43"/>
  <c r="L35" i="43"/>
  <c r="D66" i="43"/>
  <c r="M12" i="43"/>
  <c r="F46" i="43"/>
  <c r="M52" i="43"/>
  <c r="G24" i="43"/>
  <c r="J66" i="43"/>
  <c r="J63" i="43"/>
  <c r="D49" i="43"/>
  <c r="G70" i="43"/>
  <c r="I60" i="43"/>
  <c r="H12" i="43"/>
  <c r="H64" i="43"/>
  <c r="D62" i="43"/>
  <c r="H61" i="43"/>
  <c r="G45" i="43"/>
  <c r="N30" i="43"/>
  <c r="F11" i="43"/>
  <c r="N31" i="43"/>
  <c r="J45" i="43"/>
  <c r="K32" i="43"/>
  <c r="K45" i="43"/>
  <c r="D61" i="43"/>
  <c r="E43" i="43"/>
  <c r="I71" i="43"/>
  <c r="K16" i="43"/>
  <c r="M65" i="43"/>
  <c r="L45" i="43"/>
  <c r="G69" i="43"/>
  <c r="I9" i="43"/>
  <c r="H67" i="43"/>
  <c r="E50" i="43"/>
  <c r="G63" i="43"/>
  <c r="G35" i="43"/>
  <c r="L30" i="43"/>
  <c r="M61" i="43"/>
  <c r="H7" i="43"/>
  <c r="L47" i="43"/>
  <c r="E48" i="43"/>
  <c r="F25" i="43"/>
  <c r="F71" i="43"/>
  <c r="D11" i="43"/>
  <c r="F30" i="43"/>
  <c r="G64" i="43"/>
  <c r="D60" i="43"/>
  <c r="J46" i="43"/>
  <c r="G50" i="43"/>
  <c r="E42" i="43"/>
  <c r="D52" i="43"/>
  <c r="L60" i="43"/>
  <c r="K64" i="43"/>
  <c r="H6" i="43"/>
  <c r="K24" i="43"/>
  <c r="D53" i="43"/>
  <c r="D69" i="43"/>
  <c r="E35" i="43"/>
  <c r="E47" i="43"/>
  <c r="D16" i="43"/>
  <c r="L52" i="43"/>
  <c r="H10" i="43"/>
  <c r="D48" i="43"/>
  <c r="K27" i="43"/>
  <c r="I30" i="43"/>
  <c r="L49" i="43"/>
  <c r="G44" i="43"/>
  <c r="G65" i="43"/>
  <c r="F44" i="43"/>
  <c r="L70" i="43"/>
  <c r="J9" i="43"/>
  <c r="C71" i="43"/>
  <c r="C52" i="43"/>
  <c r="L48" i="43"/>
  <c r="M32" i="43"/>
  <c r="J16" i="43"/>
  <c r="I34" i="43"/>
  <c r="K52" i="43"/>
  <c r="D44" i="43"/>
  <c r="G61" i="43"/>
  <c r="H68" i="43"/>
  <c r="H24" i="43"/>
  <c r="I7" i="43"/>
  <c r="J67" i="43"/>
  <c r="C24" i="43"/>
  <c r="C50" i="43"/>
  <c r="G6" i="43"/>
  <c r="E53" i="43"/>
  <c r="D68" i="43"/>
  <c r="D8" i="43"/>
  <c r="N41" i="43"/>
  <c r="E9" i="43"/>
  <c r="L13" i="43"/>
  <c r="D9" i="43"/>
  <c r="H29" i="43"/>
  <c r="E17" i="43"/>
  <c r="I32" i="43"/>
  <c r="D63" i="43"/>
  <c r="J65" i="43"/>
  <c r="M53" i="43"/>
  <c r="C53" i="43"/>
  <c r="K44" i="43"/>
  <c r="E15" i="43"/>
  <c r="I45" i="43"/>
  <c r="F67" i="43"/>
  <c r="C31" i="43"/>
  <c r="E30" i="43"/>
  <c r="M47" i="43"/>
  <c r="H30" i="43"/>
  <c r="D71" i="43"/>
  <c r="F43" i="43"/>
  <c r="H34" i="43"/>
  <c r="C60" i="43"/>
  <c r="K62" i="43"/>
  <c r="I64" i="43"/>
  <c r="C64" i="43"/>
  <c r="L68" i="43"/>
  <c r="E66" i="43"/>
  <c r="E45" i="43"/>
  <c r="J42" i="43"/>
  <c r="L26" i="43"/>
  <c r="D70" i="43"/>
  <c r="C47" i="43"/>
  <c r="D27" i="43"/>
  <c r="N69" i="41"/>
  <c r="D31" i="43"/>
  <c r="H17" i="43"/>
  <c r="N59" i="43"/>
  <c r="E67" i="43"/>
  <c r="L69" i="43"/>
  <c r="L64" i="43"/>
  <c r="L14" i="43"/>
  <c r="J17" i="43"/>
  <c r="K77" i="41"/>
  <c r="E65" i="43"/>
  <c r="D24" i="43"/>
  <c r="G34" i="43"/>
  <c r="M29" i="43"/>
  <c r="G16" i="43"/>
  <c r="M59" i="43"/>
  <c r="C28" i="43"/>
  <c r="D59" i="43"/>
  <c r="M64" i="43"/>
  <c r="D14" i="43"/>
  <c r="H41" i="43"/>
  <c r="M5" i="43"/>
  <c r="K43" i="43"/>
  <c r="N77" i="41"/>
  <c r="F7" i="43"/>
  <c r="D7" i="43"/>
  <c r="I41" i="43"/>
  <c r="I17" i="43"/>
  <c r="H23" i="43"/>
  <c r="E5" i="43"/>
  <c r="F23" i="43"/>
  <c r="H59" i="43"/>
  <c r="I76" i="41"/>
  <c r="L23" i="43"/>
  <c r="C26" i="43"/>
  <c r="E23" i="43"/>
  <c r="G59" i="43"/>
  <c r="J23" i="43"/>
  <c r="C15" i="43"/>
  <c r="K8" i="43"/>
  <c r="D41" i="43"/>
  <c r="H15" i="43"/>
  <c r="E59" i="43"/>
  <c r="J59" i="43"/>
  <c r="C48" i="43"/>
  <c r="K23" i="43"/>
  <c r="F5" i="43"/>
  <c r="C6" i="43"/>
  <c r="C16" i="43"/>
  <c r="J50" i="43" l="1"/>
  <c r="E31" i="43"/>
  <c r="J70" i="43"/>
  <c r="G33" i="43"/>
  <c r="G60" i="43"/>
  <c r="K69" i="41"/>
  <c r="E64" i="43"/>
  <c r="E32" i="43"/>
  <c r="K74" i="41"/>
  <c r="J53" i="43"/>
  <c r="M51" i="43"/>
  <c r="N14" i="43"/>
  <c r="E41" i="43"/>
  <c r="I52" i="43"/>
  <c r="F32" i="43"/>
  <c r="E33" i="43"/>
  <c r="C80" i="41"/>
  <c r="L28" i="43"/>
  <c r="H49" i="43"/>
  <c r="M71" i="43"/>
  <c r="M69" i="43"/>
  <c r="C72" i="41"/>
  <c r="F76" i="41"/>
  <c r="H71" i="41"/>
  <c r="C78" i="41"/>
  <c r="F70" i="43"/>
  <c r="F29" i="43"/>
  <c r="F42" i="43"/>
  <c r="J73" i="41"/>
  <c r="I78" i="41"/>
  <c r="H73" i="41"/>
  <c r="E62" i="43"/>
  <c r="D46" i="43"/>
  <c r="I8" i="43"/>
  <c r="C70" i="41"/>
  <c r="C7" i="43"/>
  <c r="H65" i="43"/>
  <c r="H31" i="43"/>
  <c r="E63" i="43"/>
  <c r="F50" i="43"/>
  <c r="I31" i="43"/>
  <c r="D67" i="43"/>
  <c r="M80" i="41"/>
  <c r="E77" i="41"/>
  <c r="K53" i="43"/>
  <c r="I49" i="43"/>
  <c r="J25" i="43"/>
  <c r="E49" i="43"/>
  <c r="G31" i="43"/>
  <c r="G42" i="43"/>
  <c r="N50" i="43"/>
  <c r="I6" i="43"/>
  <c r="E70" i="43"/>
  <c r="F63" i="43"/>
  <c r="L10" i="43"/>
  <c r="N70" i="43"/>
  <c r="E68" i="43"/>
  <c r="K69" i="43"/>
  <c r="N51" i="43"/>
  <c r="C68" i="43"/>
  <c r="N68" i="43"/>
  <c r="N61" i="43"/>
  <c r="E69" i="43"/>
  <c r="I62" i="43"/>
  <c r="C74" i="41"/>
  <c r="D17" i="43"/>
  <c r="F48" i="43"/>
  <c r="I27" i="43"/>
  <c r="J31" i="43"/>
  <c r="M46" i="43"/>
  <c r="M66" i="43"/>
  <c r="M27" i="43"/>
  <c r="F15" i="43"/>
  <c r="I79" i="41"/>
  <c r="L66" i="43"/>
  <c r="I53" i="43"/>
  <c r="N62" i="43"/>
  <c r="H27" i="43"/>
  <c r="N29" i="43"/>
  <c r="N25" i="43"/>
  <c r="N12" i="43"/>
  <c r="H68" i="41"/>
  <c r="L71" i="43"/>
  <c r="G43" i="43"/>
  <c r="M71" i="41"/>
  <c r="O77" i="40"/>
  <c r="C77" i="41"/>
  <c r="C10" i="43"/>
  <c r="L78" i="41"/>
  <c r="L16" i="43"/>
  <c r="L75" i="41"/>
  <c r="J26" i="43"/>
  <c r="D25" i="43"/>
  <c r="F66" i="43"/>
  <c r="J28" i="43"/>
  <c r="M6" i="43"/>
  <c r="N69" i="43"/>
  <c r="J64" i="43"/>
  <c r="F53" i="43"/>
  <c r="K68" i="41"/>
  <c r="C79" i="41"/>
  <c r="F27" i="43"/>
  <c r="F65" i="43"/>
  <c r="J68" i="43"/>
  <c r="D51" i="43"/>
  <c r="G78" i="41"/>
  <c r="M25" i="43"/>
  <c r="H46" i="43"/>
  <c r="L67" i="43"/>
  <c r="I65" i="43"/>
  <c r="G25" i="43"/>
  <c r="F33" i="43"/>
  <c r="N42" i="43"/>
  <c r="N47" i="43"/>
  <c r="N8" i="43"/>
  <c r="G53" i="43"/>
  <c r="F35" i="43"/>
  <c r="D81" i="40"/>
  <c r="J70" i="41"/>
  <c r="L33" i="43"/>
  <c r="I26" i="43"/>
  <c r="F61" i="43"/>
  <c r="G15" i="43"/>
  <c r="J7" i="43"/>
  <c r="I48" i="43"/>
  <c r="I16" i="43"/>
  <c r="D13" i="43"/>
  <c r="I35" i="43"/>
  <c r="D28" i="43"/>
  <c r="F45" i="43"/>
  <c r="H45" i="43"/>
  <c r="D47" i="43"/>
  <c r="O72" i="40"/>
  <c r="C69" i="41"/>
  <c r="I5" i="43"/>
  <c r="I13" i="43"/>
  <c r="G79" i="41"/>
  <c r="F47" i="43"/>
  <c r="M67" i="43"/>
  <c r="K6" i="43"/>
  <c r="J62" i="43"/>
  <c r="E52" i="43"/>
  <c r="J5" i="43"/>
  <c r="J71" i="43"/>
  <c r="F13" i="43"/>
  <c r="H66" i="43"/>
  <c r="N66" i="43"/>
  <c r="E7" i="43"/>
  <c r="E27" i="43"/>
  <c r="J34" i="43"/>
  <c r="G52" i="43"/>
  <c r="J10" i="43"/>
  <c r="K30" i="43"/>
  <c r="N60" i="43"/>
  <c r="H32" i="43"/>
  <c r="K70" i="43"/>
  <c r="H28" i="43"/>
  <c r="J29" i="43"/>
  <c r="N68" i="41"/>
  <c r="J78" i="41"/>
  <c r="D75" i="41"/>
  <c r="I66" i="43"/>
  <c r="L12" i="43"/>
  <c r="E44" i="43"/>
  <c r="K17" i="43"/>
  <c r="D35" i="43"/>
  <c r="E28" i="43"/>
  <c r="G69" i="41"/>
  <c r="N27" i="43"/>
  <c r="D65" i="43"/>
  <c r="D73" i="43" s="1"/>
  <c r="D80" i="43" s="1"/>
  <c r="L43" i="43"/>
  <c r="M35" i="43"/>
  <c r="M77" i="41"/>
  <c r="H43" i="43"/>
  <c r="I25" i="43"/>
  <c r="F26" i="43"/>
  <c r="L65" i="43"/>
  <c r="H47" i="43"/>
  <c r="K65" i="43"/>
  <c r="K68" i="43"/>
  <c r="N45" i="43"/>
  <c r="O80" i="40"/>
  <c r="C17" i="43"/>
  <c r="M74" i="41"/>
  <c r="M11" i="43"/>
  <c r="I61" i="43"/>
  <c r="G9" i="43"/>
  <c r="N49" i="43"/>
  <c r="F16" i="43"/>
  <c r="O74" i="40"/>
  <c r="C14" i="43"/>
  <c r="O69" i="40"/>
  <c r="G47" i="43"/>
  <c r="M45" i="43"/>
  <c r="D78" i="41"/>
  <c r="H33" i="43"/>
  <c r="J61" i="43"/>
  <c r="M34" i="43"/>
  <c r="N6" i="43"/>
  <c r="D43" i="43"/>
  <c r="N71" i="43"/>
  <c r="F6" i="43"/>
  <c r="G68" i="43"/>
  <c r="K33" i="43"/>
  <c r="F28" i="43"/>
  <c r="F62" i="43"/>
  <c r="G70" i="41"/>
  <c r="K71" i="43"/>
  <c r="H5" i="43"/>
  <c r="E60" i="43"/>
  <c r="D30" i="43"/>
  <c r="M48" i="43"/>
  <c r="M60" i="43"/>
  <c r="G26" i="43"/>
  <c r="J72" i="41"/>
  <c r="J32" i="43"/>
  <c r="D74" i="41"/>
  <c r="N34" i="43"/>
  <c r="K51" i="43"/>
  <c r="K67" i="43"/>
  <c r="K35" i="43"/>
  <c r="N52" i="43"/>
  <c r="I50" i="43"/>
  <c r="N64" i="43"/>
  <c r="F12" i="43"/>
  <c r="M7" i="43"/>
  <c r="M70" i="41"/>
  <c r="F68" i="41"/>
  <c r="F81" i="40"/>
  <c r="C8" i="43"/>
  <c r="I80" i="41"/>
  <c r="F59" i="43"/>
  <c r="M81" i="40"/>
  <c r="BL81" i="40"/>
  <c r="C59" i="43"/>
  <c r="C41" i="43"/>
  <c r="AV81" i="40"/>
  <c r="O79" i="40"/>
  <c r="C9" i="43"/>
  <c r="H81" i="40"/>
  <c r="O70" i="40"/>
  <c r="O71" i="40"/>
  <c r="F69" i="43"/>
  <c r="K81" i="40"/>
  <c r="K59" i="43"/>
  <c r="C61" i="43"/>
  <c r="F68" i="43"/>
  <c r="C33" i="43"/>
  <c r="L17" i="43"/>
  <c r="L80" i="41"/>
  <c r="D77" i="41"/>
  <c r="L29" i="43"/>
  <c r="K14" i="43"/>
  <c r="K5" i="43"/>
  <c r="M26" i="43"/>
  <c r="C29" i="43"/>
  <c r="J15" i="43"/>
  <c r="L41" i="43"/>
  <c r="K31" i="43"/>
  <c r="H50" i="43"/>
  <c r="E73" i="41"/>
  <c r="K75" i="41"/>
  <c r="K12" i="43"/>
  <c r="O75" i="40"/>
  <c r="O68" i="40"/>
  <c r="P81" i="40"/>
  <c r="C5" i="43"/>
  <c r="O78" i="40"/>
  <c r="M23" i="43"/>
  <c r="C11" i="43"/>
  <c r="C73" i="41"/>
  <c r="D70" i="41"/>
  <c r="L79" i="41"/>
  <c r="E26" i="43"/>
  <c r="C42" i="43"/>
  <c r="L59" i="43"/>
  <c r="I23" i="43"/>
  <c r="M62" i="43"/>
  <c r="K11" i="43"/>
  <c r="M44" i="43"/>
  <c r="H26" i="43"/>
  <c r="H35" i="43"/>
  <c r="J35" i="43"/>
  <c r="F41" i="43"/>
  <c r="C70" i="43"/>
  <c r="J41" i="43"/>
  <c r="I68" i="43"/>
  <c r="L71" i="41"/>
  <c r="D15" i="43"/>
  <c r="F31" i="43"/>
  <c r="F69" i="41"/>
  <c r="F24" i="43"/>
  <c r="H8" i="43"/>
  <c r="C32" i="43"/>
  <c r="N81" i="40"/>
  <c r="I63" i="43"/>
  <c r="I73" i="41"/>
  <c r="AF81" i="40"/>
  <c r="C23" i="43"/>
  <c r="G23" i="43"/>
  <c r="C75" i="41"/>
  <c r="C71" i="41"/>
  <c r="C12" i="43"/>
  <c r="O73" i="40"/>
  <c r="E81" i="40"/>
  <c r="C63" i="43"/>
  <c r="C66" i="43"/>
  <c r="I46" i="43"/>
  <c r="E76" i="41"/>
  <c r="E13" i="43"/>
  <c r="F60" i="43"/>
  <c r="E51" i="43"/>
  <c r="E61" i="43"/>
  <c r="C51" i="43"/>
  <c r="G81" i="40"/>
  <c r="K70" i="41"/>
  <c r="K7" i="43"/>
  <c r="G71" i="43"/>
  <c r="G46" i="43"/>
  <c r="K26" i="43"/>
  <c r="C30" i="43"/>
  <c r="I77" i="41"/>
  <c r="I14" i="43"/>
  <c r="J49" i="43"/>
  <c r="L50" i="43"/>
  <c r="D42" i="43"/>
  <c r="K13" i="43"/>
  <c r="K76" i="41"/>
  <c r="J69" i="41"/>
  <c r="G80" i="41"/>
  <c r="J14" i="43"/>
  <c r="J77" i="41"/>
  <c r="C62" i="43"/>
  <c r="C69" i="43"/>
  <c r="J13" i="43"/>
  <c r="J76" i="41"/>
  <c r="E79" i="41"/>
  <c r="E16" i="43"/>
  <c r="C43" i="43"/>
  <c r="G32" i="43"/>
  <c r="G27" i="43"/>
  <c r="H42" i="43"/>
  <c r="K63" i="43"/>
  <c r="D6" i="43"/>
  <c r="D69" i="41"/>
  <c r="H80" i="41"/>
  <c r="M28" i="43"/>
  <c r="C67" i="43"/>
  <c r="F72" i="41"/>
  <c r="H62" i="43"/>
  <c r="I72" i="41"/>
  <c r="M41" i="43"/>
  <c r="F70" i="41"/>
  <c r="L15" i="43"/>
  <c r="G17" i="43"/>
  <c r="J12" i="43"/>
  <c r="J75" i="41"/>
  <c r="M68" i="41"/>
  <c r="G13" i="43"/>
  <c r="G76" i="41"/>
  <c r="D12" i="43"/>
  <c r="D76" i="41"/>
  <c r="F64" i="43"/>
  <c r="J80" i="41"/>
  <c r="H77" i="41"/>
  <c r="H14" i="43"/>
  <c r="M69" i="41"/>
  <c r="M24" i="43"/>
  <c r="L81" i="40"/>
  <c r="C13" i="43"/>
  <c r="I81" i="40"/>
  <c r="I68" i="41"/>
  <c r="C76" i="41"/>
  <c r="O76" i="40"/>
  <c r="C65" i="43"/>
  <c r="G7" i="43"/>
  <c r="H72" i="41"/>
  <c r="H9" i="43"/>
  <c r="K41" i="43"/>
  <c r="M79" i="41"/>
  <c r="M16" i="43"/>
  <c r="H78" i="41"/>
  <c r="F51" i="43"/>
  <c r="G66" i="43"/>
  <c r="M33" i="43"/>
  <c r="L68" i="41"/>
  <c r="K49" i="43"/>
  <c r="K71" i="41"/>
  <c r="L5" i="43"/>
  <c r="I59" i="43"/>
  <c r="M8" i="43"/>
  <c r="H69" i="41"/>
  <c r="C68" i="41"/>
  <c r="G5" i="43"/>
  <c r="G68" i="41"/>
  <c r="C45" i="43"/>
  <c r="N5" i="43"/>
  <c r="C34" i="43"/>
  <c r="D23" i="43"/>
  <c r="G10" i="43"/>
  <c r="G73" i="41"/>
  <c r="D68" i="41"/>
  <c r="D5" i="43"/>
  <c r="I75" i="41"/>
  <c r="I12" i="43"/>
  <c r="L77" i="41"/>
  <c r="L34" i="43"/>
  <c r="G41" i="43"/>
  <c r="L63" i="43"/>
  <c r="F52" i="43"/>
  <c r="M17" i="43"/>
  <c r="C49" i="43"/>
  <c r="H16" i="43"/>
  <c r="H79" i="41"/>
  <c r="E68" i="41"/>
  <c r="H76" i="41"/>
  <c r="H13" i="43"/>
  <c r="C81" i="40"/>
  <c r="K15" i="43"/>
  <c r="K78" i="41"/>
  <c r="C35" i="43"/>
  <c r="G75" i="41"/>
  <c r="G12" i="43"/>
  <c r="G77" i="41"/>
  <c r="K34" i="43"/>
  <c r="F77" i="41"/>
  <c r="F14" i="43"/>
  <c r="H52" i="43"/>
  <c r="N70" i="41"/>
  <c r="N7" i="43"/>
  <c r="M10" i="43"/>
  <c r="M73" i="41"/>
  <c r="C44" i="43"/>
  <c r="K72" i="41"/>
  <c r="K80" i="41"/>
  <c r="J81" i="40"/>
  <c r="E80" i="41"/>
  <c r="I44" i="43"/>
  <c r="G72" i="41"/>
  <c r="J24" i="43"/>
  <c r="N9" i="43"/>
  <c r="G28" i="43"/>
  <c r="F71" i="41"/>
  <c r="D32" i="43"/>
  <c r="M14" i="43"/>
  <c r="F9" i="43"/>
  <c r="N26" i="43"/>
  <c r="L42" i="43"/>
  <c r="J68" i="41"/>
  <c r="D33" i="43"/>
  <c r="I28" i="43"/>
  <c r="J33" i="43"/>
  <c r="E71" i="41"/>
  <c r="E8" i="43"/>
  <c r="I51" i="43"/>
  <c r="F49" i="43"/>
  <c r="J60" i="43"/>
  <c r="E25" i="43"/>
  <c r="H70" i="43"/>
  <c r="L73" i="41"/>
  <c r="N67" i="43"/>
  <c r="D80" i="41"/>
  <c r="N72" i="41"/>
  <c r="I29" i="43"/>
  <c r="L62" i="43"/>
  <c r="E10" i="43"/>
  <c r="M63" i="43"/>
  <c r="M50" i="43"/>
  <c r="I15" i="43"/>
  <c r="E69" i="41"/>
  <c r="I71" i="41"/>
  <c r="L53" i="43"/>
  <c r="G74" i="41"/>
  <c r="D50" i="43"/>
  <c r="J44" i="43"/>
  <c r="L24" i="43"/>
  <c r="L76" i="41"/>
  <c r="M30" i="43"/>
  <c r="F78" i="41"/>
  <c r="H11" i="43"/>
  <c r="H74" i="41"/>
  <c r="J79" i="41"/>
  <c r="I43" i="43"/>
  <c r="N53" i="43"/>
  <c r="D72" i="41"/>
  <c r="E70" i="41"/>
  <c r="M68" i="43"/>
  <c r="H48" i="43"/>
  <c r="K47" i="43"/>
  <c r="J74" i="41"/>
  <c r="L8" i="43"/>
  <c r="E72" i="41"/>
  <c r="J48" i="43"/>
  <c r="M78" i="41"/>
  <c r="M15" i="43"/>
  <c r="H69" i="43"/>
  <c r="F80" i="41"/>
  <c r="F17" i="43"/>
  <c r="I70" i="41"/>
  <c r="J52" i="43"/>
  <c r="G48" i="43"/>
  <c r="N28" i="43"/>
  <c r="L46" i="43"/>
  <c r="F79" i="41"/>
  <c r="E24" i="43"/>
  <c r="H53" i="43"/>
  <c r="E11" i="43"/>
  <c r="G8" i="43"/>
  <c r="G71" i="41"/>
  <c r="E75" i="41"/>
  <c r="D73" i="41"/>
  <c r="N46" i="43"/>
  <c r="E71" i="43"/>
  <c r="H71" i="43"/>
  <c r="M49" i="43"/>
  <c r="J11" i="43"/>
  <c r="K60" i="43"/>
  <c r="L31" i="43"/>
  <c r="G51" i="43"/>
  <c r="F75" i="41"/>
  <c r="I10" i="43"/>
  <c r="G14" i="43"/>
  <c r="J51" i="43"/>
  <c r="L61" i="43"/>
  <c r="N75" i="41"/>
  <c r="E34" i="43"/>
  <c r="H63" i="43"/>
  <c r="I69" i="43"/>
  <c r="H70" i="41"/>
  <c r="J6" i="43"/>
  <c r="L74" i="41"/>
  <c r="E74" i="41"/>
  <c r="K46" i="43"/>
  <c r="C25" i="43"/>
  <c r="N80" i="41"/>
  <c r="E14" i="43"/>
  <c r="L72" i="41"/>
  <c r="N15" i="43"/>
  <c r="N78" i="41"/>
  <c r="M72" i="41"/>
  <c r="M43" i="43"/>
  <c r="N23" i="43"/>
  <c r="D71" i="41"/>
  <c r="N74" i="41"/>
  <c r="N11" i="43"/>
  <c r="M75" i="41"/>
  <c r="J30" i="43"/>
  <c r="L11" i="43"/>
  <c r="K79" i="41"/>
  <c r="K50" i="43"/>
  <c r="L25" i="43"/>
  <c r="K73" i="41"/>
  <c r="C46" i="43"/>
  <c r="C27" i="43"/>
  <c r="K42" i="43"/>
  <c r="M31" i="43"/>
  <c r="H25" i="43"/>
  <c r="G30" i="43"/>
  <c r="D79" i="41"/>
  <c r="H75" i="41"/>
  <c r="F74" i="41"/>
  <c r="F34" i="43"/>
  <c r="L27" i="43"/>
  <c r="E78" i="41"/>
  <c r="N73" i="41"/>
  <c r="M76" i="41"/>
  <c r="G29" i="43"/>
  <c r="I69" i="41"/>
  <c r="K10" i="43"/>
  <c r="I74" i="41"/>
  <c r="I11" i="43"/>
  <c r="K25" i="43"/>
  <c r="M9" i="43"/>
  <c r="K48" i="43"/>
  <c r="L70" i="41"/>
  <c r="L69" i="41"/>
  <c r="F73" i="41"/>
  <c r="K9" i="43"/>
  <c r="N16" i="43"/>
  <c r="N79" i="41"/>
  <c r="F8" i="43"/>
  <c r="L9" i="43"/>
  <c r="N76" i="41"/>
  <c r="J71" i="41"/>
  <c r="J8" i="43"/>
  <c r="N71" i="41"/>
  <c r="N73" i="43" l="1"/>
  <c r="N80" i="43" s="1"/>
  <c r="J73" i="43"/>
  <c r="J80" i="43" s="1"/>
  <c r="D19" i="43"/>
  <c r="D77" i="43" s="1"/>
  <c r="E73" i="43"/>
  <c r="E80" i="43" s="1"/>
  <c r="J37" i="43"/>
  <c r="J78" i="43" s="1"/>
  <c r="D37" i="43"/>
  <c r="D78" i="43" s="1"/>
  <c r="H19" i="43"/>
  <c r="H77" i="43" s="1"/>
  <c r="K37" i="43"/>
  <c r="K78" i="43" s="1"/>
  <c r="N37" i="43"/>
  <c r="N78" i="43" s="1"/>
  <c r="I55" i="43"/>
  <c r="I79" i="43" s="1"/>
  <c r="K81" i="41"/>
  <c r="O78" i="41"/>
  <c r="O79" i="41"/>
  <c r="N55" i="43"/>
  <c r="N79" i="43" s="1"/>
  <c r="O74" i="41"/>
  <c r="O72" i="41"/>
  <c r="L37" i="43"/>
  <c r="L78" i="43" s="1"/>
  <c r="M73" i="43"/>
  <c r="M80" i="43" s="1"/>
  <c r="E19" i="43"/>
  <c r="E77" i="43" s="1"/>
  <c r="H55" i="43"/>
  <c r="H79" i="43" s="1"/>
  <c r="E55" i="43"/>
  <c r="E79" i="43" s="1"/>
  <c r="F37" i="43"/>
  <c r="F78" i="43" s="1"/>
  <c r="F19" i="43"/>
  <c r="F77" i="43" s="1"/>
  <c r="H37" i="43"/>
  <c r="H78" i="43" s="1"/>
  <c r="G73" i="43"/>
  <c r="G80" i="43" s="1"/>
  <c r="O77" i="41"/>
  <c r="M19" i="43"/>
  <c r="M77" i="43" s="1"/>
  <c r="J19" i="43"/>
  <c r="J77" i="43" s="1"/>
  <c r="E37" i="43"/>
  <c r="E78" i="43" s="1"/>
  <c r="D55" i="43"/>
  <c r="D79" i="43" s="1"/>
  <c r="I37" i="43"/>
  <c r="I78" i="43" s="1"/>
  <c r="C81" i="41"/>
  <c r="O68" i="41"/>
  <c r="P81" i="41"/>
  <c r="O80" i="41"/>
  <c r="O81" i="40"/>
  <c r="G55" i="43"/>
  <c r="G79" i="43" s="1"/>
  <c r="K19" i="43"/>
  <c r="K77" i="43" s="1"/>
  <c r="G81" i="41"/>
  <c r="M55" i="43"/>
  <c r="M79" i="43" s="1"/>
  <c r="N81" i="41"/>
  <c r="N19" i="43"/>
  <c r="N77" i="43" s="1"/>
  <c r="H81" i="41"/>
  <c r="G19" i="43"/>
  <c r="G77" i="43" s="1"/>
  <c r="O69" i="41"/>
  <c r="G37" i="43"/>
  <c r="G78" i="43" s="1"/>
  <c r="L73" i="43"/>
  <c r="L80" i="43" s="1"/>
  <c r="O70" i="41"/>
  <c r="L55" i="43"/>
  <c r="L79" i="43" s="1"/>
  <c r="I19" i="43"/>
  <c r="I77" i="43" s="1"/>
  <c r="D81" i="41"/>
  <c r="I73" i="43"/>
  <c r="I80" i="43" s="1"/>
  <c r="C55" i="43"/>
  <c r="E81" i="41"/>
  <c r="L19" i="43"/>
  <c r="L77" i="43" s="1"/>
  <c r="O76" i="41"/>
  <c r="I81" i="41"/>
  <c r="F55" i="43"/>
  <c r="F79" i="43" s="1"/>
  <c r="M37" i="43"/>
  <c r="M78" i="43" s="1"/>
  <c r="C73" i="43"/>
  <c r="F81" i="41"/>
  <c r="J81" i="41"/>
  <c r="C37" i="43"/>
  <c r="J55" i="43"/>
  <c r="J79" i="43" s="1"/>
  <c r="C19" i="43"/>
  <c r="K73" i="43"/>
  <c r="K80" i="43" s="1"/>
  <c r="H73" i="43"/>
  <c r="H80" i="43" s="1"/>
  <c r="O71" i="41"/>
  <c r="O73" i="41"/>
  <c r="L81" i="41"/>
  <c r="K55" i="43"/>
  <c r="K79" i="43" s="1"/>
  <c r="M81" i="41"/>
  <c r="O75" i="41"/>
  <c r="F73" i="43"/>
  <c r="F80" i="43" s="1"/>
  <c r="C77" i="43" l="1"/>
  <c r="C82" i="43" s="1"/>
  <c r="D82" i="43" s="1"/>
  <c r="E82" i="43" s="1"/>
  <c r="F82" i="43" s="1"/>
  <c r="G82" i="43" s="1"/>
  <c r="H82" i="43" s="1"/>
  <c r="I82" i="43" s="1"/>
  <c r="J82" i="43" s="1"/>
  <c r="K82" i="43" s="1"/>
  <c r="L82" i="43" s="1"/>
  <c r="M82" i="43" s="1"/>
  <c r="N82" i="43" s="1"/>
  <c r="O82" i="43" s="1"/>
  <c r="N20" i="43"/>
  <c r="C80" i="43"/>
  <c r="C85" i="43" s="1"/>
  <c r="D85" i="43" s="1"/>
  <c r="E85" i="43" s="1"/>
  <c r="F85" i="43" s="1"/>
  <c r="G85" i="43" s="1"/>
  <c r="H85" i="43" s="1"/>
  <c r="I85" i="43" s="1"/>
  <c r="J85" i="43" s="1"/>
  <c r="K85" i="43" s="1"/>
  <c r="L85" i="43" s="1"/>
  <c r="M85" i="43" s="1"/>
  <c r="N85" i="43" s="1"/>
  <c r="O85" i="43" s="1"/>
  <c r="N74" i="43"/>
  <c r="C79" i="43"/>
  <c r="C84" i="43" s="1"/>
  <c r="D84" i="43" s="1"/>
  <c r="E84" i="43" s="1"/>
  <c r="F84" i="43" s="1"/>
  <c r="G84" i="43" s="1"/>
  <c r="H84" i="43" s="1"/>
  <c r="I84" i="43" s="1"/>
  <c r="J84" i="43" s="1"/>
  <c r="K84" i="43" s="1"/>
  <c r="L84" i="43" s="1"/>
  <c r="M84" i="43" s="1"/>
  <c r="N84" i="43" s="1"/>
  <c r="O84" i="43" s="1"/>
  <c r="N56" i="43"/>
  <c r="D26" i="47"/>
  <c r="O81" i="41"/>
  <c r="D18" i="47"/>
  <c r="D14" i="47"/>
  <c r="C78" i="43"/>
  <c r="C83" i="43" s="1"/>
  <c r="D83" i="43" s="1"/>
  <c r="E83" i="43" s="1"/>
  <c r="F83" i="43" s="1"/>
  <c r="G83" i="43" s="1"/>
  <c r="H83" i="43" s="1"/>
  <c r="I83" i="43" s="1"/>
  <c r="J83" i="43" s="1"/>
  <c r="K83" i="43" s="1"/>
  <c r="L83" i="43" s="1"/>
  <c r="M83" i="43" s="1"/>
  <c r="N83" i="43" s="1"/>
  <c r="O83" i="43" s="1"/>
  <c r="N38" i="43"/>
  <c r="D22" i="47"/>
  <c r="D43" i="47" l="1"/>
  <c r="D45" i="47"/>
  <c r="D44" i="47"/>
  <c r="D30" i="47"/>
  <c r="D42" i="47"/>
  <c r="E10" i="36" l="1"/>
  <c r="E14" i="36"/>
  <c r="D14" i="36"/>
  <c r="H8" i="36"/>
  <c r="D13" i="36"/>
  <c r="D8" i="36"/>
  <c r="I6" i="36"/>
  <c r="I7" i="36"/>
  <c r="L12" i="36"/>
  <c r="G12" i="36"/>
  <c r="D7" i="36"/>
  <c r="L8" i="36"/>
  <c r="M7" i="36"/>
  <c r="J9" i="36"/>
  <c r="L10" i="36"/>
  <c r="D15" i="36"/>
  <c r="D11" i="36"/>
  <c r="E11" i="36"/>
  <c r="E17" i="36"/>
  <c r="M8" i="36"/>
  <c r="D6" i="36"/>
  <c r="D12" i="36"/>
  <c r="E8" i="36"/>
  <c r="D16" i="36"/>
  <c r="J11" i="36"/>
  <c r="J6" i="36"/>
  <c r="K13" i="36"/>
  <c r="G17" i="36"/>
  <c r="I8" i="36"/>
  <c r="K11" i="36"/>
  <c r="J16" i="36"/>
  <c r="J13" i="36"/>
  <c r="G8" i="36"/>
  <c r="H16" i="36"/>
  <c r="H11" i="36"/>
  <c r="E6" i="36"/>
  <c r="H7" i="36"/>
  <c r="I12" i="36"/>
  <c r="N14" i="36"/>
  <c r="M15" i="36"/>
  <c r="M13" i="36"/>
  <c r="M11" i="36"/>
  <c r="G10" i="36"/>
  <c r="L9" i="36"/>
  <c r="M9" i="36"/>
  <c r="N9" i="36"/>
  <c r="N6" i="36"/>
  <c r="N7" i="36"/>
  <c r="G9" i="36"/>
  <c r="K12" i="36"/>
  <c r="I10" i="36"/>
  <c r="K10" i="36"/>
  <c r="J5" i="36"/>
  <c r="L6" i="36"/>
  <c r="I13" i="36"/>
  <c r="G7" i="36"/>
  <c r="G13" i="36"/>
  <c r="I9" i="36"/>
  <c r="G15" i="36"/>
  <c r="K9" i="36"/>
  <c r="N10" i="36"/>
  <c r="H17" i="36"/>
  <c r="L13" i="36"/>
  <c r="N13" i="36"/>
  <c r="J7" i="36"/>
  <c r="E13" i="36"/>
  <c r="K17" i="36"/>
  <c r="H14" i="36"/>
  <c r="H9" i="36"/>
  <c r="H15" i="36"/>
  <c r="G11" i="36"/>
  <c r="L15" i="36"/>
  <c r="N12" i="36"/>
  <c r="E12" i="36"/>
  <c r="J10" i="36"/>
  <c r="J15" i="36"/>
  <c r="M16" i="36"/>
  <c r="N11" i="36"/>
  <c r="N16" i="36"/>
  <c r="L17" i="36"/>
  <c r="N15" i="36"/>
  <c r="K92" i="41"/>
  <c r="K124" i="41" s="1"/>
  <c r="N87" i="41"/>
  <c r="N119" i="41" s="1"/>
  <c r="D91" i="41"/>
  <c r="D123" i="41" s="1"/>
  <c r="F85" i="41"/>
  <c r="F117" i="41" s="1"/>
  <c r="E86" i="41"/>
  <c r="E118" i="41" s="1"/>
  <c r="E95" i="41"/>
  <c r="E127" i="41" s="1"/>
  <c r="E96" i="41"/>
  <c r="E128" i="41" s="1"/>
  <c r="H87" i="41"/>
  <c r="H119" i="41" s="1"/>
  <c r="G89" i="41"/>
  <c r="G121" i="41" s="1"/>
  <c r="J92" i="41"/>
  <c r="J124" i="41" s="1"/>
  <c r="D93" i="41"/>
  <c r="D125" i="41" s="1"/>
  <c r="D94" i="41"/>
  <c r="D126" i="41" s="1"/>
  <c r="J88" i="41"/>
  <c r="J120" i="41" s="1"/>
  <c r="E85" i="41"/>
  <c r="E117" i="41" s="1"/>
  <c r="F90" i="41"/>
  <c r="F122" i="41" s="1"/>
  <c r="I94" i="41"/>
  <c r="I126" i="41" s="1"/>
  <c r="N86" i="41"/>
  <c r="N118" i="41" s="1"/>
  <c r="D89" i="41"/>
  <c r="D121" i="41" s="1"/>
  <c r="K93" i="41"/>
  <c r="K125" i="41" s="1"/>
  <c r="G94" i="41"/>
  <c r="G126" i="41" s="1"/>
  <c r="H5" i="35"/>
  <c r="K87" i="41"/>
  <c r="K119" i="41" s="1"/>
  <c r="E94" i="41"/>
  <c r="E126" i="41" s="1"/>
  <c r="F92" i="41"/>
  <c r="F124" i="41" s="1"/>
  <c r="M87" i="41"/>
  <c r="M119" i="41" s="1"/>
  <c r="G86" i="41"/>
  <c r="G118" i="41" s="1"/>
  <c r="N88" i="41"/>
  <c r="N120" i="41" s="1"/>
  <c r="M94" i="41"/>
  <c r="M126" i="41" s="1"/>
  <c r="K89" i="41"/>
  <c r="K121" i="41" s="1"/>
  <c r="L87" i="41"/>
  <c r="L119" i="41" s="1"/>
  <c r="J85" i="41"/>
  <c r="J117" i="41" s="1"/>
  <c r="H85" i="41"/>
  <c r="H117" i="41" s="1"/>
  <c r="F96" i="41"/>
  <c r="F128" i="41" s="1"/>
  <c r="D92" i="41"/>
  <c r="D124" i="41" s="1"/>
  <c r="D85" i="41"/>
  <c r="D117" i="41" s="1"/>
  <c r="J86" i="41"/>
  <c r="J118" i="41" s="1"/>
  <c r="H94" i="41"/>
  <c r="H126" i="41" s="1"/>
  <c r="N96" i="41"/>
  <c r="N128" i="41" s="1"/>
  <c r="J94" i="41"/>
  <c r="J126" i="41" s="1"/>
  <c r="K85" i="41"/>
  <c r="K117" i="41" s="1"/>
  <c r="I87" i="41"/>
  <c r="I119" i="41" s="1"/>
  <c r="H92" i="41"/>
  <c r="H124" i="41" s="1"/>
  <c r="J91" i="41"/>
  <c r="J123" i="41" s="1"/>
  <c r="N5" i="35"/>
  <c r="J89" i="41"/>
  <c r="J121" i="41" s="1"/>
  <c r="F95" i="41"/>
  <c r="F127" i="41" s="1"/>
  <c r="M89" i="41"/>
  <c r="M121" i="41" s="1"/>
  <c r="M90" i="41"/>
  <c r="M122" i="41" s="1"/>
  <c r="F87" i="41"/>
  <c r="F119" i="41" s="1"/>
  <c r="H86" i="41"/>
  <c r="H118" i="41" s="1"/>
  <c r="I91" i="41"/>
  <c r="I123" i="41" s="1"/>
  <c r="H90" i="41"/>
  <c r="H122" i="41" s="1"/>
  <c r="N91" i="41"/>
  <c r="G88" i="41"/>
  <c r="G120" i="41" s="1"/>
  <c r="N95" i="41"/>
  <c r="L95" i="41"/>
  <c r="L127" i="41" s="1"/>
  <c r="H89" i="41"/>
  <c r="H121" i="41" s="1"/>
  <c r="M95" i="41"/>
  <c r="M127" i="41" s="1"/>
  <c r="F86" i="41"/>
  <c r="F118" i="41" s="1"/>
  <c r="L86" i="41"/>
  <c r="L118" i="41" s="1"/>
  <c r="G87" i="41"/>
  <c r="G119" i="41" s="1"/>
  <c r="D90" i="41"/>
  <c r="D122" i="41" s="1"/>
  <c r="N85" i="41"/>
  <c r="F91" i="41"/>
  <c r="F123" i="41" s="1"/>
  <c r="D88" i="41"/>
  <c r="D120" i="41" s="1"/>
  <c r="G85" i="41"/>
  <c r="G117" i="41" s="1"/>
  <c r="L91" i="41"/>
  <c r="L123" i="41" s="1"/>
  <c r="C5" i="36"/>
  <c r="I92" i="41"/>
  <c r="I124" i="41" s="1"/>
  <c r="G93" i="41"/>
  <c r="G125" i="41" s="1"/>
  <c r="BB97" i="40"/>
  <c r="BB151" i="40" s="1"/>
  <c r="L85" i="41"/>
  <c r="L117" i="41" s="1"/>
  <c r="L90" i="41" l="1"/>
  <c r="L122" i="41" s="1"/>
  <c r="E93" i="41"/>
  <c r="E125" i="41" s="1"/>
  <c r="J95" i="41"/>
  <c r="J127" i="41" s="1"/>
  <c r="E88" i="41"/>
  <c r="E120" i="41" s="1"/>
  <c r="H95" i="41"/>
  <c r="H127" i="41" s="1"/>
  <c r="M85" i="41"/>
  <c r="M117" i="41" s="1"/>
  <c r="L7" i="36"/>
  <c r="I88" i="41"/>
  <c r="I120" i="41" s="1"/>
  <c r="F94" i="41"/>
  <c r="F126" i="41" s="1"/>
  <c r="K96" i="41"/>
  <c r="K128" i="41" s="1"/>
  <c r="J93" i="41"/>
  <c r="J125" i="41" s="1"/>
  <c r="L88" i="41"/>
  <c r="L120" i="41" s="1"/>
  <c r="N90" i="41"/>
  <c r="N122" i="41" s="1"/>
  <c r="I95" i="41"/>
  <c r="I127" i="41" s="1"/>
  <c r="G92" i="41"/>
  <c r="G124" i="41" s="1"/>
  <c r="M88" i="41"/>
  <c r="M120" i="41" s="1"/>
  <c r="D96" i="41"/>
  <c r="D128" i="41" s="1"/>
  <c r="L89" i="41"/>
  <c r="L121" i="41" s="1"/>
  <c r="G96" i="41"/>
  <c r="G128" i="41" s="1"/>
  <c r="J96" i="41"/>
  <c r="J128" i="41" s="1"/>
  <c r="N93" i="41"/>
  <c r="N125" i="41" s="1"/>
  <c r="H91" i="41"/>
  <c r="H123" i="41" s="1"/>
  <c r="J87" i="41"/>
  <c r="J119" i="41" s="1"/>
  <c r="N94" i="41"/>
  <c r="N126" i="41" s="1"/>
  <c r="H96" i="41"/>
  <c r="H128" i="41" s="1"/>
  <c r="K86" i="41"/>
  <c r="K118" i="41" s="1"/>
  <c r="K90" i="41"/>
  <c r="K122" i="41" s="1"/>
  <c r="L96" i="41"/>
  <c r="L128" i="41" s="1"/>
  <c r="I89" i="41"/>
  <c r="I121" i="41" s="1"/>
  <c r="H10" i="36"/>
  <c r="H88" i="41"/>
  <c r="H120" i="41" s="1"/>
  <c r="N8" i="36"/>
  <c r="F12" i="36"/>
  <c r="E92" i="41"/>
  <c r="E124" i="41" s="1"/>
  <c r="N127" i="41"/>
  <c r="E91" i="41"/>
  <c r="E123" i="41" s="1"/>
  <c r="N89" i="41"/>
  <c r="N121" i="41" s="1"/>
  <c r="K14" i="36"/>
  <c r="L16" i="36"/>
  <c r="K6" i="36"/>
  <c r="F7" i="36"/>
  <c r="M14" i="36"/>
  <c r="N92" i="41"/>
  <c r="N124" i="41" s="1"/>
  <c r="L92" i="41"/>
  <c r="L124" i="41" s="1"/>
  <c r="K91" i="41"/>
  <c r="K123" i="41" s="1"/>
  <c r="F89" i="41"/>
  <c r="F121" i="41" s="1"/>
  <c r="K95" i="41"/>
  <c r="K127" i="41" s="1"/>
  <c r="K94" i="41"/>
  <c r="K126" i="41" s="1"/>
  <c r="N123" i="41"/>
  <c r="M12" i="36"/>
  <c r="L11" i="36"/>
  <c r="J14" i="36"/>
  <c r="H13" i="36"/>
  <c r="D9" i="36"/>
  <c r="H93" i="41"/>
  <c r="H125" i="41" s="1"/>
  <c r="G91" i="41"/>
  <c r="G123" i="41" s="1"/>
  <c r="L93" i="41"/>
  <c r="L125" i="41" s="1"/>
  <c r="I86" i="41"/>
  <c r="I118" i="41" s="1"/>
  <c r="F93" i="41"/>
  <c r="F125" i="41" s="1"/>
  <c r="K16" i="36"/>
  <c r="J17" i="36"/>
  <c r="I15" i="36"/>
  <c r="E89" i="41"/>
  <c r="E121" i="41" s="1"/>
  <c r="L14" i="36"/>
  <c r="N117" i="41"/>
  <c r="AO97" i="40"/>
  <c r="AO151" i="40" s="1"/>
  <c r="I84" i="41"/>
  <c r="M14" i="35"/>
  <c r="M93" i="41"/>
  <c r="M125" i="41" s="1"/>
  <c r="L5" i="35"/>
  <c r="F5" i="35"/>
  <c r="L6" i="35"/>
  <c r="J5" i="35"/>
  <c r="D8" i="35"/>
  <c r="D87" i="41"/>
  <c r="D119" i="41" s="1"/>
  <c r="M17" i="35"/>
  <c r="M96" i="41"/>
  <c r="M128" i="41" s="1"/>
  <c r="N6" i="35"/>
  <c r="I6" i="35"/>
  <c r="I85" i="41"/>
  <c r="I117" i="41" s="1"/>
  <c r="G6" i="35"/>
  <c r="E11" i="35"/>
  <c r="E90" i="41"/>
  <c r="E122" i="41" s="1"/>
  <c r="M12" i="35"/>
  <c r="M91" i="41"/>
  <c r="M123" i="41" s="1"/>
  <c r="AI97" i="40"/>
  <c r="AI151" i="40" s="1"/>
  <c r="C84" i="41"/>
  <c r="AU84" i="40"/>
  <c r="G16" i="35"/>
  <c r="G95" i="41"/>
  <c r="G127" i="41" s="1"/>
  <c r="D16" i="35"/>
  <c r="D95" i="41"/>
  <c r="D127" i="41" s="1"/>
  <c r="M7" i="35"/>
  <c r="M86" i="41"/>
  <c r="M118" i="41" s="1"/>
  <c r="G5" i="35"/>
  <c r="AU91" i="40"/>
  <c r="C91" i="41"/>
  <c r="AU85" i="40"/>
  <c r="C85" i="41"/>
  <c r="E5" i="35"/>
  <c r="M5" i="35"/>
  <c r="C59" i="36"/>
  <c r="C23" i="36"/>
  <c r="M13" i="35"/>
  <c r="M92" i="41"/>
  <c r="M124" i="41" s="1"/>
  <c r="H16" i="35"/>
  <c r="BK95" i="40"/>
  <c r="BK85" i="40"/>
  <c r="N12" i="35"/>
  <c r="BK93" i="40"/>
  <c r="AU95" i="40"/>
  <c r="C95" i="41"/>
  <c r="J16" i="35"/>
  <c r="AY97" i="40"/>
  <c r="AY151" i="40" s="1"/>
  <c r="BL130" i="40"/>
  <c r="BK84" i="40"/>
  <c r="G14" i="35"/>
  <c r="C92" i="41"/>
  <c r="AU92" i="40"/>
  <c r="F12" i="35"/>
  <c r="E9" i="35"/>
  <c r="L10" i="35"/>
  <c r="M10" i="35"/>
  <c r="J14" i="35"/>
  <c r="F14" i="35"/>
  <c r="AU94" i="40"/>
  <c r="C94" i="41"/>
  <c r="H15" i="35"/>
  <c r="F17" i="35"/>
  <c r="D17" i="35"/>
  <c r="E13" i="35"/>
  <c r="G7" i="35"/>
  <c r="J17" i="35"/>
  <c r="I7" i="35"/>
  <c r="E12" i="35"/>
  <c r="K8" i="35"/>
  <c r="D84" i="41"/>
  <c r="AJ97" i="40"/>
  <c r="AJ151" i="40" s="1"/>
  <c r="AU96" i="40"/>
  <c r="C96" i="41"/>
  <c r="K5" i="35"/>
  <c r="AU89" i="40"/>
  <c r="C89" i="41"/>
  <c r="N9" i="35"/>
  <c r="BK92" i="40"/>
  <c r="I13" i="35"/>
  <c r="C93" i="41"/>
  <c r="AU93" i="40"/>
  <c r="G8" i="35"/>
  <c r="H10" i="35"/>
  <c r="M9" i="35"/>
  <c r="H14" i="35"/>
  <c r="AL97" i="40"/>
  <c r="AL151" i="40" s="1"/>
  <c r="F84" i="41"/>
  <c r="J12" i="35"/>
  <c r="AU86" i="40"/>
  <c r="C86" i="41"/>
  <c r="K15" i="35"/>
  <c r="BK86" i="40"/>
  <c r="K10" i="35"/>
  <c r="F13" i="35"/>
  <c r="L12" i="35"/>
  <c r="BK89" i="40"/>
  <c r="N16" i="35"/>
  <c r="BK96" i="40"/>
  <c r="BK91" i="40"/>
  <c r="N17" i="35"/>
  <c r="K7" i="35"/>
  <c r="M8" i="35"/>
  <c r="AU88" i="40"/>
  <c r="C88" i="41"/>
  <c r="I11" i="35"/>
  <c r="I90" i="41"/>
  <c r="I122" i="41" s="1"/>
  <c r="I14" i="35"/>
  <c r="I93" i="41"/>
  <c r="I125" i="41" s="1"/>
  <c r="G11" i="35"/>
  <c r="G90" i="41"/>
  <c r="G122" i="41" s="1"/>
  <c r="F7" i="35"/>
  <c r="AP97" i="40"/>
  <c r="AP151" i="40" s="1"/>
  <c r="J84" i="41"/>
  <c r="AS97" i="40"/>
  <c r="AS151" i="40" s="1"/>
  <c r="M84" i="41"/>
  <c r="M16" i="35"/>
  <c r="G12" i="35"/>
  <c r="G9" i="35"/>
  <c r="H11" i="35"/>
  <c r="I9" i="35"/>
  <c r="F16" i="35"/>
  <c r="I8" i="35"/>
  <c r="J7" i="35"/>
  <c r="D13" i="35"/>
  <c r="BK87" i="40"/>
  <c r="M15" i="35"/>
  <c r="C90" i="41"/>
  <c r="AU90" i="40"/>
  <c r="AK97" i="40"/>
  <c r="AK151" i="40" s="1"/>
  <c r="E84" i="41"/>
  <c r="E15" i="35"/>
  <c r="E8" i="35"/>
  <c r="E87" i="41"/>
  <c r="E119" i="41" s="1"/>
  <c r="I17" i="35"/>
  <c r="I96" i="41"/>
  <c r="I128" i="41" s="1"/>
  <c r="D11" i="35"/>
  <c r="L7" i="35"/>
  <c r="I12" i="35"/>
  <c r="H7" i="35"/>
  <c r="F8" i="35"/>
  <c r="J15" i="35"/>
  <c r="J6" i="35"/>
  <c r="BK88" i="40"/>
  <c r="AR97" i="40"/>
  <c r="AR151" i="40" s="1"/>
  <c r="L84" i="41"/>
  <c r="AM97" i="40"/>
  <c r="AM151" i="40" s="1"/>
  <c r="G84" i="41"/>
  <c r="BK90" i="40"/>
  <c r="N13" i="35"/>
  <c r="J11" i="35"/>
  <c r="J90" i="41"/>
  <c r="J122" i="41" s="1"/>
  <c r="D9" i="35"/>
  <c r="L16" i="35"/>
  <c r="M11" i="35"/>
  <c r="J10" i="35"/>
  <c r="AT97" i="40"/>
  <c r="AT151" i="40" s="1"/>
  <c r="N84" i="41"/>
  <c r="H13" i="35"/>
  <c r="L9" i="35"/>
  <c r="G17" i="35"/>
  <c r="K6" i="35"/>
  <c r="C87" i="41"/>
  <c r="AU87" i="40"/>
  <c r="D6" i="35"/>
  <c r="M6" i="35"/>
  <c r="H6" i="35"/>
  <c r="L8" i="35"/>
  <c r="D7" i="35"/>
  <c r="D86" i="41"/>
  <c r="D118" i="41" s="1"/>
  <c r="E14" i="35"/>
  <c r="H84" i="41"/>
  <c r="AN97" i="40"/>
  <c r="AN151" i="40" s="1"/>
  <c r="L17" i="35"/>
  <c r="L13" i="35"/>
  <c r="I15" i="35"/>
  <c r="G10" i="35"/>
  <c r="K16" i="35"/>
  <c r="K17" i="35"/>
  <c r="J8" i="35"/>
  <c r="F9" i="35"/>
  <c r="F88" i="41"/>
  <c r="F120" i="41" s="1"/>
  <c r="G15" i="35"/>
  <c r="E6" i="35"/>
  <c r="N11" i="35"/>
  <c r="N14" i="35"/>
  <c r="I16" i="35"/>
  <c r="E16" i="35"/>
  <c r="F15" i="35"/>
  <c r="N10" i="35"/>
  <c r="L11" i="35"/>
  <c r="G13" i="35"/>
  <c r="K11" i="35"/>
  <c r="D10" i="35"/>
  <c r="H17" i="35"/>
  <c r="F11" i="35"/>
  <c r="J9" i="35"/>
  <c r="D14" i="35"/>
  <c r="H8" i="35"/>
  <c r="K12" i="35"/>
  <c r="F6" i="35"/>
  <c r="AQ97" i="40"/>
  <c r="AQ151" i="40" s="1"/>
  <c r="K84" i="41"/>
  <c r="N7" i="35"/>
  <c r="I10" i="35"/>
  <c r="D15" i="35"/>
  <c r="J13" i="35"/>
  <c r="L14" i="35"/>
  <c r="E10" i="35"/>
  <c r="N8" i="35"/>
  <c r="K14" i="35"/>
  <c r="N15" i="35"/>
  <c r="E17" i="35"/>
  <c r="D12" i="35"/>
  <c r="H12" i="35"/>
  <c r="BK94" i="40"/>
  <c r="H9" i="35"/>
  <c r="E7" i="35"/>
  <c r="L15" i="35"/>
  <c r="L94" i="41"/>
  <c r="L126" i="41" s="1"/>
  <c r="K9" i="35"/>
  <c r="K88" i="41"/>
  <c r="K120" i="41" s="1"/>
  <c r="F10" i="35"/>
  <c r="K13" i="35"/>
  <c r="J8" i="36"/>
  <c r="BI97" i="40"/>
  <c r="BI151" i="40" s="1"/>
  <c r="H6" i="36"/>
  <c r="H12" i="36"/>
  <c r="K7" i="36"/>
  <c r="M6" i="36"/>
  <c r="BJ97" i="40"/>
  <c r="BJ151" i="40" s="1"/>
  <c r="BH97" i="40"/>
  <c r="BH151" i="40" s="1"/>
  <c r="BG97" i="40"/>
  <c r="BG151" i="40" s="1"/>
  <c r="BE97" i="40"/>
  <c r="BE151" i="40" s="1"/>
  <c r="BA97" i="40"/>
  <c r="BA151" i="40" s="1"/>
  <c r="BC97" i="40"/>
  <c r="BC151" i="40" s="1"/>
  <c r="F8" i="36"/>
  <c r="G6" i="36"/>
  <c r="K8" i="36"/>
  <c r="N17" i="36"/>
  <c r="BF97" i="40"/>
  <c r="BF151" i="40" s="1"/>
  <c r="I14" i="36"/>
  <c r="BD97" i="40"/>
  <c r="BD151" i="40" s="1"/>
  <c r="I16" i="36"/>
  <c r="M10" i="36"/>
  <c r="F16" i="36"/>
  <c r="E9" i="36"/>
  <c r="I17" i="36"/>
  <c r="E16" i="36"/>
  <c r="E15" i="36"/>
  <c r="I11" i="36"/>
  <c r="J12" i="36"/>
  <c r="G14" i="36"/>
  <c r="M17" i="36"/>
  <c r="F11" i="36"/>
  <c r="F14" i="36"/>
  <c r="F9" i="36"/>
  <c r="F15" i="36"/>
  <c r="K15" i="36"/>
  <c r="G16" i="36"/>
  <c r="D17" i="36"/>
  <c r="AZ97" i="40"/>
  <c r="AZ151" i="40" s="1"/>
  <c r="F6" i="36"/>
  <c r="E7" i="36"/>
  <c r="D10" i="36"/>
  <c r="F17" i="36"/>
  <c r="P129" i="41" l="1"/>
  <c r="J19" i="36"/>
  <c r="J80" i="28" s="1"/>
  <c r="BF129" i="40"/>
  <c r="AS129" i="40"/>
  <c r="BK123" i="40"/>
  <c r="C12" i="36"/>
  <c r="AZ129" i="40"/>
  <c r="D5" i="36"/>
  <c r="BA129" i="40"/>
  <c r="E5" i="36"/>
  <c r="C8" i="35"/>
  <c r="AU119" i="40"/>
  <c r="C11" i="36"/>
  <c r="BK122" i="40"/>
  <c r="F97" i="41"/>
  <c r="F154" i="41" s="1"/>
  <c r="F116" i="41"/>
  <c r="F129" i="41" s="1"/>
  <c r="O96" i="41"/>
  <c r="C128" i="41"/>
  <c r="O128" i="41" s="1"/>
  <c r="O94" i="41"/>
  <c r="C126" i="41"/>
  <c r="O126" i="41" s="1"/>
  <c r="O92" i="41"/>
  <c r="C124" i="41"/>
  <c r="O124" i="41" s="1"/>
  <c r="E19" i="35"/>
  <c r="E79" i="28" s="1"/>
  <c r="C12" i="35"/>
  <c r="AU123" i="40"/>
  <c r="F10" i="36"/>
  <c r="E116" i="41"/>
  <c r="E129" i="41" s="1"/>
  <c r="E97" i="41"/>
  <c r="E154" i="41" s="1"/>
  <c r="J116" i="41"/>
  <c r="J129" i="41" s="1"/>
  <c r="J97" i="41"/>
  <c r="J154" i="41" s="1"/>
  <c r="C7" i="35"/>
  <c r="AU118" i="40"/>
  <c r="O89" i="41"/>
  <c r="C121" i="41"/>
  <c r="O121" i="41" s="1"/>
  <c r="AU128" i="40"/>
  <c r="C17" i="35"/>
  <c r="BK125" i="40"/>
  <c r="C14" i="36"/>
  <c r="N19" i="35"/>
  <c r="N79" i="28" s="1"/>
  <c r="BG129" i="40"/>
  <c r="K5" i="36"/>
  <c r="AN129" i="40"/>
  <c r="O87" i="41"/>
  <c r="C119" i="41"/>
  <c r="O119" i="41" s="1"/>
  <c r="BK128" i="40"/>
  <c r="C17" i="36"/>
  <c r="BK118" i="40"/>
  <c r="C7" i="36"/>
  <c r="AU121" i="40"/>
  <c r="C10" i="35"/>
  <c r="C13" i="35"/>
  <c r="AU124" i="40"/>
  <c r="AK129" i="40"/>
  <c r="F19" i="35"/>
  <c r="F79" i="28" s="1"/>
  <c r="L19" i="35"/>
  <c r="L79" i="28" s="1"/>
  <c r="BE129" i="40"/>
  <c r="I5" i="36"/>
  <c r="H116" i="41"/>
  <c r="H129" i="41" s="1"/>
  <c r="H97" i="41"/>
  <c r="H154" i="41" s="1"/>
  <c r="C9" i="36"/>
  <c r="BK120" i="40"/>
  <c r="AT129" i="40"/>
  <c r="O90" i="41"/>
  <c r="C122" i="41"/>
  <c r="O122" i="41" s="1"/>
  <c r="AJ129" i="40"/>
  <c r="D5" i="35"/>
  <c r="AU126" i="40"/>
  <c r="C15" i="35"/>
  <c r="BK117" i="40"/>
  <c r="C6" i="36"/>
  <c r="C143" i="36"/>
  <c r="C162" i="36"/>
  <c r="O85" i="41"/>
  <c r="C117" i="41"/>
  <c r="O117" i="41" s="1"/>
  <c r="O84" i="41"/>
  <c r="C97" i="41"/>
  <c r="C154" i="41" s="1"/>
  <c r="C116" i="41"/>
  <c r="J19" i="35"/>
  <c r="J79" i="28" s="1"/>
  <c r="AL129" i="40"/>
  <c r="AR129" i="40"/>
  <c r="AY129" i="40"/>
  <c r="N97" i="41"/>
  <c r="N154" i="41" s="1"/>
  <c r="N116" i="41"/>
  <c r="N129" i="41" s="1"/>
  <c r="AU122" i="40"/>
  <c r="C11" i="35"/>
  <c r="O95" i="41"/>
  <c r="C127" i="41"/>
  <c r="O127" i="41" s="1"/>
  <c r="G19" i="35"/>
  <c r="G79" i="28" s="1"/>
  <c r="AU97" i="40"/>
  <c r="AU151" i="40" s="1"/>
  <c r="AP129" i="40"/>
  <c r="BK116" i="40"/>
  <c r="K116" i="41"/>
  <c r="K129" i="41" s="1"/>
  <c r="K97" i="41"/>
  <c r="K154" i="41" s="1"/>
  <c r="L97" i="41"/>
  <c r="L154" i="41" s="1"/>
  <c r="L116" i="41"/>
  <c r="L129" i="41" s="1"/>
  <c r="BD129" i="40"/>
  <c r="H5" i="36"/>
  <c r="N5" i="36"/>
  <c r="BJ129" i="40"/>
  <c r="BI129" i="40"/>
  <c r="M5" i="36"/>
  <c r="G116" i="41"/>
  <c r="G129" i="41" s="1"/>
  <c r="G97" i="41"/>
  <c r="G154" i="41" s="1"/>
  <c r="M116" i="41"/>
  <c r="M129" i="41" s="1"/>
  <c r="M97" i="41"/>
  <c r="M154" i="41" s="1"/>
  <c r="AU125" i="40"/>
  <c r="C14" i="35"/>
  <c r="BK124" i="40"/>
  <c r="C13" i="36"/>
  <c r="K19" i="35"/>
  <c r="K79" i="28" s="1"/>
  <c r="C6" i="35"/>
  <c r="AU117" i="40"/>
  <c r="AM129" i="40"/>
  <c r="AO129" i="40"/>
  <c r="I5" i="35"/>
  <c r="BC129" i="40"/>
  <c r="G5" i="36"/>
  <c r="BK126" i="40"/>
  <c r="C15" i="36"/>
  <c r="AU120" i="40"/>
  <c r="C9" i="35"/>
  <c r="BK121" i="40"/>
  <c r="C10" i="36"/>
  <c r="O86" i="41"/>
  <c r="C118" i="41"/>
  <c r="O118" i="41" s="1"/>
  <c r="AQ129" i="40"/>
  <c r="D116" i="41"/>
  <c r="D129" i="41" s="1"/>
  <c r="D97" i="41"/>
  <c r="D154" i="41" s="1"/>
  <c r="AU127" i="40"/>
  <c r="C16" i="35"/>
  <c r="BK127" i="40"/>
  <c r="C16" i="36"/>
  <c r="BB129" i="40"/>
  <c r="F5" i="36"/>
  <c r="F13" i="36"/>
  <c r="BH129" i="40"/>
  <c r="L5" i="36"/>
  <c r="BK119" i="40"/>
  <c r="C8" i="36"/>
  <c r="O88" i="41"/>
  <c r="C120" i="41"/>
  <c r="O120" i="41" s="1"/>
  <c r="O93" i="41"/>
  <c r="C125" i="41"/>
  <c r="O125" i="41" s="1"/>
  <c r="BK97" i="40"/>
  <c r="BK151" i="40" s="1"/>
  <c r="M19" i="35"/>
  <c r="M79" i="28" s="1"/>
  <c r="O91" i="41"/>
  <c r="C123" i="41"/>
  <c r="O123" i="41" s="1"/>
  <c r="H19" i="35"/>
  <c r="H79" i="28" s="1"/>
  <c r="AI129" i="40"/>
  <c r="AU116" i="40"/>
  <c r="C5" i="35"/>
  <c r="I116" i="41"/>
  <c r="I129" i="41" s="1"/>
  <c r="I97" i="41"/>
  <c r="I154" i="41" s="1"/>
  <c r="J81" i="28" l="1"/>
  <c r="C27" i="36"/>
  <c r="C63" i="36"/>
  <c r="C71" i="35"/>
  <c r="C35" i="35"/>
  <c r="C33" i="35"/>
  <c r="C69" i="35"/>
  <c r="D19" i="35"/>
  <c r="D79" i="28" s="1"/>
  <c r="C24" i="36"/>
  <c r="C60" i="36"/>
  <c r="C19" i="36"/>
  <c r="C66" i="35"/>
  <c r="C30" i="35"/>
  <c r="F19" i="36"/>
  <c r="F80" i="28" s="1"/>
  <c r="F81" i="28" s="1"/>
  <c r="C64" i="36"/>
  <c r="C28" i="36"/>
  <c r="G19" i="36"/>
  <c r="G80" i="28" s="1"/>
  <c r="G81" i="28" s="1"/>
  <c r="I19" i="35"/>
  <c r="I79" i="28" s="1"/>
  <c r="N19" i="36"/>
  <c r="N80" i="28" s="1"/>
  <c r="N81" i="28" s="1"/>
  <c r="I19" i="36"/>
  <c r="I80" i="28" s="1"/>
  <c r="M19" i="36"/>
  <c r="M80" i="28" s="1"/>
  <c r="M81" i="28" s="1"/>
  <c r="C34" i="35"/>
  <c r="C70" i="35"/>
  <c r="C64" i="35"/>
  <c r="C28" i="35"/>
  <c r="C61" i="36"/>
  <c r="C25" i="36"/>
  <c r="C61" i="35"/>
  <c r="C25" i="35"/>
  <c r="C65" i="36"/>
  <c r="C29" i="36"/>
  <c r="C26" i="36"/>
  <c r="C62" i="36"/>
  <c r="C34" i="36"/>
  <c r="C70" i="36"/>
  <c r="C24" i="35"/>
  <c r="C60" i="35"/>
  <c r="C31" i="36"/>
  <c r="C67" i="36"/>
  <c r="O116" i="41"/>
  <c r="C129" i="41"/>
  <c r="O129" i="41" s="1"/>
  <c r="C32" i="36"/>
  <c r="C68" i="36"/>
  <c r="C62" i="35"/>
  <c r="C26" i="35"/>
  <c r="C66" i="36"/>
  <c r="C30" i="36"/>
  <c r="O38" i="35"/>
  <c r="C23" i="35"/>
  <c r="C59" i="35"/>
  <c r="C19" i="35"/>
  <c r="AU129" i="40"/>
  <c r="D21" i="47" s="1"/>
  <c r="L19" i="36"/>
  <c r="L80" i="28" s="1"/>
  <c r="L81" i="28" s="1"/>
  <c r="C27" i="35"/>
  <c r="C63" i="35"/>
  <c r="C29" i="35"/>
  <c r="C65" i="35"/>
  <c r="BK129" i="40"/>
  <c r="D25" i="47" s="1"/>
  <c r="C31" i="35"/>
  <c r="C67" i="35"/>
  <c r="C35" i="36"/>
  <c r="C71" i="36"/>
  <c r="K19" i="36"/>
  <c r="K80" i="28" s="1"/>
  <c r="K81" i="28" s="1"/>
  <c r="C69" i="36"/>
  <c r="C33" i="36"/>
  <c r="C32" i="35"/>
  <c r="C68" i="35"/>
  <c r="H19" i="36"/>
  <c r="H80" i="28" s="1"/>
  <c r="H81" i="28" s="1"/>
  <c r="O97" i="41"/>
  <c r="O154" i="41" s="1"/>
  <c r="E19" i="36"/>
  <c r="E80" i="28" s="1"/>
  <c r="E81" i="28" s="1"/>
  <c r="D19" i="36"/>
  <c r="D80" i="28" s="1"/>
  <c r="D59" i="36"/>
  <c r="O38" i="36"/>
  <c r="C73" i="35" l="1"/>
  <c r="C151" i="36"/>
  <c r="C170" i="36"/>
  <c r="D67" i="36"/>
  <c r="C168" i="36"/>
  <c r="C149" i="36"/>
  <c r="D65" i="36"/>
  <c r="C166" i="36"/>
  <c r="C147" i="36"/>
  <c r="D63" i="36"/>
  <c r="C37" i="35"/>
  <c r="C162" i="35"/>
  <c r="C143" i="35"/>
  <c r="C150" i="36"/>
  <c r="C169" i="36"/>
  <c r="D66" i="36"/>
  <c r="C152" i="36"/>
  <c r="C171" i="36"/>
  <c r="D68" i="36"/>
  <c r="C164" i="36"/>
  <c r="C145" i="36"/>
  <c r="D61" i="36"/>
  <c r="C148" i="36"/>
  <c r="C167" i="36"/>
  <c r="D64" i="36"/>
  <c r="D59" i="35"/>
  <c r="D35" i="36"/>
  <c r="E35" i="36" s="1"/>
  <c r="F35" i="36" s="1"/>
  <c r="G35" i="36" s="1"/>
  <c r="H35" i="36" s="1"/>
  <c r="I35" i="36" s="1"/>
  <c r="J35" i="36" s="1"/>
  <c r="K35" i="36" s="1"/>
  <c r="L35" i="36" s="1"/>
  <c r="M35" i="36" s="1"/>
  <c r="N35" i="36" s="1"/>
  <c r="O35" i="36" s="1"/>
  <c r="D29" i="36"/>
  <c r="E29" i="36" s="1"/>
  <c r="F29" i="36" s="1"/>
  <c r="G29" i="36" s="1"/>
  <c r="H29" i="36" s="1"/>
  <c r="I29" i="36" s="1"/>
  <c r="J29" i="36" s="1"/>
  <c r="K29" i="36" s="1"/>
  <c r="L29" i="36" s="1"/>
  <c r="M29" i="36" s="1"/>
  <c r="N29" i="36" s="1"/>
  <c r="O29" i="36" s="1"/>
  <c r="D27" i="36"/>
  <c r="E27" i="36" s="1"/>
  <c r="F27" i="36" s="1"/>
  <c r="G27" i="36" s="1"/>
  <c r="H27" i="36" s="1"/>
  <c r="I27" i="36" s="1"/>
  <c r="J27" i="36" s="1"/>
  <c r="K27" i="36" s="1"/>
  <c r="L27" i="36" s="1"/>
  <c r="M27" i="36" s="1"/>
  <c r="N27" i="36" s="1"/>
  <c r="O27" i="36" s="1"/>
  <c r="D24" i="36"/>
  <c r="E24" i="36" s="1"/>
  <c r="F24" i="36" s="1"/>
  <c r="G24" i="36" s="1"/>
  <c r="H24" i="36" s="1"/>
  <c r="I24" i="36" s="1"/>
  <c r="J24" i="36" s="1"/>
  <c r="K24" i="36" s="1"/>
  <c r="L24" i="36" s="1"/>
  <c r="M24" i="36" s="1"/>
  <c r="N24" i="36" s="1"/>
  <c r="O24" i="36" s="1"/>
  <c r="D34" i="36"/>
  <c r="E34" i="36" s="1"/>
  <c r="F34" i="36" s="1"/>
  <c r="G34" i="36" s="1"/>
  <c r="H34" i="36" s="1"/>
  <c r="I34" i="36" s="1"/>
  <c r="J34" i="36" s="1"/>
  <c r="K34" i="36" s="1"/>
  <c r="L34" i="36" s="1"/>
  <c r="M34" i="36" s="1"/>
  <c r="N34" i="36" s="1"/>
  <c r="O34" i="36" s="1"/>
  <c r="D31" i="36"/>
  <c r="E31" i="36" s="1"/>
  <c r="F31" i="36" s="1"/>
  <c r="G31" i="36" s="1"/>
  <c r="H31" i="36" s="1"/>
  <c r="I31" i="36" s="1"/>
  <c r="J31" i="36" s="1"/>
  <c r="K31" i="36" s="1"/>
  <c r="L31" i="36" s="1"/>
  <c r="M31" i="36" s="1"/>
  <c r="N31" i="36" s="1"/>
  <c r="O31" i="36" s="1"/>
  <c r="D30" i="36"/>
  <c r="E30" i="36" s="1"/>
  <c r="F30" i="36" s="1"/>
  <c r="G30" i="36" s="1"/>
  <c r="H30" i="36" s="1"/>
  <c r="I30" i="36" s="1"/>
  <c r="J30" i="36" s="1"/>
  <c r="K30" i="36" s="1"/>
  <c r="L30" i="36" s="1"/>
  <c r="M30" i="36" s="1"/>
  <c r="N30" i="36" s="1"/>
  <c r="O30" i="36" s="1"/>
  <c r="D26" i="36"/>
  <c r="E26" i="36" s="1"/>
  <c r="F26" i="36" s="1"/>
  <c r="G26" i="36" s="1"/>
  <c r="H26" i="36" s="1"/>
  <c r="I26" i="36" s="1"/>
  <c r="J26" i="36" s="1"/>
  <c r="K26" i="36" s="1"/>
  <c r="L26" i="36" s="1"/>
  <c r="M26" i="36" s="1"/>
  <c r="N26" i="36" s="1"/>
  <c r="O26" i="36" s="1"/>
  <c r="D32" i="36"/>
  <c r="E32" i="36" s="1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D25" i="36"/>
  <c r="E25" i="36" s="1"/>
  <c r="F25" i="36" s="1"/>
  <c r="G25" i="36" s="1"/>
  <c r="H25" i="36" s="1"/>
  <c r="I25" i="36" s="1"/>
  <c r="J25" i="36" s="1"/>
  <c r="K25" i="36" s="1"/>
  <c r="L25" i="36" s="1"/>
  <c r="M25" i="36" s="1"/>
  <c r="N25" i="36" s="1"/>
  <c r="O25" i="36" s="1"/>
  <c r="D33" i="36"/>
  <c r="E33" i="36" s="1"/>
  <c r="F33" i="36" s="1"/>
  <c r="G33" i="36" s="1"/>
  <c r="H33" i="36" s="1"/>
  <c r="I33" i="36" s="1"/>
  <c r="J33" i="36" s="1"/>
  <c r="K33" i="36" s="1"/>
  <c r="L33" i="36" s="1"/>
  <c r="M33" i="36" s="1"/>
  <c r="N33" i="36" s="1"/>
  <c r="O33" i="36" s="1"/>
  <c r="D28" i="36"/>
  <c r="E28" i="36" s="1"/>
  <c r="F28" i="36" s="1"/>
  <c r="G28" i="36" s="1"/>
  <c r="H28" i="36" s="1"/>
  <c r="I28" i="36" s="1"/>
  <c r="J28" i="36" s="1"/>
  <c r="K28" i="36" s="1"/>
  <c r="L28" i="36" s="1"/>
  <c r="M28" i="36" s="1"/>
  <c r="N28" i="36" s="1"/>
  <c r="O28" i="36" s="1"/>
  <c r="D23" i="36"/>
  <c r="E23" i="36" s="1"/>
  <c r="F23" i="36" s="1"/>
  <c r="G23" i="36" s="1"/>
  <c r="H23" i="36" s="1"/>
  <c r="I23" i="36" s="1"/>
  <c r="J23" i="36" s="1"/>
  <c r="K23" i="36" s="1"/>
  <c r="L23" i="36" s="1"/>
  <c r="M23" i="36" s="1"/>
  <c r="N23" i="36" s="1"/>
  <c r="O23" i="36" s="1"/>
  <c r="C80" i="28"/>
  <c r="D81" i="28"/>
  <c r="C144" i="35"/>
  <c r="C163" i="35"/>
  <c r="D60" i="35"/>
  <c r="C152" i="35"/>
  <c r="C171" i="35"/>
  <c r="D68" i="35"/>
  <c r="C165" i="35"/>
  <c r="C146" i="35"/>
  <c r="D62" i="35"/>
  <c r="C73" i="36"/>
  <c r="C170" i="35"/>
  <c r="C151" i="35"/>
  <c r="D67" i="35"/>
  <c r="C153" i="36"/>
  <c r="C172" i="36"/>
  <c r="D69" i="36"/>
  <c r="I81" i="28"/>
  <c r="C150" i="35"/>
  <c r="C169" i="35"/>
  <c r="D66" i="35"/>
  <c r="C163" i="36"/>
  <c r="C144" i="36"/>
  <c r="D60" i="36"/>
  <c r="C37" i="36"/>
  <c r="C148" i="35"/>
  <c r="C167" i="35"/>
  <c r="D64" i="35"/>
  <c r="C173" i="36"/>
  <c r="C154" i="36"/>
  <c r="D70" i="36"/>
  <c r="C165" i="36"/>
  <c r="C146" i="36"/>
  <c r="D62" i="36"/>
  <c r="C173" i="35"/>
  <c r="C154" i="35"/>
  <c r="D70" i="35"/>
  <c r="C172" i="35"/>
  <c r="C153" i="35"/>
  <c r="D69" i="35"/>
  <c r="D29" i="47"/>
  <c r="C155" i="36"/>
  <c r="C174" i="36"/>
  <c r="D71" i="36"/>
  <c r="C164" i="35"/>
  <c r="C145" i="35"/>
  <c r="D61" i="35"/>
  <c r="C174" i="35"/>
  <c r="C155" i="35"/>
  <c r="D71" i="35"/>
  <c r="C168" i="35"/>
  <c r="C149" i="35"/>
  <c r="D65" i="35"/>
  <c r="C166" i="35"/>
  <c r="C147" i="35"/>
  <c r="D63" i="35"/>
  <c r="G26" i="35"/>
  <c r="H24" i="35"/>
  <c r="F31" i="35"/>
  <c r="D35" i="35"/>
  <c r="E33" i="35"/>
  <c r="F27" i="35"/>
  <c r="D29" i="35"/>
  <c r="D32" i="35"/>
  <c r="H26" i="35"/>
  <c r="I30" i="35"/>
  <c r="F26" i="35"/>
  <c r="E30" i="35"/>
  <c r="D34" i="35"/>
  <c r="F35" i="35"/>
  <c r="L32" i="35"/>
  <c r="J28" i="35"/>
  <c r="D33" i="35"/>
  <c r="G24" i="35"/>
  <c r="G27" i="35"/>
  <c r="F33" i="35"/>
  <c r="E34" i="35"/>
  <c r="H28" i="35"/>
  <c r="F24" i="35"/>
  <c r="M28" i="35"/>
  <c r="D24" i="35"/>
  <c r="G28" i="35"/>
  <c r="E35" i="35"/>
  <c r="F32" i="35"/>
  <c r="F34" i="35"/>
  <c r="J27" i="35"/>
  <c r="L31" i="35"/>
  <c r="D26" i="35"/>
  <c r="J32" i="35"/>
  <c r="D27" i="35"/>
  <c r="F25" i="35"/>
  <c r="E27" i="35"/>
  <c r="G33" i="35"/>
  <c r="K27" i="35"/>
  <c r="E25" i="35"/>
  <c r="K26" i="35"/>
  <c r="N24" i="35"/>
  <c r="G31" i="35"/>
  <c r="M29" i="35"/>
  <c r="K33" i="35"/>
  <c r="L24" i="35"/>
  <c r="L34" i="35"/>
  <c r="L25" i="35"/>
  <c r="H29" i="35"/>
  <c r="F30" i="35"/>
  <c r="H31" i="35"/>
  <c r="M35" i="35"/>
  <c r="J35" i="35"/>
  <c r="G29" i="35"/>
  <c r="L28" i="35"/>
  <c r="K30" i="35"/>
  <c r="E26" i="35"/>
  <c r="E31" i="35"/>
  <c r="O32" i="35"/>
  <c r="L27" i="35"/>
  <c r="H33" i="35"/>
  <c r="K24" i="35"/>
  <c r="D25" i="35"/>
  <c r="D30" i="35"/>
  <c r="I34" i="35"/>
  <c r="N29" i="35"/>
  <c r="O29" i="35"/>
  <c r="E29" i="35"/>
  <c r="N25" i="35"/>
  <c r="M26" i="35"/>
  <c r="I31" i="35"/>
  <c r="I27" i="35"/>
  <c r="F23" i="35"/>
  <c r="I35" i="35"/>
  <c r="O30" i="35"/>
  <c r="J25" i="35"/>
  <c r="L29" i="35"/>
  <c r="G34" i="35"/>
  <c r="I24" i="35"/>
  <c r="M31" i="35"/>
  <c r="H27" i="35"/>
  <c r="I33" i="35"/>
  <c r="L35" i="35"/>
  <c r="O25" i="35"/>
  <c r="G32" i="35"/>
  <c r="F29" i="35"/>
  <c r="E24" i="35"/>
  <c r="H23" i="35"/>
  <c r="L26" i="35"/>
  <c r="I32" i="35"/>
  <c r="N32" i="35"/>
  <c r="K25" i="35"/>
  <c r="J31" i="35"/>
  <c r="K31" i="35"/>
  <c r="O24" i="35"/>
  <c r="H25" i="35"/>
  <c r="M24" i="35"/>
  <c r="N30" i="35"/>
  <c r="O27" i="35"/>
  <c r="I23" i="35"/>
  <c r="O31" i="35"/>
  <c r="E32" i="35"/>
  <c r="J24" i="35"/>
  <c r="J26" i="35"/>
  <c r="D31" i="35"/>
  <c r="N35" i="35"/>
  <c r="I26" i="35"/>
  <c r="M25" i="35"/>
  <c r="D23" i="35"/>
  <c r="O28" i="35"/>
  <c r="H34" i="35"/>
  <c r="M23" i="35"/>
  <c r="O34" i="35"/>
  <c r="K29" i="35"/>
  <c r="N34" i="35"/>
  <c r="G30" i="35"/>
  <c r="O26" i="35"/>
  <c r="H35" i="35"/>
  <c r="D28" i="35"/>
  <c r="K32" i="35"/>
  <c r="H30" i="35"/>
  <c r="N33" i="35"/>
  <c r="G25" i="35"/>
  <c r="K34" i="35"/>
  <c r="M30" i="35"/>
  <c r="N28" i="35"/>
  <c r="J29" i="35"/>
  <c r="O33" i="35"/>
  <c r="N26" i="35"/>
  <c r="H32" i="35"/>
  <c r="M34" i="35"/>
  <c r="J34" i="35"/>
  <c r="N27" i="35"/>
  <c r="J23" i="35"/>
  <c r="I29" i="35"/>
  <c r="N31" i="35"/>
  <c r="G35" i="35"/>
  <c r="E28" i="35"/>
  <c r="M27" i="35"/>
  <c r="I25" i="35"/>
  <c r="I28" i="35"/>
  <c r="L33" i="35"/>
  <c r="J33" i="35"/>
  <c r="M33" i="35"/>
  <c r="M32" i="35"/>
  <c r="L30" i="35"/>
  <c r="O35" i="35"/>
  <c r="J30" i="35"/>
  <c r="F28" i="35"/>
  <c r="K28" i="35"/>
  <c r="K35" i="35"/>
  <c r="E23" i="35"/>
  <c r="K23" i="35"/>
  <c r="G23" i="35"/>
  <c r="L23" i="35"/>
  <c r="C79" i="28"/>
  <c r="N23" i="35"/>
  <c r="O23" i="35"/>
  <c r="C81" i="28" l="1"/>
  <c r="D73" i="36"/>
  <c r="D108" i="28" s="1"/>
  <c r="M166" i="35"/>
  <c r="M147" i="35"/>
  <c r="N63" i="35"/>
  <c r="O64" i="35"/>
  <c r="N167" i="35"/>
  <c r="N148" i="35"/>
  <c r="O165" i="35"/>
  <c r="O146" i="35"/>
  <c r="I155" i="35"/>
  <c r="I174" i="35"/>
  <c r="J71" i="35"/>
  <c r="L167" i="35"/>
  <c r="L148" i="35"/>
  <c r="M64" i="35"/>
  <c r="K165" i="35"/>
  <c r="K146" i="35"/>
  <c r="L62" i="35"/>
  <c r="G148" i="35"/>
  <c r="G167" i="35"/>
  <c r="H64" i="35"/>
  <c r="G163" i="35"/>
  <c r="G144" i="35"/>
  <c r="H60" i="35"/>
  <c r="H144" i="35"/>
  <c r="H163" i="35"/>
  <c r="I60" i="35"/>
  <c r="K174" i="35"/>
  <c r="K155" i="35"/>
  <c r="L71" i="35"/>
  <c r="J162" i="35"/>
  <c r="J37" i="35"/>
  <c r="J143" i="35"/>
  <c r="K59" i="35"/>
  <c r="M169" i="35"/>
  <c r="M150" i="35"/>
  <c r="N66" i="35"/>
  <c r="H169" i="35"/>
  <c r="H150" i="35"/>
  <c r="I66" i="35"/>
  <c r="G169" i="35"/>
  <c r="G150" i="35"/>
  <c r="H66" i="35"/>
  <c r="H173" i="35"/>
  <c r="H154" i="35"/>
  <c r="I70" i="35"/>
  <c r="I165" i="35"/>
  <c r="I146" i="35"/>
  <c r="J62" i="35"/>
  <c r="O151" i="35"/>
  <c r="O170" i="35"/>
  <c r="M144" i="35"/>
  <c r="M163" i="35"/>
  <c r="N60" i="35"/>
  <c r="J151" i="35"/>
  <c r="J170" i="35"/>
  <c r="K67" i="35"/>
  <c r="M170" i="35"/>
  <c r="M151" i="35"/>
  <c r="N67" i="35"/>
  <c r="E168" i="35"/>
  <c r="E149" i="35"/>
  <c r="F65" i="35"/>
  <c r="H172" i="35"/>
  <c r="H153" i="35"/>
  <c r="I69" i="35"/>
  <c r="L164" i="35"/>
  <c r="L145" i="35"/>
  <c r="M61" i="35"/>
  <c r="D146" i="35"/>
  <c r="D165" i="35"/>
  <c r="E62" i="35"/>
  <c r="D163" i="35"/>
  <c r="D144" i="35"/>
  <c r="E60" i="35"/>
  <c r="D172" i="35"/>
  <c r="D153" i="35"/>
  <c r="E69" i="35"/>
  <c r="H146" i="35"/>
  <c r="H165" i="35"/>
  <c r="I62" i="35"/>
  <c r="G165" i="35"/>
  <c r="G146" i="35"/>
  <c r="H62" i="35"/>
  <c r="M37" i="36"/>
  <c r="M143" i="36"/>
  <c r="M162" i="36"/>
  <c r="N59" i="36"/>
  <c r="I145" i="36"/>
  <c r="I164" i="36"/>
  <c r="J61" i="36"/>
  <c r="O171" i="36"/>
  <c r="O152" i="36"/>
  <c r="I144" i="36"/>
  <c r="I163" i="36"/>
  <c r="J60" i="36"/>
  <c r="N148" i="36"/>
  <c r="O64" i="36"/>
  <c r="N167" i="36"/>
  <c r="O153" i="36"/>
  <c r="O172" i="36"/>
  <c r="L172" i="36"/>
  <c r="L153" i="36"/>
  <c r="M69" i="36"/>
  <c r="L37" i="36"/>
  <c r="L162" i="36"/>
  <c r="L143" i="36"/>
  <c r="M59" i="36"/>
  <c r="G152" i="36"/>
  <c r="G171" i="36"/>
  <c r="H68" i="36"/>
  <c r="K148" i="36"/>
  <c r="K167" i="36"/>
  <c r="L64" i="36"/>
  <c r="I170" i="36"/>
  <c r="I151" i="36"/>
  <c r="J67" i="36"/>
  <c r="M171" i="36"/>
  <c r="M152" i="36"/>
  <c r="N68" i="36"/>
  <c r="N171" i="36"/>
  <c r="O68" i="36"/>
  <c r="N152" i="36"/>
  <c r="N147" i="36"/>
  <c r="N166" i="36"/>
  <c r="O63" i="36"/>
  <c r="H170" i="36"/>
  <c r="H151" i="36"/>
  <c r="I67" i="36"/>
  <c r="E173" i="36"/>
  <c r="E154" i="36"/>
  <c r="F70" i="36"/>
  <c r="F146" i="36"/>
  <c r="F165" i="36"/>
  <c r="G62" i="36"/>
  <c r="E145" i="36"/>
  <c r="E164" i="36"/>
  <c r="F61" i="36"/>
  <c r="G163" i="36"/>
  <c r="G144" i="36"/>
  <c r="H60" i="36"/>
  <c r="M172" i="36"/>
  <c r="M153" i="36"/>
  <c r="N69" i="36"/>
  <c r="G148" i="36"/>
  <c r="G167" i="36"/>
  <c r="H64" i="36"/>
  <c r="E163" i="35"/>
  <c r="E144" i="35"/>
  <c r="F60" i="35"/>
  <c r="H149" i="35"/>
  <c r="H168" i="35"/>
  <c r="I65" i="35"/>
  <c r="J152" i="35"/>
  <c r="J171" i="35"/>
  <c r="K68" i="35"/>
  <c r="I150" i="35"/>
  <c r="I169" i="35"/>
  <c r="J66" i="35"/>
  <c r="C108" i="28"/>
  <c r="C74" i="36"/>
  <c r="L37" i="35"/>
  <c r="L162" i="35"/>
  <c r="L143" i="35"/>
  <c r="M59" i="35"/>
  <c r="M171" i="35"/>
  <c r="M152" i="35"/>
  <c r="N68" i="35"/>
  <c r="E148" i="35"/>
  <c r="E167" i="35"/>
  <c r="F64" i="35"/>
  <c r="K173" i="35"/>
  <c r="K154" i="35"/>
  <c r="L70" i="35"/>
  <c r="N154" i="35"/>
  <c r="N173" i="35"/>
  <c r="O70" i="35"/>
  <c r="O71" i="35"/>
  <c r="N174" i="35"/>
  <c r="N155" i="35"/>
  <c r="K145" i="35"/>
  <c r="K164" i="35"/>
  <c r="L61" i="35"/>
  <c r="F168" i="35"/>
  <c r="F149" i="35"/>
  <c r="G65" i="35"/>
  <c r="I144" i="35"/>
  <c r="I163" i="35"/>
  <c r="J60" i="35"/>
  <c r="F37" i="35"/>
  <c r="F162" i="35"/>
  <c r="F143" i="35"/>
  <c r="G59" i="35"/>
  <c r="O168" i="35"/>
  <c r="O149" i="35"/>
  <c r="L147" i="35"/>
  <c r="L166" i="35"/>
  <c r="M63" i="35"/>
  <c r="G149" i="35"/>
  <c r="G168" i="35"/>
  <c r="H65" i="35"/>
  <c r="L154" i="35"/>
  <c r="L173" i="35"/>
  <c r="M70" i="35"/>
  <c r="E145" i="35"/>
  <c r="E164" i="35"/>
  <c r="F61" i="35"/>
  <c r="L170" i="35"/>
  <c r="L151" i="35"/>
  <c r="M67" i="35"/>
  <c r="M167" i="35"/>
  <c r="M148" i="35"/>
  <c r="N64" i="35"/>
  <c r="J167" i="35"/>
  <c r="J148" i="35"/>
  <c r="K64" i="35"/>
  <c r="D171" i="35"/>
  <c r="D152" i="35"/>
  <c r="E68" i="35"/>
  <c r="K162" i="36"/>
  <c r="K37" i="36"/>
  <c r="K143" i="36"/>
  <c r="L59" i="36"/>
  <c r="G170" i="36"/>
  <c r="G151" i="36"/>
  <c r="H67" i="36"/>
  <c r="O166" i="36"/>
  <c r="O147" i="36"/>
  <c r="G169" i="36"/>
  <c r="G150" i="36"/>
  <c r="H66" i="36"/>
  <c r="D148" i="36"/>
  <c r="D167" i="36"/>
  <c r="E64" i="36"/>
  <c r="O154" i="36"/>
  <c r="O173" i="36"/>
  <c r="F151" i="36"/>
  <c r="F170" i="36"/>
  <c r="G67" i="36"/>
  <c r="I167" i="36"/>
  <c r="I148" i="36"/>
  <c r="J64" i="36"/>
  <c r="L144" i="36"/>
  <c r="L163" i="36"/>
  <c r="M60" i="36"/>
  <c r="F168" i="36"/>
  <c r="F149" i="36"/>
  <c r="G65" i="36"/>
  <c r="N168" i="36"/>
  <c r="O65" i="36"/>
  <c r="N149" i="36"/>
  <c r="E162" i="36"/>
  <c r="E37" i="36"/>
  <c r="E143" i="36"/>
  <c r="F59" i="36"/>
  <c r="K151" i="36"/>
  <c r="K170" i="36"/>
  <c r="L67" i="36"/>
  <c r="D170" i="36"/>
  <c r="D151" i="36"/>
  <c r="E67" i="36"/>
  <c r="J145" i="36"/>
  <c r="J164" i="36"/>
  <c r="K61" i="36"/>
  <c r="D147" i="36"/>
  <c r="D166" i="36"/>
  <c r="E63" i="36"/>
  <c r="F173" i="36"/>
  <c r="F154" i="36"/>
  <c r="G70" i="36"/>
  <c r="O162" i="35"/>
  <c r="O37" i="35"/>
  <c r="D40" i="47" s="1"/>
  <c r="O143" i="35"/>
  <c r="L150" i="35"/>
  <c r="L169" i="35"/>
  <c r="M66" i="35"/>
  <c r="I167" i="35"/>
  <c r="I148" i="35"/>
  <c r="J64" i="35"/>
  <c r="G164" i="35"/>
  <c r="G145" i="35"/>
  <c r="H61" i="35"/>
  <c r="D151" i="35"/>
  <c r="D170" i="35"/>
  <c r="E67" i="35"/>
  <c r="N152" i="35"/>
  <c r="N171" i="35"/>
  <c r="O68" i="35"/>
  <c r="G154" i="35"/>
  <c r="G173" i="35"/>
  <c r="H70" i="35"/>
  <c r="O65" i="35"/>
  <c r="N149" i="35"/>
  <c r="N168" i="35"/>
  <c r="O152" i="35"/>
  <c r="O171" i="35"/>
  <c r="J174" i="35"/>
  <c r="J155" i="35"/>
  <c r="K71" i="35"/>
  <c r="L163" i="35"/>
  <c r="L144" i="35"/>
  <c r="M60" i="35"/>
  <c r="K166" i="35"/>
  <c r="K147" i="35"/>
  <c r="L63" i="35"/>
  <c r="J166" i="35"/>
  <c r="J147" i="35"/>
  <c r="K63" i="35"/>
  <c r="F163" i="35"/>
  <c r="F144" i="35"/>
  <c r="G60" i="35"/>
  <c r="L152" i="35"/>
  <c r="L171" i="35"/>
  <c r="M68" i="35"/>
  <c r="D168" i="35"/>
  <c r="D149" i="35"/>
  <c r="E65" i="35"/>
  <c r="K147" i="36"/>
  <c r="K166" i="36"/>
  <c r="L63" i="36"/>
  <c r="N150" i="36"/>
  <c r="N169" i="36"/>
  <c r="O66" i="36"/>
  <c r="O148" i="36"/>
  <c r="O167" i="36"/>
  <c r="I150" i="36"/>
  <c r="I169" i="36"/>
  <c r="J66" i="36"/>
  <c r="M174" i="36"/>
  <c r="M155" i="36"/>
  <c r="N71" i="36"/>
  <c r="I172" i="36"/>
  <c r="I153" i="36"/>
  <c r="J69" i="36"/>
  <c r="M165" i="36"/>
  <c r="M146" i="36"/>
  <c r="N62" i="36"/>
  <c r="K168" i="36"/>
  <c r="K149" i="36"/>
  <c r="L65" i="36"/>
  <c r="M144" i="36"/>
  <c r="M163" i="36"/>
  <c r="N60" i="36"/>
  <c r="M147" i="36"/>
  <c r="M166" i="36"/>
  <c r="N63" i="36"/>
  <c r="H174" i="36"/>
  <c r="H155" i="36"/>
  <c r="I71" i="36"/>
  <c r="I168" i="36"/>
  <c r="I149" i="36"/>
  <c r="J65" i="36"/>
  <c r="J154" i="36"/>
  <c r="J173" i="36"/>
  <c r="K70" i="36"/>
  <c r="I146" i="36"/>
  <c r="I165" i="36"/>
  <c r="J62" i="36"/>
  <c r="K150" i="36"/>
  <c r="K169" i="36"/>
  <c r="L66" i="36"/>
  <c r="J150" i="36"/>
  <c r="J169" i="36"/>
  <c r="K66" i="36"/>
  <c r="D168" i="36"/>
  <c r="D149" i="36"/>
  <c r="E65" i="36"/>
  <c r="G147" i="36"/>
  <c r="G166" i="36"/>
  <c r="H63" i="36"/>
  <c r="E171" i="35"/>
  <c r="E152" i="35"/>
  <c r="F68" i="35"/>
  <c r="K148" i="35"/>
  <c r="K167" i="35"/>
  <c r="L64" i="35"/>
  <c r="G155" i="35"/>
  <c r="G174" i="35"/>
  <c r="H71" i="35"/>
  <c r="O62" i="35"/>
  <c r="N165" i="35"/>
  <c r="N146" i="35"/>
  <c r="I37" i="35"/>
  <c r="I162" i="35"/>
  <c r="I143" i="35"/>
  <c r="J59" i="35"/>
  <c r="H164" i="35"/>
  <c r="H145" i="35"/>
  <c r="I61" i="35"/>
  <c r="I166" i="35"/>
  <c r="I147" i="35"/>
  <c r="J63" i="35"/>
  <c r="I173" i="35"/>
  <c r="I154" i="35"/>
  <c r="J70" i="35"/>
  <c r="E170" i="35"/>
  <c r="E151" i="35"/>
  <c r="F67" i="35"/>
  <c r="K153" i="35"/>
  <c r="K172" i="35"/>
  <c r="L69" i="35"/>
  <c r="F173" i="35"/>
  <c r="F154" i="35"/>
  <c r="G70" i="35"/>
  <c r="H148" i="35"/>
  <c r="H167" i="35"/>
  <c r="I64" i="35"/>
  <c r="F174" i="35"/>
  <c r="F155" i="35"/>
  <c r="G71" i="35"/>
  <c r="F147" i="35"/>
  <c r="F166" i="35"/>
  <c r="G63" i="35"/>
  <c r="I166" i="36"/>
  <c r="I147" i="36"/>
  <c r="J63" i="36"/>
  <c r="L166" i="36"/>
  <c r="L147" i="36"/>
  <c r="M63" i="36"/>
  <c r="L152" i="36"/>
  <c r="L171" i="36"/>
  <c r="M68" i="36"/>
  <c r="H149" i="36"/>
  <c r="H168" i="36"/>
  <c r="I65" i="36"/>
  <c r="J170" i="36"/>
  <c r="J151" i="36"/>
  <c r="K67" i="36"/>
  <c r="J166" i="36"/>
  <c r="J147" i="36"/>
  <c r="K63" i="36"/>
  <c r="J174" i="36"/>
  <c r="J155" i="36"/>
  <c r="K71" i="36"/>
  <c r="L168" i="36"/>
  <c r="L149" i="36"/>
  <c r="M65" i="36"/>
  <c r="O150" i="36"/>
  <c r="O169" i="36"/>
  <c r="O164" i="36"/>
  <c r="O145" i="36"/>
  <c r="M150" i="36"/>
  <c r="M169" i="36"/>
  <c r="N66" i="36"/>
  <c r="M149" i="36"/>
  <c r="M168" i="36"/>
  <c r="N65" i="36"/>
  <c r="L167" i="36"/>
  <c r="L148" i="36"/>
  <c r="M64" i="36"/>
  <c r="L154" i="36"/>
  <c r="L173" i="36"/>
  <c r="M70" i="36"/>
  <c r="H172" i="36"/>
  <c r="H153" i="36"/>
  <c r="I69" i="36"/>
  <c r="L151" i="36"/>
  <c r="L170" i="36"/>
  <c r="M67" i="36"/>
  <c r="E151" i="36"/>
  <c r="E170" i="36"/>
  <c r="F67" i="36"/>
  <c r="E174" i="36"/>
  <c r="E155" i="36"/>
  <c r="F71" i="36"/>
  <c r="F153" i="36"/>
  <c r="F172" i="36"/>
  <c r="G69" i="36"/>
  <c r="E167" i="36"/>
  <c r="E148" i="36"/>
  <c r="F64" i="36"/>
  <c r="F147" i="36"/>
  <c r="F166" i="36"/>
  <c r="G63" i="36"/>
  <c r="L172" i="35"/>
  <c r="L153" i="35"/>
  <c r="M69" i="35"/>
  <c r="N145" i="35"/>
  <c r="O61" i="35"/>
  <c r="N164" i="35"/>
  <c r="N147" i="35"/>
  <c r="N166" i="35"/>
  <c r="O63" i="35"/>
  <c r="N172" i="35"/>
  <c r="O69" i="35"/>
  <c r="N153" i="35"/>
  <c r="G171" i="35"/>
  <c r="G152" i="35"/>
  <c r="H68" i="35"/>
  <c r="K143" i="35"/>
  <c r="K37" i="35"/>
  <c r="K162" i="35"/>
  <c r="L59" i="35"/>
  <c r="J150" i="35"/>
  <c r="J169" i="35"/>
  <c r="K66" i="35"/>
  <c r="M172" i="35"/>
  <c r="M153" i="35"/>
  <c r="N69" i="35"/>
  <c r="J154" i="35"/>
  <c r="J173" i="35"/>
  <c r="K70" i="35"/>
  <c r="O172" i="35"/>
  <c r="O153" i="35"/>
  <c r="K152" i="35"/>
  <c r="K171" i="35"/>
  <c r="L68" i="35"/>
  <c r="K149" i="35"/>
  <c r="K168" i="35"/>
  <c r="L65" i="35"/>
  <c r="O148" i="35"/>
  <c r="O167" i="35"/>
  <c r="I152" i="35"/>
  <c r="I171" i="35"/>
  <c r="J68" i="35"/>
  <c r="O145" i="35"/>
  <c r="O164" i="35"/>
  <c r="L168" i="35"/>
  <c r="L149" i="35"/>
  <c r="M65" i="35"/>
  <c r="I151" i="35"/>
  <c r="I170" i="35"/>
  <c r="J67" i="35"/>
  <c r="D150" i="35"/>
  <c r="D169" i="35"/>
  <c r="E66" i="35"/>
  <c r="E146" i="35"/>
  <c r="E165" i="35"/>
  <c r="F62" i="35"/>
  <c r="M174" i="35"/>
  <c r="M155" i="35"/>
  <c r="N71" i="35"/>
  <c r="M149" i="35"/>
  <c r="M168" i="35"/>
  <c r="N65" i="35"/>
  <c r="E147" i="35"/>
  <c r="E166" i="35"/>
  <c r="F63" i="35"/>
  <c r="F152" i="35"/>
  <c r="F171" i="35"/>
  <c r="G68" i="35"/>
  <c r="E173" i="35"/>
  <c r="E154" i="35"/>
  <c r="F70" i="35"/>
  <c r="D154" i="35"/>
  <c r="D173" i="35"/>
  <c r="E70" i="35"/>
  <c r="E153" i="35"/>
  <c r="E172" i="35"/>
  <c r="F69" i="35"/>
  <c r="C157" i="36"/>
  <c r="N162" i="36"/>
  <c r="N37" i="36"/>
  <c r="O59" i="36"/>
  <c r="N143" i="36"/>
  <c r="L70" i="36"/>
  <c r="K173" i="36"/>
  <c r="K154" i="36"/>
  <c r="G173" i="36"/>
  <c r="G154" i="36"/>
  <c r="H70" i="36"/>
  <c r="O146" i="36"/>
  <c r="O165" i="36"/>
  <c r="M170" i="36"/>
  <c r="M151" i="36"/>
  <c r="N67" i="36"/>
  <c r="H162" i="36"/>
  <c r="H37" i="36"/>
  <c r="H143" i="36"/>
  <c r="I59" i="36"/>
  <c r="O168" i="36"/>
  <c r="O149" i="36"/>
  <c r="H173" i="36"/>
  <c r="H154" i="36"/>
  <c r="I70" i="36"/>
  <c r="O62" i="36"/>
  <c r="N165" i="36"/>
  <c r="N146" i="36"/>
  <c r="H150" i="36"/>
  <c r="H169" i="36"/>
  <c r="I66" i="36"/>
  <c r="E165" i="36"/>
  <c r="E146" i="36"/>
  <c r="F62" i="36"/>
  <c r="K145" i="36"/>
  <c r="K164" i="36"/>
  <c r="L61" i="36"/>
  <c r="D152" i="36"/>
  <c r="D171" i="36"/>
  <c r="E68" i="36"/>
  <c r="D146" i="36"/>
  <c r="D165" i="36"/>
  <c r="E62" i="36"/>
  <c r="J163" i="36"/>
  <c r="J144" i="36"/>
  <c r="K60" i="36"/>
  <c r="K172" i="36"/>
  <c r="K153" i="36"/>
  <c r="L69" i="36"/>
  <c r="I155" i="36"/>
  <c r="I174" i="36"/>
  <c r="J71" i="36"/>
  <c r="G168" i="36"/>
  <c r="G149" i="36"/>
  <c r="H65" i="36"/>
  <c r="D73" i="35"/>
  <c r="D107" i="28" s="1"/>
  <c r="C157" i="35"/>
  <c r="H147" i="35"/>
  <c r="H166" i="35"/>
  <c r="I63" i="35"/>
  <c r="N162" i="35"/>
  <c r="N143" i="35"/>
  <c r="O59" i="35"/>
  <c r="N37" i="35"/>
  <c r="G153" i="35"/>
  <c r="G172" i="35"/>
  <c r="H69" i="35"/>
  <c r="J172" i="35"/>
  <c r="J153" i="35"/>
  <c r="K69" i="35"/>
  <c r="N151" i="35"/>
  <c r="N170" i="35"/>
  <c r="O67" i="35"/>
  <c r="M154" i="35"/>
  <c r="M173" i="35"/>
  <c r="N70" i="35"/>
  <c r="J149" i="35"/>
  <c r="J168" i="35"/>
  <c r="K65" i="35"/>
  <c r="D148" i="35"/>
  <c r="D167" i="35"/>
  <c r="E64" i="35"/>
  <c r="O154" i="35"/>
  <c r="O173" i="35"/>
  <c r="D162" i="35"/>
  <c r="D37" i="35"/>
  <c r="D143" i="35"/>
  <c r="E59" i="35"/>
  <c r="J163" i="35"/>
  <c r="J144" i="35"/>
  <c r="K60" i="35"/>
  <c r="O147" i="35"/>
  <c r="O166" i="35"/>
  <c r="O144" i="35"/>
  <c r="O163" i="35"/>
  <c r="L165" i="35"/>
  <c r="L146" i="35"/>
  <c r="M62" i="35"/>
  <c r="L174" i="35"/>
  <c r="L155" i="35"/>
  <c r="M71" i="35"/>
  <c r="J145" i="35"/>
  <c r="J164" i="35"/>
  <c r="K61" i="35"/>
  <c r="D164" i="35"/>
  <c r="D145" i="35"/>
  <c r="E61" i="35"/>
  <c r="K169" i="35"/>
  <c r="K150" i="35"/>
  <c r="L66" i="35"/>
  <c r="H151" i="35"/>
  <c r="H170" i="35"/>
  <c r="I67" i="35"/>
  <c r="G170" i="35"/>
  <c r="G151" i="35"/>
  <c r="H67" i="35"/>
  <c r="F164" i="35"/>
  <c r="F145" i="35"/>
  <c r="G61" i="35"/>
  <c r="F153" i="35"/>
  <c r="F172" i="35"/>
  <c r="G69" i="35"/>
  <c r="E150" i="35"/>
  <c r="E169" i="35"/>
  <c r="F66" i="35"/>
  <c r="D155" i="35"/>
  <c r="D174" i="35"/>
  <c r="E71" i="35"/>
  <c r="C176" i="36"/>
  <c r="K171" i="36"/>
  <c r="K152" i="36"/>
  <c r="L68" i="36"/>
  <c r="O155" i="36"/>
  <c r="O174" i="36"/>
  <c r="J153" i="36"/>
  <c r="J172" i="36"/>
  <c r="K69" i="36"/>
  <c r="J167" i="36"/>
  <c r="J148" i="36"/>
  <c r="K64" i="36"/>
  <c r="K144" i="36"/>
  <c r="K163" i="36"/>
  <c r="L60" i="36"/>
  <c r="G153" i="36"/>
  <c r="G172" i="36"/>
  <c r="H69" i="36"/>
  <c r="O144" i="36"/>
  <c r="O163" i="36"/>
  <c r="O151" i="36"/>
  <c r="O170" i="36"/>
  <c r="G146" i="36"/>
  <c r="G165" i="36"/>
  <c r="H62" i="36"/>
  <c r="O71" i="36"/>
  <c r="N174" i="36"/>
  <c r="N155" i="36"/>
  <c r="F163" i="36"/>
  <c r="F144" i="36"/>
  <c r="G60" i="36"/>
  <c r="E169" i="36"/>
  <c r="E150" i="36"/>
  <c r="F66" i="36"/>
  <c r="D145" i="36"/>
  <c r="D164" i="36"/>
  <c r="E61" i="36"/>
  <c r="I171" i="36"/>
  <c r="I152" i="36"/>
  <c r="J68" i="36"/>
  <c r="M145" i="36"/>
  <c r="M164" i="36"/>
  <c r="N61" i="36"/>
  <c r="D173" i="36"/>
  <c r="D154" i="36"/>
  <c r="E70" i="36"/>
  <c r="F155" i="36"/>
  <c r="F174" i="36"/>
  <c r="G71" i="36"/>
  <c r="H152" i="36"/>
  <c r="H171" i="36"/>
  <c r="I68" i="36"/>
  <c r="E144" i="36"/>
  <c r="E163" i="36"/>
  <c r="F60" i="36"/>
  <c r="C176" i="35"/>
  <c r="C107" i="28"/>
  <c r="C74" i="35"/>
  <c r="F167" i="35"/>
  <c r="F148" i="35"/>
  <c r="G64" i="35"/>
  <c r="N150" i="35"/>
  <c r="O66" i="35"/>
  <c r="N169" i="35"/>
  <c r="J165" i="35"/>
  <c r="J146" i="35"/>
  <c r="K62" i="35"/>
  <c r="G162" i="35"/>
  <c r="G37" i="35"/>
  <c r="G143" i="35"/>
  <c r="H59" i="35"/>
  <c r="E162" i="35"/>
  <c r="E37" i="35"/>
  <c r="E143" i="35"/>
  <c r="F59" i="35"/>
  <c r="O155" i="35"/>
  <c r="O174" i="35"/>
  <c r="I164" i="35"/>
  <c r="I145" i="35"/>
  <c r="J61" i="35"/>
  <c r="I168" i="35"/>
  <c r="I149" i="35"/>
  <c r="J65" i="35"/>
  <c r="H152" i="35"/>
  <c r="H171" i="35"/>
  <c r="I68" i="35"/>
  <c r="H174" i="35"/>
  <c r="H155" i="35"/>
  <c r="I71" i="35"/>
  <c r="M37" i="35"/>
  <c r="M143" i="35"/>
  <c r="M162" i="35"/>
  <c r="N59" i="35"/>
  <c r="M145" i="35"/>
  <c r="M164" i="35"/>
  <c r="N61" i="35"/>
  <c r="K151" i="35"/>
  <c r="K170" i="35"/>
  <c r="L67" i="35"/>
  <c r="H37" i="35"/>
  <c r="H143" i="35"/>
  <c r="H162" i="35"/>
  <c r="I59" i="35"/>
  <c r="I172" i="35"/>
  <c r="I153" i="35"/>
  <c r="J69" i="35"/>
  <c r="O169" i="35"/>
  <c r="O150" i="35"/>
  <c r="M146" i="35"/>
  <c r="M165" i="35"/>
  <c r="N62" i="35"/>
  <c r="K163" i="35"/>
  <c r="K144" i="35"/>
  <c r="L60" i="35"/>
  <c r="F169" i="35"/>
  <c r="F150" i="35"/>
  <c r="G66" i="35"/>
  <c r="N144" i="35"/>
  <c r="O60" i="35"/>
  <c r="N163" i="35"/>
  <c r="D166" i="35"/>
  <c r="D147" i="35"/>
  <c r="E63" i="35"/>
  <c r="E155" i="35"/>
  <c r="E174" i="35"/>
  <c r="F71" i="35"/>
  <c r="G166" i="35"/>
  <c r="G147" i="35"/>
  <c r="H63" i="35"/>
  <c r="F165" i="35"/>
  <c r="F146" i="35"/>
  <c r="G62" i="35"/>
  <c r="F170" i="35"/>
  <c r="F151" i="35"/>
  <c r="G67" i="35"/>
  <c r="L174" i="36"/>
  <c r="L155" i="36"/>
  <c r="M71" i="36"/>
  <c r="N144" i="36"/>
  <c r="O60" i="36"/>
  <c r="N163" i="36"/>
  <c r="K165" i="36"/>
  <c r="K146" i="36"/>
  <c r="L62" i="36"/>
  <c r="D162" i="36"/>
  <c r="D37" i="36"/>
  <c r="D143" i="36"/>
  <c r="E59" i="36"/>
  <c r="G145" i="36"/>
  <c r="G164" i="36"/>
  <c r="H61" i="36"/>
  <c r="I37" i="36"/>
  <c r="I143" i="36"/>
  <c r="I162" i="36"/>
  <c r="J59" i="36"/>
  <c r="O70" i="36"/>
  <c r="N173" i="36"/>
  <c r="N154" i="36"/>
  <c r="O61" i="36"/>
  <c r="N164" i="36"/>
  <c r="N145" i="36"/>
  <c r="H163" i="36"/>
  <c r="H144" i="36"/>
  <c r="I60" i="36"/>
  <c r="G162" i="36"/>
  <c r="G37" i="36"/>
  <c r="G143" i="36"/>
  <c r="H59" i="36"/>
  <c r="J165" i="36"/>
  <c r="J146" i="36"/>
  <c r="K62" i="36"/>
  <c r="I154" i="36"/>
  <c r="I173" i="36"/>
  <c r="J70" i="36"/>
  <c r="J168" i="36"/>
  <c r="J149" i="36"/>
  <c r="K65" i="36"/>
  <c r="E166" i="36"/>
  <c r="E147" i="36"/>
  <c r="F63" i="36"/>
  <c r="D172" i="36"/>
  <c r="D153" i="36"/>
  <c r="E69" i="36"/>
  <c r="E152" i="36"/>
  <c r="E171" i="36"/>
  <c r="F68" i="36"/>
  <c r="L145" i="36"/>
  <c r="L164" i="36"/>
  <c r="M61" i="36"/>
  <c r="D169" i="36"/>
  <c r="D150" i="36"/>
  <c r="E66" i="36"/>
  <c r="F171" i="36"/>
  <c r="F152" i="36"/>
  <c r="G68" i="36"/>
  <c r="F169" i="36"/>
  <c r="F150" i="36"/>
  <c r="G66" i="36"/>
  <c r="F167" i="36"/>
  <c r="F148" i="36"/>
  <c r="G64" i="36"/>
  <c r="E153" i="36"/>
  <c r="E172" i="36"/>
  <c r="F69" i="36"/>
  <c r="O37" i="36"/>
  <c r="D41" i="47" s="1"/>
  <c r="O162" i="36"/>
  <c r="O143" i="36"/>
  <c r="J37" i="36"/>
  <c r="J162" i="36"/>
  <c r="J143" i="36"/>
  <c r="K59" i="36"/>
  <c r="K174" i="36"/>
  <c r="K155" i="36"/>
  <c r="L71" i="36"/>
  <c r="M148" i="36"/>
  <c r="M167" i="36"/>
  <c r="N64" i="36"/>
  <c r="H165" i="36"/>
  <c r="H146" i="36"/>
  <c r="I62" i="36"/>
  <c r="J152" i="36"/>
  <c r="J171" i="36"/>
  <c r="K68" i="36"/>
  <c r="H166" i="36"/>
  <c r="H147" i="36"/>
  <c r="I63" i="36"/>
  <c r="L169" i="36"/>
  <c r="L150" i="36"/>
  <c r="M66" i="36"/>
  <c r="H145" i="36"/>
  <c r="H164" i="36"/>
  <c r="I61" i="36"/>
  <c r="O69" i="36"/>
  <c r="N153" i="36"/>
  <c r="N172" i="36"/>
  <c r="O67" i="36"/>
  <c r="N170" i="36"/>
  <c r="N151" i="36"/>
  <c r="G155" i="36"/>
  <c r="G174" i="36"/>
  <c r="H71" i="36"/>
  <c r="F37" i="36"/>
  <c r="F162" i="36"/>
  <c r="F143" i="36"/>
  <c r="G59" i="36"/>
  <c r="L165" i="36"/>
  <c r="L146" i="36"/>
  <c r="M62" i="36"/>
  <c r="H148" i="36"/>
  <c r="H167" i="36"/>
  <c r="I64" i="36"/>
  <c r="F164" i="36"/>
  <c r="F145" i="36"/>
  <c r="G61" i="36"/>
  <c r="E149" i="36"/>
  <c r="E168" i="36"/>
  <c r="F65" i="36"/>
  <c r="D144" i="36"/>
  <c r="D163" i="36"/>
  <c r="E60" i="36"/>
  <c r="M154" i="36"/>
  <c r="M173" i="36"/>
  <c r="N70" i="36"/>
  <c r="D155" i="36"/>
  <c r="D174" i="36"/>
  <c r="E71" i="36"/>
  <c r="D109" i="28" l="1"/>
  <c r="C109" i="28"/>
  <c r="N73" i="36"/>
  <c r="N108" i="28" s="1"/>
  <c r="E176" i="35"/>
  <c r="E190" i="35" s="1"/>
  <c r="K157" i="35"/>
  <c r="K189" i="35" s="1"/>
  <c r="L157" i="35"/>
  <c r="L189" i="35" s="1"/>
  <c r="H176" i="35"/>
  <c r="H183" i="35" s="1"/>
  <c r="M176" i="35"/>
  <c r="M183" i="35" s="1"/>
  <c r="F157" i="35"/>
  <c r="F157" i="36"/>
  <c r="J176" i="36"/>
  <c r="O176" i="36"/>
  <c r="I157" i="36"/>
  <c r="K176" i="35"/>
  <c r="E157" i="36"/>
  <c r="K73" i="35"/>
  <c r="K107" i="28" s="1"/>
  <c r="I73" i="35"/>
  <c r="I107" i="28" s="1"/>
  <c r="E157" i="35"/>
  <c r="F176" i="36"/>
  <c r="N73" i="35"/>
  <c r="N107" i="28" s="1"/>
  <c r="G157" i="35"/>
  <c r="C183" i="36"/>
  <c r="C185" i="36" s="1"/>
  <c r="C190" i="36"/>
  <c r="C192" i="36" s="1"/>
  <c r="C177" i="36"/>
  <c r="I73" i="36"/>
  <c r="I108" i="28" s="1"/>
  <c r="N176" i="36"/>
  <c r="I157" i="35"/>
  <c r="O157" i="35"/>
  <c r="L73" i="36"/>
  <c r="L108" i="28" s="1"/>
  <c r="G73" i="35"/>
  <c r="G107" i="28" s="1"/>
  <c r="M73" i="35"/>
  <c r="M107" i="28" s="1"/>
  <c r="E176" i="36"/>
  <c r="L176" i="35"/>
  <c r="E73" i="36"/>
  <c r="E108" i="28" s="1"/>
  <c r="M157" i="35"/>
  <c r="C25" i="28"/>
  <c r="D74" i="35"/>
  <c r="O73" i="35"/>
  <c r="O107" i="28" s="1"/>
  <c r="O176" i="35"/>
  <c r="F176" i="35"/>
  <c r="C26" i="28"/>
  <c r="D74" i="36"/>
  <c r="M176" i="36"/>
  <c r="J176" i="35"/>
  <c r="H157" i="36"/>
  <c r="K157" i="36"/>
  <c r="G157" i="36"/>
  <c r="J73" i="36"/>
  <c r="J108" i="28" s="1"/>
  <c r="D157" i="36"/>
  <c r="D157" i="35"/>
  <c r="N157" i="35"/>
  <c r="C182" i="35"/>
  <c r="C178" i="35"/>
  <c r="C179" i="35" s="1"/>
  <c r="C189" i="35"/>
  <c r="C158" i="35"/>
  <c r="H176" i="36"/>
  <c r="N157" i="36"/>
  <c r="K176" i="36"/>
  <c r="M73" i="36"/>
  <c r="M108" i="28" s="1"/>
  <c r="M157" i="36"/>
  <c r="I176" i="35"/>
  <c r="H73" i="36"/>
  <c r="H108" i="28" s="1"/>
  <c r="K73" i="36"/>
  <c r="K108" i="28" s="1"/>
  <c r="O157" i="36"/>
  <c r="F73" i="35"/>
  <c r="F107" i="28" s="1"/>
  <c r="C183" i="35"/>
  <c r="C185" i="35" s="1"/>
  <c r="C190" i="35"/>
  <c r="C192" i="35" s="1"/>
  <c r="C177" i="35"/>
  <c r="N176" i="35"/>
  <c r="L73" i="35"/>
  <c r="L107" i="28" s="1"/>
  <c r="L157" i="36"/>
  <c r="J157" i="35"/>
  <c r="H157" i="35"/>
  <c r="G176" i="35"/>
  <c r="E73" i="35"/>
  <c r="E107" i="28" s="1"/>
  <c r="G73" i="36"/>
  <c r="G108" i="28" s="1"/>
  <c r="J157" i="36"/>
  <c r="G176" i="36"/>
  <c r="I176" i="36"/>
  <c r="D176" i="36"/>
  <c r="H73" i="35"/>
  <c r="H107" i="28" s="1"/>
  <c r="D176" i="35"/>
  <c r="O73" i="36"/>
  <c r="O108" i="28" s="1"/>
  <c r="C178" i="36"/>
  <c r="C179" i="36" s="1"/>
  <c r="C189" i="36"/>
  <c r="C182" i="36"/>
  <c r="C158" i="36"/>
  <c r="J73" i="35"/>
  <c r="J107" i="28" s="1"/>
  <c r="F73" i="36"/>
  <c r="F108" i="28" s="1"/>
  <c r="L176" i="36"/>
  <c r="E109" i="28" l="1"/>
  <c r="K182" i="35"/>
  <c r="K184" i="35" s="1"/>
  <c r="M190" i="35"/>
  <c r="M192" i="35" s="1"/>
  <c r="K178" i="35"/>
  <c r="K179" i="35" s="1"/>
  <c r="N109" i="28"/>
  <c r="H190" i="35"/>
  <c r="H192" i="35" s="1"/>
  <c r="E183" i="35"/>
  <c r="E185" i="35" s="1"/>
  <c r="M185" i="35"/>
  <c r="J109" i="28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H109" i="28"/>
  <c r="O109" i="28"/>
  <c r="D158" i="35"/>
  <c r="E158" i="35" s="1"/>
  <c r="F158" i="35" s="1"/>
  <c r="G158" i="35" s="1"/>
  <c r="H158" i="35" s="1"/>
  <c r="I158" i="35" s="1"/>
  <c r="J158" i="35" s="1"/>
  <c r="K158" i="35" s="1"/>
  <c r="L158" i="35" s="1"/>
  <c r="M158" i="35" s="1"/>
  <c r="N158" i="35" s="1"/>
  <c r="O158" i="35" s="1"/>
  <c r="H185" i="35"/>
  <c r="L182" i="35"/>
  <c r="L184" i="35" s="1"/>
  <c r="M189" i="35"/>
  <c r="M182" i="35"/>
  <c r="M178" i="35"/>
  <c r="M179" i="35" s="1"/>
  <c r="I183" i="36"/>
  <c r="I185" i="36" s="1"/>
  <c r="I190" i="36"/>
  <c r="I192" i="36" s="1"/>
  <c r="L109" i="28"/>
  <c r="C191" i="35"/>
  <c r="C193" i="35" s="1"/>
  <c r="C197" i="35"/>
  <c r="D178" i="35"/>
  <c r="D179" i="35" s="1"/>
  <c r="D189" i="35"/>
  <c r="D182" i="35"/>
  <c r="K189" i="36"/>
  <c r="K182" i="36"/>
  <c r="K178" i="36"/>
  <c r="K179" i="36" s="1"/>
  <c r="E189" i="36"/>
  <c r="E178" i="36"/>
  <c r="E179" i="36" s="1"/>
  <c r="E182" i="36"/>
  <c r="I189" i="36"/>
  <c r="I182" i="36"/>
  <c r="I178" i="36"/>
  <c r="I179" i="36" s="1"/>
  <c r="F182" i="35"/>
  <c r="F178" i="35"/>
  <c r="F179" i="35" s="1"/>
  <c r="F189" i="35"/>
  <c r="G183" i="36"/>
  <c r="G185" i="36" s="1"/>
  <c r="G190" i="36"/>
  <c r="G192" i="36" s="1"/>
  <c r="J178" i="35"/>
  <c r="J179" i="35" s="1"/>
  <c r="J189" i="35"/>
  <c r="J182" i="35"/>
  <c r="K183" i="36"/>
  <c r="K185" i="36" s="1"/>
  <c r="K190" i="36"/>
  <c r="K192" i="36" s="1"/>
  <c r="F183" i="36"/>
  <c r="F185" i="36" s="1"/>
  <c r="F190" i="36"/>
  <c r="F192" i="36" s="1"/>
  <c r="L190" i="36"/>
  <c r="L192" i="36" s="1"/>
  <c r="L183" i="36"/>
  <c r="L185" i="36" s="1"/>
  <c r="C184" i="36"/>
  <c r="C186" i="36" s="1"/>
  <c r="C196" i="36"/>
  <c r="C196" i="35"/>
  <c r="C184" i="35"/>
  <c r="C186" i="35" s="1"/>
  <c r="D178" i="36"/>
  <c r="D179" i="36" s="1"/>
  <c r="D189" i="36"/>
  <c r="D182" i="36"/>
  <c r="J190" i="35"/>
  <c r="J192" i="35" s="1"/>
  <c r="J183" i="35"/>
  <c r="J185" i="35" s="1"/>
  <c r="M183" i="36"/>
  <c r="M185" i="36" s="1"/>
  <c r="M190" i="36"/>
  <c r="M192" i="36" s="1"/>
  <c r="E183" i="36"/>
  <c r="E185" i="36" s="1"/>
  <c r="E190" i="36"/>
  <c r="E192" i="36" s="1"/>
  <c r="M109" i="28"/>
  <c r="O178" i="35"/>
  <c r="O179" i="35" s="1"/>
  <c r="O182" i="35"/>
  <c r="O189" i="35"/>
  <c r="E189" i="35"/>
  <c r="E182" i="35"/>
  <c r="E178" i="35"/>
  <c r="E179" i="35" s="1"/>
  <c r="O189" i="36"/>
  <c r="O178" i="36"/>
  <c r="O179" i="36" s="1"/>
  <c r="O182" i="36"/>
  <c r="C191" i="36"/>
  <c r="C193" i="36" s="1"/>
  <c r="C197" i="36"/>
  <c r="M178" i="36"/>
  <c r="M179" i="36" s="1"/>
  <c r="M182" i="36"/>
  <c r="M189" i="36"/>
  <c r="L190" i="35"/>
  <c r="L192" i="35" s="1"/>
  <c r="L183" i="35"/>
  <c r="L185" i="35" s="1"/>
  <c r="G109" i="28"/>
  <c r="I109" i="28"/>
  <c r="K109" i="28"/>
  <c r="K190" i="35"/>
  <c r="K192" i="35" s="1"/>
  <c r="K183" i="35"/>
  <c r="K185" i="35" s="1"/>
  <c r="J189" i="36"/>
  <c r="J178" i="36"/>
  <c r="J179" i="36" s="1"/>
  <c r="J182" i="36"/>
  <c r="I190" i="35"/>
  <c r="I192" i="35" s="1"/>
  <c r="I183" i="35"/>
  <c r="I185" i="35" s="1"/>
  <c r="N178" i="35"/>
  <c r="N179" i="35" s="1"/>
  <c r="N189" i="35"/>
  <c r="N182" i="35"/>
  <c r="G178" i="36"/>
  <c r="G179" i="36" s="1"/>
  <c r="G189" i="36"/>
  <c r="G182" i="36"/>
  <c r="D25" i="28"/>
  <c r="E74" i="35"/>
  <c r="I178" i="35"/>
  <c r="I179" i="35" s="1"/>
  <c r="I182" i="35"/>
  <c r="I189" i="35"/>
  <c r="E192" i="35"/>
  <c r="O183" i="36"/>
  <c r="O185" i="36" s="1"/>
  <c r="O190" i="36"/>
  <c r="O192" i="36" s="1"/>
  <c r="D190" i="36"/>
  <c r="D192" i="36" s="1"/>
  <c r="D183" i="36"/>
  <c r="D185" i="36" s="1"/>
  <c r="K191" i="35"/>
  <c r="F190" i="35"/>
  <c r="F192" i="35" s="1"/>
  <c r="F183" i="35"/>
  <c r="F185" i="35" s="1"/>
  <c r="D190" i="35"/>
  <c r="D192" i="35" s="1"/>
  <c r="D183" i="35"/>
  <c r="D185" i="35" s="1"/>
  <c r="G190" i="35"/>
  <c r="G192" i="35" s="1"/>
  <c r="G183" i="35"/>
  <c r="G185" i="35" s="1"/>
  <c r="L189" i="36"/>
  <c r="L178" i="36"/>
  <c r="L179" i="36" s="1"/>
  <c r="L182" i="36"/>
  <c r="D177" i="35"/>
  <c r="E177" i="35" s="1"/>
  <c r="F177" i="35" s="1"/>
  <c r="G177" i="35" s="1"/>
  <c r="H177" i="35" s="1"/>
  <c r="I177" i="35" s="1"/>
  <c r="J177" i="35" s="1"/>
  <c r="K177" i="35" s="1"/>
  <c r="L177" i="35" s="1"/>
  <c r="M177" i="35" s="1"/>
  <c r="N177" i="35" s="1"/>
  <c r="O177" i="35" s="1"/>
  <c r="N189" i="36"/>
  <c r="N178" i="36"/>
  <c r="N179" i="36" s="1"/>
  <c r="N182" i="36"/>
  <c r="H178" i="36"/>
  <c r="H179" i="36" s="1"/>
  <c r="H182" i="36"/>
  <c r="H189" i="36"/>
  <c r="O190" i="35"/>
  <c r="O192" i="35" s="1"/>
  <c r="O183" i="35"/>
  <c r="O185" i="35" s="1"/>
  <c r="C27" i="28"/>
  <c r="N183" i="36"/>
  <c r="N185" i="36" s="1"/>
  <c r="N190" i="36"/>
  <c r="N192" i="36" s="1"/>
  <c r="G182" i="35"/>
  <c r="G178" i="35"/>
  <c r="G179" i="35" s="1"/>
  <c r="G189" i="35"/>
  <c r="J183" i="36"/>
  <c r="J185" i="36" s="1"/>
  <c r="J190" i="36"/>
  <c r="J192" i="36" s="1"/>
  <c r="L178" i="35"/>
  <c r="L179" i="35" s="1"/>
  <c r="H178" i="35"/>
  <c r="H179" i="35" s="1"/>
  <c r="H182" i="35"/>
  <c r="H189" i="35"/>
  <c r="N183" i="35"/>
  <c r="N185" i="35" s="1"/>
  <c r="N190" i="35"/>
  <c r="N192" i="35" s="1"/>
  <c r="F109" i="28"/>
  <c r="H190" i="36"/>
  <c r="H192" i="36" s="1"/>
  <c r="H183" i="36"/>
  <c r="H185" i="36" s="1"/>
  <c r="D26" i="28"/>
  <c r="E74" i="36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F182" i="36"/>
  <c r="F178" i="36"/>
  <c r="F179" i="36" s="1"/>
  <c r="F189" i="36"/>
  <c r="L191" i="35"/>
  <c r="K196" i="35" l="1"/>
  <c r="K197" i="35"/>
  <c r="K193" i="35"/>
  <c r="L193" i="35"/>
  <c r="C198" i="35"/>
  <c r="C200" i="35" s="1"/>
  <c r="D27" i="28"/>
  <c r="L196" i="35"/>
  <c r="K186" i="35"/>
  <c r="K194" i="35" s="1"/>
  <c r="L186" i="35"/>
  <c r="J191" i="35"/>
  <c r="J193" i="35" s="1"/>
  <c r="J197" i="35"/>
  <c r="I196" i="36"/>
  <c r="I184" i="36"/>
  <c r="I186" i="36" s="1"/>
  <c r="M191" i="35"/>
  <c r="M193" i="35" s="1"/>
  <c r="M197" i="35"/>
  <c r="G197" i="35"/>
  <c r="G191" i="35"/>
  <c r="G193" i="35" s="1"/>
  <c r="N197" i="36"/>
  <c r="N191" i="36"/>
  <c r="N193" i="36" s="1"/>
  <c r="I197" i="35"/>
  <c r="I191" i="35"/>
  <c r="I193" i="35" s="1"/>
  <c r="E25" i="28"/>
  <c r="F74" i="35"/>
  <c r="G184" i="36"/>
  <c r="G186" i="36" s="1"/>
  <c r="G196" i="36"/>
  <c r="M191" i="36"/>
  <c r="M193" i="36" s="1"/>
  <c r="M197" i="36"/>
  <c r="I197" i="36"/>
  <c r="I191" i="36"/>
  <c r="I193" i="36" s="1"/>
  <c r="O196" i="35"/>
  <c r="O184" i="35"/>
  <c r="O186" i="35" s="1"/>
  <c r="G191" i="36"/>
  <c r="G193" i="36" s="1"/>
  <c r="G197" i="36"/>
  <c r="J184" i="36"/>
  <c r="J186" i="36" s="1"/>
  <c r="J196" i="36"/>
  <c r="M196" i="36"/>
  <c r="M184" i="36"/>
  <c r="M186" i="36" s="1"/>
  <c r="F197" i="36"/>
  <c r="F191" i="36"/>
  <c r="F193" i="36" s="1"/>
  <c r="G184" i="35"/>
  <c r="G186" i="35" s="1"/>
  <c r="G196" i="35"/>
  <c r="H191" i="36"/>
  <c r="H193" i="36" s="1"/>
  <c r="H197" i="36"/>
  <c r="L196" i="36"/>
  <c r="L184" i="36"/>
  <c r="L186" i="36" s="1"/>
  <c r="D191" i="36"/>
  <c r="D193" i="36" s="1"/>
  <c r="D197" i="36"/>
  <c r="E196" i="36"/>
  <c r="E184" i="36"/>
  <c r="E186" i="36" s="1"/>
  <c r="I196" i="35"/>
  <c r="I184" i="35"/>
  <c r="I186" i="35" s="1"/>
  <c r="H191" i="35"/>
  <c r="H193" i="35" s="1"/>
  <c r="H197" i="35"/>
  <c r="C198" i="36"/>
  <c r="C200" i="36" s="1"/>
  <c r="F197" i="35"/>
  <c r="F191" i="35"/>
  <c r="F193" i="35" s="1"/>
  <c r="K184" i="36"/>
  <c r="K186" i="36" s="1"/>
  <c r="K196" i="36"/>
  <c r="H184" i="36"/>
  <c r="H186" i="36" s="1"/>
  <c r="H196" i="36"/>
  <c r="J191" i="36"/>
  <c r="J193" i="36" s="1"/>
  <c r="J197" i="36"/>
  <c r="F184" i="36"/>
  <c r="F186" i="36" s="1"/>
  <c r="F196" i="36"/>
  <c r="H184" i="35"/>
  <c r="H186" i="35" s="1"/>
  <c r="H196" i="35"/>
  <c r="L197" i="36"/>
  <c r="L191" i="36"/>
  <c r="L193" i="36" s="1"/>
  <c r="O196" i="36"/>
  <c r="O184" i="36"/>
  <c r="O186" i="36" s="1"/>
  <c r="C194" i="35"/>
  <c r="C194" i="36"/>
  <c r="E191" i="36"/>
  <c r="E193" i="36" s="1"/>
  <c r="E197" i="36"/>
  <c r="K191" i="36"/>
  <c r="K193" i="36" s="1"/>
  <c r="K197" i="36"/>
  <c r="E26" i="28"/>
  <c r="F74" i="36"/>
  <c r="E184" i="35"/>
  <c r="E186" i="35" s="1"/>
  <c r="E196" i="35"/>
  <c r="F184" i="35"/>
  <c r="F186" i="35" s="1"/>
  <c r="F196" i="35"/>
  <c r="D196" i="35"/>
  <c r="D184" i="35"/>
  <c r="D186" i="35" s="1"/>
  <c r="N197" i="35"/>
  <c r="N191" i="35"/>
  <c r="N193" i="35" s="1"/>
  <c r="D184" i="36"/>
  <c r="D186" i="36" s="1"/>
  <c r="D196" i="36"/>
  <c r="L197" i="35"/>
  <c r="N196" i="36"/>
  <c r="N184" i="36"/>
  <c r="N186" i="36" s="1"/>
  <c r="N184" i="35"/>
  <c r="N186" i="35" s="1"/>
  <c r="N196" i="35"/>
  <c r="O191" i="36"/>
  <c r="O193" i="36" s="1"/>
  <c r="O197" i="36"/>
  <c r="E191" i="35"/>
  <c r="E193" i="35" s="1"/>
  <c r="E197" i="35"/>
  <c r="O191" i="35"/>
  <c r="O193" i="35" s="1"/>
  <c r="O197" i="35"/>
  <c r="J184" i="35"/>
  <c r="J186" i="35" s="1"/>
  <c r="J196" i="35"/>
  <c r="D197" i="35"/>
  <c r="D191" i="35"/>
  <c r="D193" i="35" s="1"/>
  <c r="M184" i="35"/>
  <c r="M186" i="35" s="1"/>
  <c r="M196" i="35"/>
  <c r="F198" i="36" l="1"/>
  <c r="F200" i="36" s="1"/>
  <c r="N198" i="36"/>
  <c r="N200" i="36" s="1"/>
  <c r="K198" i="35"/>
  <c r="K200" i="35" s="1"/>
  <c r="M194" i="35"/>
  <c r="M198" i="35"/>
  <c r="M200" i="35" s="1"/>
  <c r="L198" i="35"/>
  <c r="L200" i="35" s="1"/>
  <c r="J194" i="35"/>
  <c r="J198" i="35"/>
  <c r="J200" i="35" s="1"/>
  <c r="M198" i="36"/>
  <c r="M200" i="36" s="1"/>
  <c r="L194" i="35"/>
  <c r="M194" i="36"/>
  <c r="F198" i="35"/>
  <c r="F200" i="35" s="1"/>
  <c r="I198" i="35"/>
  <c r="I200" i="35" s="1"/>
  <c r="F194" i="35"/>
  <c r="H198" i="36"/>
  <c r="H200" i="36" s="1"/>
  <c r="D198" i="35"/>
  <c r="D200" i="35" s="1"/>
  <c r="N194" i="36"/>
  <c r="F194" i="36"/>
  <c r="H194" i="36"/>
  <c r="I194" i="35"/>
  <c r="D198" i="36"/>
  <c r="D200" i="36" s="1"/>
  <c r="G198" i="35"/>
  <c r="G200" i="35" s="1"/>
  <c r="O198" i="36"/>
  <c r="E194" i="35"/>
  <c r="F26" i="28"/>
  <c r="G74" i="36"/>
  <c r="N198" i="35"/>
  <c r="N200" i="35" s="1"/>
  <c r="D194" i="36"/>
  <c r="H198" i="35"/>
  <c r="H200" i="35" s="1"/>
  <c r="K198" i="36"/>
  <c r="K200" i="36" s="1"/>
  <c r="L194" i="36"/>
  <c r="E27" i="28"/>
  <c r="N194" i="35"/>
  <c r="D194" i="35"/>
  <c r="E198" i="35"/>
  <c r="E200" i="35" s="1"/>
  <c r="H194" i="35"/>
  <c r="K194" i="36"/>
  <c r="L198" i="36"/>
  <c r="L200" i="36" s="1"/>
  <c r="G194" i="35"/>
  <c r="O194" i="35"/>
  <c r="G198" i="36"/>
  <c r="G200" i="36" s="1"/>
  <c r="I194" i="36"/>
  <c r="O194" i="36"/>
  <c r="O198" i="35"/>
  <c r="G194" i="36"/>
  <c r="I198" i="36"/>
  <c r="I200" i="36" s="1"/>
  <c r="E194" i="36"/>
  <c r="J198" i="36"/>
  <c r="J200" i="36" s="1"/>
  <c r="E198" i="36"/>
  <c r="E200" i="36" s="1"/>
  <c r="J194" i="36"/>
  <c r="F25" i="28"/>
  <c r="G74" i="35"/>
  <c r="F27" i="28" l="1"/>
  <c r="G25" i="28"/>
  <c r="H74" i="35"/>
  <c r="G26" i="28"/>
  <c r="H74" i="36"/>
  <c r="H26" i="28" l="1"/>
  <c r="I74" i="36"/>
  <c r="H25" i="28"/>
  <c r="I74" i="35"/>
  <c r="G27" i="28"/>
  <c r="H27" i="28" l="1"/>
  <c r="I26" i="28"/>
  <c r="J74" i="36"/>
  <c r="J74" i="35"/>
  <c r="I25" i="28"/>
  <c r="I27" i="28" l="1"/>
  <c r="K74" i="35"/>
  <c r="J25" i="28"/>
  <c r="J26" i="28"/>
  <c r="K74" i="36"/>
  <c r="K25" i="28" l="1"/>
  <c r="L74" i="35"/>
  <c r="K26" i="28"/>
  <c r="L74" i="36"/>
  <c r="J27" i="28"/>
  <c r="L26" i="28" l="1"/>
  <c r="M74" i="36"/>
  <c r="L25" i="28"/>
  <c r="M74" i="35"/>
  <c r="K27" i="28"/>
  <c r="L27" i="28" l="1"/>
  <c r="N74" i="35"/>
  <c r="M25" i="28"/>
  <c r="M26" i="28"/>
  <c r="N74" i="36"/>
  <c r="N26" i="28" l="1"/>
  <c r="O74" i="36"/>
  <c r="M27" i="28"/>
  <c r="N25" i="28"/>
  <c r="O74" i="35"/>
  <c r="N27" i="28" l="1"/>
  <c r="O25" i="28"/>
  <c r="O26" i="28"/>
  <c r="O27" i="28" l="1"/>
  <c r="D16" i="30" l="1"/>
  <c r="J8" i="31"/>
  <c r="BF136" i="40"/>
  <c r="F6" i="10"/>
  <c r="D13" i="10"/>
  <c r="F15" i="29"/>
  <c r="I145" i="40"/>
  <c r="K7" i="10"/>
  <c r="K6" i="10"/>
  <c r="BA143" i="40"/>
  <c r="H145" i="40"/>
  <c r="J17" i="30"/>
  <c r="L14" i="10"/>
  <c r="D141" i="41"/>
  <c r="M9" i="10"/>
  <c r="E6" i="30"/>
  <c r="C15" i="31"/>
  <c r="G5" i="31"/>
  <c r="AY137" i="40"/>
  <c r="L15" i="10"/>
  <c r="I16" i="10"/>
  <c r="S141" i="40"/>
  <c r="C6" i="29"/>
  <c r="C60" i="29" s="1"/>
  <c r="W135" i="40"/>
  <c r="H13" i="10"/>
  <c r="D146" i="41"/>
  <c r="H16" i="10"/>
  <c r="J10" i="10"/>
  <c r="C8" i="10"/>
  <c r="L141" i="40"/>
  <c r="E138" i="40"/>
  <c r="C10" i="10"/>
  <c r="G5" i="29"/>
  <c r="F6" i="30"/>
  <c r="J7" i="10"/>
  <c r="E5" i="30"/>
  <c r="AY144" i="40"/>
  <c r="C142" i="41"/>
  <c r="S136" i="40"/>
  <c r="AI134" i="40"/>
  <c r="F5" i="30"/>
  <c r="N17" i="10"/>
  <c r="F5" i="29"/>
  <c r="AB145" i="40"/>
  <c r="L5" i="30"/>
  <c r="K5" i="30"/>
  <c r="J5" i="30"/>
  <c r="J6" i="10"/>
  <c r="M5" i="31"/>
  <c r="M5" i="29"/>
  <c r="M7" i="30"/>
  <c r="D5" i="10"/>
  <c r="L5" i="10"/>
  <c r="N5" i="10"/>
  <c r="M5" i="10"/>
  <c r="C5" i="10"/>
  <c r="C5" i="31"/>
  <c r="K5" i="10"/>
  <c r="C59" i="31" l="1"/>
  <c r="L17" i="29"/>
  <c r="AA138" i="40"/>
  <c r="L8" i="30"/>
  <c r="AA137" i="40"/>
  <c r="D140" i="41"/>
  <c r="E11" i="31"/>
  <c r="I14" i="29"/>
  <c r="K11" i="29"/>
  <c r="D144" i="40"/>
  <c r="H17" i="30"/>
  <c r="BE141" i="40"/>
  <c r="AZ139" i="40"/>
  <c r="AJ134" i="40"/>
  <c r="AS135" i="40"/>
  <c r="L7" i="30"/>
  <c r="AL137" i="40"/>
  <c r="T135" i="40"/>
  <c r="AT139" i="40"/>
  <c r="L10" i="31"/>
  <c r="K13" i="29"/>
  <c r="W143" i="40"/>
  <c r="V139" i="40"/>
  <c r="G139" i="40"/>
  <c r="J11" i="29"/>
  <c r="E16" i="30"/>
  <c r="H8" i="30"/>
  <c r="G11" i="29"/>
  <c r="W139" i="40"/>
  <c r="G13" i="10"/>
  <c r="G141" i="40"/>
  <c r="G134" i="40"/>
  <c r="G6" i="10"/>
  <c r="K15" i="31"/>
  <c r="BG135" i="40"/>
  <c r="N145" i="40"/>
  <c r="BG137" i="40"/>
  <c r="AA136" i="40"/>
  <c r="H11" i="29"/>
  <c r="D14" i="29"/>
  <c r="D9" i="31"/>
  <c r="K10" i="29"/>
  <c r="BJ137" i="40"/>
  <c r="BE142" i="40"/>
  <c r="K16" i="31"/>
  <c r="N16" i="29"/>
  <c r="F14" i="30"/>
  <c r="H16" i="29"/>
  <c r="H6" i="29"/>
  <c r="H9" i="10"/>
  <c r="E8" i="30"/>
  <c r="U144" i="40"/>
  <c r="I10" i="30"/>
  <c r="H11" i="30"/>
  <c r="J137" i="41"/>
  <c r="K6" i="30"/>
  <c r="AD136" i="40"/>
  <c r="K14" i="31"/>
  <c r="I17" i="29"/>
  <c r="F16" i="30"/>
  <c r="L9" i="31"/>
  <c r="F17" i="30"/>
  <c r="BA136" i="40"/>
  <c r="BA134" i="40"/>
  <c r="F8" i="30"/>
  <c r="E15" i="31"/>
  <c r="W136" i="40"/>
  <c r="G11" i="30"/>
  <c r="AB137" i="40"/>
  <c r="AQ138" i="40"/>
  <c r="BD136" i="40"/>
  <c r="L143" i="40"/>
  <c r="BA139" i="40"/>
  <c r="M137" i="40"/>
  <c r="G9" i="31"/>
  <c r="T144" i="40"/>
  <c r="E6" i="10"/>
  <c r="E134" i="40"/>
  <c r="F7" i="29"/>
  <c r="V135" i="40"/>
  <c r="C11" i="29"/>
  <c r="C65" i="29" s="1"/>
  <c r="S139" i="40"/>
  <c r="N143" i="40"/>
  <c r="N15" i="10"/>
  <c r="E140" i="40"/>
  <c r="E12" i="10"/>
  <c r="I140" i="40"/>
  <c r="I12" i="10"/>
  <c r="M141" i="40"/>
  <c r="M13" i="10"/>
  <c r="AK134" i="40"/>
  <c r="BH142" i="40"/>
  <c r="AB135" i="40"/>
  <c r="M10" i="30"/>
  <c r="BI143" i="40"/>
  <c r="I7" i="31"/>
  <c r="J17" i="29"/>
  <c r="AM135" i="40"/>
  <c r="W138" i="40"/>
  <c r="H144" i="40"/>
  <c r="G7" i="31"/>
  <c r="G13" i="30"/>
  <c r="I11" i="31"/>
  <c r="N9" i="31"/>
  <c r="AN138" i="40"/>
  <c r="AO134" i="40"/>
  <c r="V142" i="40"/>
  <c r="I13" i="30"/>
  <c r="X143" i="40"/>
  <c r="N15" i="30"/>
  <c r="AD134" i="40"/>
  <c r="AL143" i="40"/>
  <c r="F9" i="30"/>
  <c r="AL145" i="40"/>
  <c r="F16" i="29"/>
  <c r="J138" i="40"/>
  <c r="E17" i="31"/>
  <c r="I15" i="29"/>
  <c r="K9" i="29"/>
  <c r="E14" i="29"/>
  <c r="X134" i="40"/>
  <c r="L142" i="40"/>
  <c r="X137" i="40"/>
  <c r="AQ140" i="40"/>
  <c r="J11" i="30"/>
  <c r="M13" i="30"/>
  <c r="N15" i="29"/>
  <c r="M12" i="30"/>
  <c r="C140" i="41"/>
  <c r="BG142" i="40"/>
  <c r="J135" i="40"/>
  <c r="AL134" i="40"/>
  <c r="BF135" i="40"/>
  <c r="E8" i="31"/>
  <c r="L13" i="10"/>
  <c r="E6" i="31"/>
  <c r="I6" i="29"/>
  <c r="H141" i="40"/>
  <c r="H17" i="31"/>
  <c r="T142" i="40"/>
  <c r="AK138" i="40"/>
  <c r="M6" i="31"/>
  <c r="K6" i="29"/>
  <c r="I16" i="30"/>
  <c r="H137" i="40"/>
  <c r="BB134" i="40"/>
  <c r="AI133" i="40"/>
  <c r="C5" i="30"/>
  <c r="C23" i="10"/>
  <c r="D59" i="10" s="1"/>
  <c r="C59" i="10"/>
  <c r="I133" i="40"/>
  <c r="I5" i="10"/>
  <c r="G133" i="40"/>
  <c r="G5" i="10"/>
  <c r="AF130" i="40"/>
  <c r="J133" i="40"/>
  <c r="C133" i="40"/>
  <c r="E133" i="40"/>
  <c r="E5" i="10"/>
  <c r="S133" i="40"/>
  <c r="H133" i="40"/>
  <c r="H5" i="10"/>
  <c r="M133" i="40"/>
  <c r="K133" i="40"/>
  <c r="AV130" i="40"/>
  <c r="AY133" i="40"/>
  <c r="C5" i="29"/>
  <c r="J5" i="10"/>
  <c r="C23" i="31"/>
  <c r="N133" i="40"/>
  <c r="L133" i="40"/>
  <c r="D133" i="40"/>
  <c r="BH133" i="40"/>
  <c r="L5" i="31"/>
  <c r="AA133" i="40"/>
  <c r="K5" i="29"/>
  <c r="M15" i="31"/>
  <c r="J10" i="29"/>
  <c r="Z138" i="40"/>
  <c r="N11" i="29"/>
  <c r="AD139" i="40"/>
  <c r="L135" i="41"/>
  <c r="M15" i="10"/>
  <c r="M143" i="40"/>
  <c r="BJ142" i="40"/>
  <c r="N14" i="31"/>
  <c r="BE135" i="40"/>
  <c r="K15" i="29"/>
  <c r="AA143" i="40"/>
  <c r="X133" i="40"/>
  <c r="H5" i="29"/>
  <c r="Z133" i="40"/>
  <c r="J5" i="29"/>
  <c r="E13" i="10"/>
  <c r="E141" i="40"/>
  <c r="BH134" i="40"/>
  <c r="L6" i="31"/>
  <c r="AN145" i="40"/>
  <c r="BE139" i="40"/>
  <c r="K16" i="30"/>
  <c r="AQ144" i="40"/>
  <c r="J134" i="40"/>
  <c r="F143" i="41"/>
  <c r="G10" i="30"/>
  <c r="AM138" i="40"/>
  <c r="M14" i="31"/>
  <c r="BI142" i="40"/>
  <c r="G135" i="40"/>
  <c r="G7" i="10"/>
  <c r="BG143" i="40"/>
  <c r="K144" i="41"/>
  <c r="E138" i="41"/>
  <c r="I141" i="41"/>
  <c r="AC133" i="40"/>
  <c r="BI133" i="40"/>
  <c r="BJ133" i="40"/>
  <c r="N5" i="31"/>
  <c r="J135" i="41"/>
  <c r="G9" i="10"/>
  <c r="G137" i="40"/>
  <c r="E142" i="41"/>
  <c r="M144" i="41"/>
  <c r="BB142" i="40"/>
  <c r="F14" i="31"/>
  <c r="AL133" i="40"/>
  <c r="BD133" i="40"/>
  <c r="H5" i="31"/>
  <c r="C6" i="30"/>
  <c r="AT137" i="40"/>
  <c r="N9" i="30"/>
  <c r="L12" i="10"/>
  <c r="L140" i="40"/>
  <c r="M145" i="40"/>
  <c r="M17" i="10"/>
  <c r="AN139" i="40"/>
  <c r="H142" i="40"/>
  <c r="H14" i="10"/>
  <c r="C9" i="10"/>
  <c r="C137" i="40"/>
  <c r="O104" i="40"/>
  <c r="O137" i="40" s="1"/>
  <c r="AR133" i="40"/>
  <c r="AP134" i="40"/>
  <c r="J6" i="30"/>
  <c r="M10" i="31"/>
  <c r="BI138" i="40"/>
  <c r="N8" i="29"/>
  <c r="C14" i="10"/>
  <c r="AZ141" i="40"/>
  <c r="D13" i="31"/>
  <c r="K7" i="31"/>
  <c r="F14" i="29"/>
  <c r="AM139" i="40"/>
  <c r="BG144" i="40"/>
  <c r="AR141" i="40"/>
  <c r="L13" i="30"/>
  <c r="M7" i="10"/>
  <c r="M135" i="40"/>
  <c r="I139" i="41"/>
  <c r="C142" i="40"/>
  <c r="AP133" i="40"/>
  <c r="G136" i="41"/>
  <c r="AQ133" i="40"/>
  <c r="J113" i="40"/>
  <c r="J146" i="40" s="1"/>
  <c r="BB140" i="40"/>
  <c r="F12" i="31"/>
  <c r="V133" i="40"/>
  <c r="L9" i="29"/>
  <c r="G17" i="29"/>
  <c r="W145" i="40"/>
  <c r="C8" i="31"/>
  <c r="AY136" i="40"/>
  <c r="N144" i="40"/>
  <c r="N16" i="10"/>
  <c r="I13" i="31"/>
  <c r="I142" i="41"/>
  <c r="N8" i="30"/>
  <c r="AT136" i="40"/>
  <c r="H141" i="41"/>
  <c r="D5" i="31"/>
  <c r="AZ133" i="40"/>
  <c r="E143" i="41"/>
  <c r="F137" i="41"/>
  <c r="G135" i="41"/>
  <c r="L11" i="31"/>
  <c r="BH139" i="40"/>
  <c r="C14" i="29"/>
  <c r="S142" i="40"/>
  <c r="G141" i="41"/>
  <c r="C113" i="40"/>
  <c r="G145" i="40"/>
  <c r="G17" i="10"/>
  <c r="I9" i="31"/>
  <c r="BE137" i="40"/>
  <c r="M146" i="41"/>
  <c r="G142" i="41"/>
  <c r="G139" i="41"/>
  <c r="BJ113" i="40"/>
  <c r="BJ146" i="40" s="1"/>
  <c r="BE133" i="40"/>
  <c r="I5" i="31"/>
  <c r="L141" i="41"/>
  <c r="AR136" i="40"/>
  <c r="F15" i="30"/>
  <c r="C134" i="40"/>
  <c r="C6" i="10"/>
  <c r="AQ113" i="40"/>
  <c r="AQ146" i="40" s="1"/>
  <c r="M136" i="41"/>
  <c r="G138" i="41"/>
  <c r="AM136" i="40"/>
  <c r="G8" i="30"/>
  <c r="K145" i="40"/>
  <c r="K17" i="10"/>
  <c r="AJ133" i="40"/>
  <c r="D5" i="30"/>
  <c r="J140" i="41"/>
  <c r="H143" i="41"/>
  <c r="G137" i="41"/>
  <c r="I135" i="41"/>
  <c r="N113" i="40"/>
  <c r="N146" i="40" s="1"/>
  <c r="AN137" i="40"/>
  <c r="H9" i="30"/>
  <c r="C8" i="29"/>
  <c r="E146" i="41"/>
  <c r="J146" i="41"/>
  <c r="I137" i="41"/>
  <c r="F141" i="41"/>
  <c r="L14" i="31"/>
  <c r="AT133" i="40"/>
  <c r="N5" i="30"/>
  <c r="K145" i="41"/>
  <c r="J142" i="41"/>
  <c r="K140" i="41"/>
  <c r="L16" i="29"/>
  <c r="AB144" i="40"/>
  <c r="M13" i="31"/>
  <c r="BI141" i="40"/>
  <c r="G146" i="41"/>
  <c r="C12" i="30"/>
  <c r="AI140" i="40"/>
  <c r="I138" i="41"/>
  <c r="BB137" i="40"/>
  <c r="F9" i="31"/>
  <c r="M145" i="41"/>
  <c r="I143" i="40"/>
  <c r="I15" i="10"/>
  <c r="F141" i="40"/>
  <c r="F13" i="10"/>
  <c r="M142" i="41"/>
  <c r="BH113" i="40"/>
  <c r="BH146" i="40" s="1"/>
  <c r="X113" i="40"/>
  <c r="X146" i="40" s="1"/>
  <c r="J136" i="41"/>
  <c r="L7" i="29"/>
  <c r="K141" i="41"/>
  <c r="J7" i="31"/>
  <c r="K146" i="41"/>
  <c r="G7" i="30"/>
  <c r="AK133" i="40"/>
  <c r="E10" i="10"/>
  <c r="L146" i="41"/>
  <c r="M135" i="41"/>
  <c r="J144" i="41"/>
  <c r="C16" i="31"/>
  <c r="G140" i="41"/>
  <c r="L145" i="41"/>
  <c r="J12" i="29"/>
  <c r="E8" i="10"/>
  <c r="E136" i="40"/>
  <c r="C13" i="29"/>
  <c r="C33" i="31"/>
  <c r="C69" i="31"/>
  <c r="E139" i="41"/>
  <c r="G10" i="29"/>
  <c r="J139" i="41"/>
  <c r="D7" i="29"/>
  <c r="C136" i="40"/>
  <c r="N137" i="41"/>
  <c r="F11" i="10"/>
  <c r="F139" i="40"/>
  <c r="AT113" i="40"/>
  <c r="AT146" i="40" s="1"/>
  <c r="T133" i="40"/>
  <c r="D5" i="29"/>
  <c r="AU100" i="40"/>
  <c r="AU133" i="40" s="1"/>
  <c r="D135" i="41"/>
  <c r="BK100" i="40"/>
  <c r="BK133" i="40" s="1"/>
  <c r="AI138" i="40"/>
  <c r="C10" i="30"/>
  <c r="I136" i="41"/>
  <c r="C138" i="40"/>
  <c r="AS138" i="40"/>
  <c r="C11" i="31"/>
  <c r="AY139" i="40"/>
  <c r="G143" i="41"/>
  <c r="K137" i="40"/>
  <c r="K9" i="10"/>
  <c r="F145" i="41"/>
  <c r="E141" i="41"/>
  <c r="AY113" i="40"/>
  <c r="AB143" i="40"/>
  <c r="L15" i="29"/>
  <c r="H6" i="10"/>
  <c r="H134" i="40"/>
  <c r="W133" i="40"/>
  <c r="C64" i="10"/>
  <c r="C28" i="10"/>
  <c r="L142" i="41"/>
  <c r="C26" i="10"/>
  <c r="C62" i="10"/>
  <c r="C7" i="29"/>
  <c r="S135" i="40"/>
  <c r="J12" i="30"/>
  <c r="AP140" i="40"/>
  <c r="G144" i="41"/>
  <c r="AI137" i="40"/>
  <c r="C9" i="30"/>
  <c r="K138" i="41"/>
  <c r="BK106" i="40"/>
  <c r="BK139" i="40" s="1"/>
  <c r="F146" i="41"/>
  <c r="AE101" i="40"/>
  <c r="AE134" i="40" s="1"/>
  <c r="H137" i="41"/>
  <c r="M140" i="41"/>
  <c r="H142" i="41"/>
  <c r="K14" i="10"/>
  <c r="K142" i="40"/>
  <c r="I144" i="41"/>
  <c r="G7" i="29"/>
  <c r="F142" i="41"/>
  <c r="J144" i="40"/>
  <c r="J16" i="10"/>
  <c r="H139" i="41"/>
  <c r="F140" i="41"/>
  <c r="Y143" i="40"/>
  <c r="BB143" i="40"/>
  <c r="F15" i="31"/>
  <c r="I143" i="41"/>
  <c r="AR142" i="40"/>
  <c r="L14" i="30"/>
  <c r="E140" i="41"/>
  <c r="K143" i="41"/>
  <c r="N143" i="41"/>
  <c r="BK110" i="40"/>
  <c r="BK143" i="40" s="1"/>
  <c r="AY143" i="40"/>
  <c r="G16" i="29"/>
  <c r="W144" i="40"/>
  <c r="AJ137" i="40"/>
  <c r="D9" i="30"/>
  <c r="H145" i="41"/>
  <c r="C24" i="29"/>
  <c r="U142" i="40"/>
  <c r="I140" i="41"/>
  <c r="V113" i="40"/>
  <c r="V146" i="40" s="1"/>
  <c r="AT134" i="40"/>
  <c r="N6" i="30"/>
  <c r="Y135" i="40"/>
  <c r="I7" i="29"/>
  <c r="J14" i="10"/>
  <c r="J142" i="40"/>
  <c r="D17" i="31"/>
  <c r="AZ145" i="40"/>
  <c r="H135" i="40"/>
  <c r="H7" i="10"/>
  <c r="BC113" i="40"/>
  <c r="BC146" i="40" s="1"/>
  <c r="BC133" i="40"/>
  <c r="BK101" i="40"/>
  <c r="BK134" i="40" s="1"/>
  <c r="AY134" i="40"/>
  <c r="C6" i="31"/>
  <c r="S134" i="40"/>
  <c r="J143" i="41"/>
  <c r="H136" i="41"/>
  <c r="I17" i="31"/>
  <c r="BE145" i="40"/>
  <c r="E135" i="41"/>
  <c r="L144" i="41"/>
  <c r="AI113" i="40"/>
  <c r="J141" i="41"/>
  <c r="C9" i="31"/>
  <c r="H144" i="41"/>
  <c r="L136" i="40"/>
  <c r="L8" i="10"/>
  <c r="M137" i="41"/>
  <c r="N134" i="40"/>
  <c r="N6" i="10"/>
  <c r="D138" i="41"/>
  <c r="E136" i="41"/>
  <c r="E113" i="40"/>
  <c r="E146" i="40" s="1"/>
  <c r="G145" i="41"/>
  <c r="E10" i="30"/>
  <c r="BI134" i="40"/>
  <c r="F139" i="41"/>
  <c r="D143" i="41"/>
  <c r="AP145" i="40"/>
  <c r="BE144" i="40"/>
  <c r="I16" i="31"/>
  <c r="AZ134" i="40"/>
  <c r="D6" i="31"/>
  <c r="N135" i="41"/>
  <c r="S113" i="40"/>
  <c r="D144" i="41"/>
  <c r="K137" i="41"/>
  <c r="I144" i="40"/>
  <c r="M113" i="40"/>
  <c r="M146" i="40" s="1"/>
  <c r="M138" i="41"/>
  <c r="AC136" i="40"/>
  <c r="M8" i="29"/>
  <c r="AJ113" i="40"/>
  <c r="AJ146" i="40" s="1"/>
  <c r="H135" i="41"/>
  <c r="F136" i="41"/>
  <c r="BE113" i="40"/>
  <c r="BE146" i="40" s="1"/>
  <c r="J138" i="41"/>
  <c r="L139" i="40"/>
  <c r="L11" i="10"/>
  <c r="I145" i="41"/>
  <c r="J145" i="41"/>
  <c r="E137" i="41"/>
  <c r="D145" i="41"/>
  <c r="BK111" i="40"/>
  <c r="BK144" i="40" s="1"/>
  <c r="L137" i="41"/>
  <c r="N9" i="10"/>
  <c r="N137" i="40"/>
  <c r="K142" i="41"/>
  <c r="AU105" i="40"/>
  <c r="AU138" i="40" s="1"/>
  <c r="L143" i="41"/>
  <c r="F12" i="30"/>
  <c r="AL140" i="40"/>
  <c r="F143" i="40"/>
  <c r="F15" i="10"/>
  <c r="G9" i="30"/>
  <c r="AM137" i="40"/>
  <c r="M143" i="41"/>
  <c r="AY138" i="40"/>
  <c r="C10" i="31"/>
  <c r="F138" i="41"/>
  <c r="AA134" i="40"/>
  <c r="F8" i="29"/>
  <c r="V136" i="40"/>
  <c r="O109" i="40"/>
  <c r="O142" i="40" s="1"/>
  <c r="D14" i="30"/>
  <c r="AJ142" i="40"/>
  <c r="G11" i="10"/>
  <c r="O101" i="40"/>
  <c r="O134" i="40" s="1"/>
  <c r="D12" i="30"/>
  <c r="AJ140" i="40"/>
  <c r="L140" i="41"/>
  <c r="I17" i="10"/>
  <c r="D7" i="10"/>
  <c r="D135" i="40"/>
  <c r="AO144" i="40"/>
  <c r="AZ137" i="40"/>
  <c r="E11" i="29"/>
  <c r="U139" i="40"/>
  <c r="N11" i="30"/>
  <c r="K135" i="40"/>
  <c r="H17" i="10"/>
  <c r="K134" i="40"/>
  <c r="K136" i="41"/>
  <c r="V143" i="40"/>
  <c r="D12" i="29"/>
  <c r="T140" i="40"/>
  <c r="F144" i="41"/>
  <c r="G16" i="10"/>
  <c r="G144" i="40"/>
  <c r="K8" i="31"/>
  <c r="BG136" i="40"/>
  <c r="H146" i="41"/>
  <c r="K135" i="41"/>
  <c r="I146" i="41"/>
  <c r="H140" i="41"/>
  <c r="D141" i="40"/>
  <c r="D139" i="41"/>
  <c r="E145" i="41"/>
  <c r="V134" i="40"/>
  <c r="F6" i="29"/>
  <c r="L136" i="41"/>
  <c r="E17" i="30"/>
  <c r="AK145" i="40"/>
  <c r="D16" i="10"/>
  <c r="D15" i="31"/>
  <c r="AZ143" i="40"/>
  <c r="F6" i="31"/>
  <c r="H138" i="41"/>
  <c r="D142" i="41"/>
  <c r="F10" i="31"/>
  <c r="BB138" i="40"/>
  <c r="BD138" i="40"/>
  <c r="H10" i="31"/>
  <c r="AZ113" i="40"/>
  <c r="AZ146" i="40" s="1"/>
  <c r="D137" i="41"/>
  <c r="K139" i="41"/>
  <c r="D17" i="29"/>
  <c r="T145" i="40"/>
  <c r="L9" i="10"/>
  <c r="L137" i="40"/>
  <c r="L139" i="41"/>
  <c r="F134" i="40"/>
  <c r="D136" i="41"/>
  <c r="M139" i="41"/>
  <c r="D8" i="29"/>
  <c r="T136" i="40"/>
  <c r="E144" i="41"/>
  <c r="M141" i="41"/>
  <c r="F135" i="41"/>
  <c r="G9" i="29"/>
  <c r="W137" i="40"/>
  <c r="L138" i="41"/>
  <c r="AJ144" i="40"/>
  <c r="K12" i="30" l="1"/>
  <c r="AS140" i="40"/>
  <c r="AT143" i="40"/>
  <c r="H10" i="30"/>
  <c r="H9" i="29"/>
  <c r="Y134" i="40"/>
  <c r="V144" i="40"/>
  <c r="AQ134" i="40"/>
  <c r="Z145" i="40"/>
  <c r="AD143" i="40"/>
  <c r="AD144" i="40"/>
  <c r="AO141" i="40"/>
  <c r="F17" i="29"/>
  <c r="AP139" i="40"/>
  <c r="V145" i="40"/>
  <c r="AL136" i="40"/>
  <c r="AA141" i="40"/>
  <c r="K8" i="29"/>
  <c r="Z139" i="40"/>
  <c r="Y145" i="40"/>
  <c r="AL142" i="40"/>
  <c r="D6" i="30"/>
  <c r="G15" i="29"/>
  <c r="AK144" i="40"/>
  <c r="AK136" i="40"/>
  <c r="X139" i="40"/>
  <c r="Z140" i="40"/>
  <c r="AN136" i="40"/>
  <c r="AL144" i="40"/>
  <c r="X144" i="40"/>
  <c r="K10" i="30"/>
  <c r="E16" i="29"/>
  <c r="X138" i="40"/>
  <c r="K15" i="30"/>
  <c r="AQ143" i="40"/>
  <c r="AM141" i="40"/>
  <c r="AA139" i="40"/>
  <c r="G8" i="29"/>
  <c r="F11" i="29"/>
  <c r="AR135" i="40"/>
  <c r="H10" i="29"/>
  <c r="AQ145" i="40"/>
  <c r="BD145" i="40"/>
  <c r="BH137" i="40"/>
  <c r="H15" i="29"/>
  <c r="K17" i="30"/>
  <c r="BH138" i="40"/>
  <c r="K9" i="31"/>
  <c r="I14" i="31"/>
  <c r="C29" i="29"/>
  <c r="C168" i="29" s="1"/>
  <c r="BC135" i="40"/>
  <c r="BA145" i="40"/>
  <c r="AO138" i="40"/>
  <c r="Y142" i="40"/>
  <c r="D11" i="31"/>
  <c r="BJ138" i="40"/>
  <c r="N10" i="31"/>
  <c r="AQ135" i="40"/>
  <c r="K7" i="30"/>
  <c r="AS141" i="40"/>
  <c r="I6" i="30"/>
  <c r="I12" i="29"/>
  <c r="Y140" i="40"/>
  <c r="N6" i="29"/>
  <c r="H8" i="31"/>
  <c r="BC137" i="40"/>
  <c r="G6" i="30"/>
  <c r="AM134" i="40"/>
  <c r="BH141" i="40"/>
  <c r="L13" i="31"/>
  <c r="BJ141" i="40"/>
  <c r="N13" i="31"/>
  <c r="H15" i="31"/>
  <c r="BD143" i="40"/>
  <c r="BJ136" i="40"/>
  <c r="N8" i="31"/>
  <c r="BJ143" i="40"/>
  <c r="N15" i="31"/>
  <c r="H16" i="30"/>
  <c r="AN144" i="40"/>
  <c r="J8" i="30"/>
  <c r="AP136" i="40"/>
  <c r="D69" i="31"/>
  <c r="J15" i="29"/>
  <c r="Z143" i="40"/>
  <c r="T143" i="40"/>
  <c r="D15" i="29"/>
  <c r="D16" i="29"/>
  <c r="G15" i="31"/>
  <c r="BC143" i="40"/>
  <c r="AJ145" i="40"/>
  <c r="D17" i="30"/>
  <c r="AS143" i="40"/>
  <c r="M15" i="30"/>
  <c r="U143" i="40"/>
  <c r="E15" i="29"/>
  <c r="BA141" i="40"/>
  <c r="E13" i="31"/>
  <c r="F13" i="30"/>
  <c r="AL141" i="40"/>
  <c r="J16" i="29"/>
  <c r="Z144" i="40"/>
  <c r="AQ141" i="40"/>
  <c r="K13" i="30"/>
  <c r="Z141" i="40"/>
  <c r="J13" i="29"/>
  <c r="AZ142" i="40"/>
  <c r="D14" i="31"/>
  <c r="BD140" i="40"/>
  <c r="H12" i="31"/>
  <c r="AP141" i="40"/>
  <c r="J13" i="30"/>
  <c r="AC139" i="40"/>
  <c r="M11" i="29"/>
  <c r="L10" i="10"/>
  <c r="L138" i="40"/>
  <c r="G13" i="31"/>
  <c r="BC141" i="40"/>
  <c r="N13" i="29"/>
  <c r="AD141" i="40"/>
  <c r="K11" i="31"/>
  <c r="BG139" i="40"/>
  <c r="L6" i="29"/>
  <c r="AB134" i="40"/>
  <c r="E13" i="29"/>
  <c r="U141" i="40"/>
  <c r="N10" i="30"/>
  <c r="AT138" i="40"/>
  <c r="I16" i="29"/>
  <c r="Y144" i="40"/>
  <c r="X142" i="40"/>
  <c r="H14" i="29"/>
  <c r="AD142" i="40"/>
  <c r="N14" i="29"/>
  <c r="G12" i="30"/>
  <c r="AM140" i="40"/>
  <c r="M16" i="31"/>
  <c r="BI144" i="40"/>
  <c r="M16" i="30"/>
  <c r="AS144" i="40"/>
  <c r="AK135" i="40"/>
  <c r="E7" i="30"/>
  <c r="M14" i="29"/>
  <c r="AC142" i="40"/>
  <c r="BD134" i="40"/>
  <c r="H6" i="31"/>
  <c r="N12" i="29"/>
  <c r="AD140" i="40"/>
  <c r="M17" i="30"/>
  <c r="AS145" i="40"/>
  <c r="AY146" i="40"/>
  <c r="C146" i="40"/>
  <c r="S146" i="40"/>
  <c r="AI146" i="40"/>
  <c r="L9" i="30"/>
  <c r="AR137" i="40"/>
  <c r="Y139" i="40"/>
  <c r="I11" i="29"/>
  <c r="G14" i="30"/>
  <c r="AM142" i="40"/>
  <c r="C62" i="31"/>
  <c r="C26" i="31"/>
  <c r="N144" i="41"/>
  <c r="AR113" i="40"/>
  <c r="AR146" i="40" s="1"/>
  <c r="M16" i="29"/>
  <c r="AC144" i="40"/>
  <c r="N17" i="31"/>
  <c r="BJ145" i="40"/>
  <c r="AC140" i="40"/>
  <c r="M12" i="29"/>
  <c r="K14" i="29"/>
  <c r="AA142" i="40"/>
  <c r="AC145" i="40"/>
  <c r="M17" i="29"/>
  <c r="L6" i="10"/>
  <c r="L134" i="40"/>
  <c r="D10" i="29"/>
  <c r="T138" i="40"/>
  <c r="T139" i="40"/>
  <c r="D11" i="29"/>
  <c r="I9" i="30"/>
  <c r="AO137" i="40"/>
  <c r="X141" i="40"/>
  <c r="H13" i="29"/>
  <c r="X140" i="40"/>
  <c r="H12" i="29"/>
  <c r="V138" i="40"/>
  <c r="F10" i="29"/>
  <c r="K12" i="31"/>
  <c r="BG140" i="40"/>
  <c r="T141" i="40"/>
  <c r="D13" i="29"/>
  <c r="N10" i="10"/>
  <c r="N138" i="40"/>
  <c r="C144" i="29"/>
  <c r="C163" i="29"/>
  <c r="H7" i="31"/>
  <c r="BD135" i="40"/>
  <c r="W113" i="40"/>
  <c r="W146" i="40" s="1"/>
  <c r="C64" i="30"/>
  <c r="C28" i="30"/>
  <c r="AM145" i="40"/>
  <c r="G17" i="30"/>
  <c r="I10" i="10"/>
  <c r="I138" i="40"/>
  <c r="AA144" i="40"/>
  <c r="K16" i="29"/>
  <c r="J15" i="30"/>
  <c r="AP143" i="40"/>
  <c r="C144" i="40"/>
  <c r="C16" i="10"/>
  <c r="O111" i="40"/>
  <c r="O144" i="40" s="1"/>
  <c r="M16" i="10"/>
  <c r="M144" i="40"/>
  <c r="J13" i="10"/>
  <c r="J141" i="40"/>
  <c r="AU108" i="40"/>
  <c r="AU141" i="40" s="1"/>
  <c r="C13" i="30"/>
  <c r="AI141" i="40"/>
  <c r="BG133" i="40"/>
  <c r="BG113" i="40"/>
  <c r="BG146" i="40" s="1"/>
  <c r="K5" i="31"/>
  <c r="I12" i="30"/>
  <c r="AO140" i="40"/>
  <c r="J14" i="29"/>
  <c r="Z142" i="40"/>
  <c r="J16" i="30"/>
  <c r="AP144" i="40"/>
  <c r="L12" i="29"/>
  <c r="AB140" i="40"/>
  <c r="AQ137" i="40"/>
  <c r="K9" i="30"/>
  <c r="AO133" i="40"/>
  <c r="AO113" i="40"/>
  <c r="AO146" i="40" s="1"/>
  <c r="I5" i="30"/>
  <c r="AT135" i="40"/>
  <c r="N7" i="30"/>
  <c r="M11" i="31"/>
  <c r="BI139" i="40"/>
  <c r="F113" i="40"/>
  <c r="F146" i="40" s="1"/>
  <c r="F133" i="40"/>
  <c r="F5" i="10"/>
  <c r="H17" i="29"/>
  <c r="X145" i="40"/>
  <c r="G143" i="40"/>
  <c r="G15" i="10"/>
  <c r="X135" i="40"/>
  <c r="H7" i="29"/>
  <c r="C62" i="29"/>
  <c r="C26" i="29"/>
  <c r="D62" i="29" s="1"/>
  <c r="Z136" i="40"/>
  <c r="J8" i="29"/>
  <c r="G16" i="30"/>
  <c r="AM144" i="40"/>
  <c r="C11" i="10"/>
  <c r="C139" i="40"/>
  <c r="O106" i="40"/>
  <c r="O139" i="40" s="1"/>
  <c r="AO135" i="40"/>
  <c r="I7" i="30"/>
  <c r="K10" i="10"/>
  <c r="K138" i="40"/>
  <c r="W142" i="40"/>
  <c r="G14" i="29"/>
  <c r="AZ138" i="40"/>
  <c r="D10" i="31"/>
  <c r="D11" i="30"/>
  <c r="AJ139" i="40"/>
  <c r="Y136" i="40"/>
  <c r="I8" i="29"/>
  <c r="E9" i="30"/>
  <c r="AK137" i="40"/>
  <c r="F137" i="40"/>
  <c r="F9" i="10"/>
  <c r="C64" i="31"/>
  <c r="C28" i="31"/>
  <c r="M6" i="30"/>
  <c r="AS134" i="40"/>
  <c r="E12" i="30"/>
  <c r="AK140" i="40"/>
  <c r="AU107" i="40"/>
  <c r="AU140" i="40" s="1"/>
  <c r="BI136" i="40"/>
  <c r="M8" i="31"/>
  <c r="U138" i="40"/>
  <c r="E10" i="29"/>
  <c r="D15" i="10"/>
  <c r="D143" i="40"/>
  <c r="J9" i="31"/>
  <c r="BF137" i="40"/>
  <c r="H7" i="30"/>
  <c r="AN135" i="40"/>
  <c r="BK112" i="40"/>
  <c r="BK145" i="40" s="1"/>
  <c r="C17" i="31"/>
  <c r="AY145" i="40"/>
  <c r="C24" i="31"/>
  <c r="D60" i="31" s="1"/>
  <c r="C60" i="31"/>
  <c r="S140" i="40"/>
  <c r="C12" i="29"/>
  <c r="AE107" i="40"/>
  <c r="AE140" i="40" s="1"/>
  <c r="AL135" i="40"/>
  <c r="F7" i="30"/>
  <c r="N7" i="10"/>
  <c r="N135" i="40"/>
  <c r="BK107" i="40"/>
  <c r="BK140" i="40" s="1"/>
  <c r="C12" i="31"/>
  <c r="AY140" i="40"/>
  <c r="C27" i="30"/>
  <c r="D63" i="30" s="1"/>
  <c r="C63" i="30"/>
  <c r="AC137" i="40"/>
  <c r="M9" i="29"/>
  <c r="AE102" i="40"/>
  <c r="AE135" i="40" s="1"/>
  <c r="C13" i="10"/>
  <c r="C141" i="40"/>
  <c r="O108" i="40"/>
  <c r="O141" i="40" s="1"/>
  <c r="H8" i="29"/>
  <c r="X136" i="40"/>
  <c r="C30" i="30"/>
  <c r="C66" i="30"/>
  <c r="AE110" i="40"/>
  <c r="AE143" i="40" s="1"/>
  <c r="S143" i="40"/>
  <c r="C15" i="29"/>
  <c r="L15" i="30"/>
  <c r="AR143" i="40"/>
  <c r="D15" i="30"/>
  <c r="AJ143" i="40"/>
  <c r="N142" i="41"/>
  <c r="O142" i="41" s="1"/>
  <c r="Z134" i="40"/>
  <c r="J6" i="29"/>
  <c r="AQ136" i="40"/>
  <c r="K8" i="30"/>
  <c r="AD135" i="40"/>
  <c r="N7" i="29"/>
  <c r="U135" i="40"/>
  <c r="E7" i="29"/>
  <c r="K13" i="31"/>
  <c r="BG141" i="40"/>
  <c r="C32" i="29"/>
  <c r="C68" i="29"/>
  <c r="AO143" i="40"/>
  <c r="I15" i="30"/>
  <c r="C27" i="10"/>
  <c r="C63" i="10"/>
  <c r="J9" i="29"/>
  <c r="Z137" i="40"/>
  <c r="BD113" i="40"/>
  <c r="BD146" i="40" s="1"/>
  <c r="M17" i="31"/>
  <c r="BI145" i="40"/>
  <c r="E137" i="40"/>
  <c r="E9" i="10"/>
  <c r="BC144" i="40"/>
  <c r="G16" i="31"/>
  <c r="BA144" i="40"/>
  <c r="E16" i="31"/>
  <c r="AB113" i="40"/>
  <c r="AB146" i="40" s="1"/>
  <c r="AB133" i="40"/>
  <c r="L5" i="29"/>
  <c r="I6" i="31"/>
  <c r="BE134" i="40"/>
  <c r="U134" i="40"/>
  <c r="E6" i="29"/>
  <c r="C23" i="30"/>
  <c r="D59" i="30" s="1"/>
  <c r="C59" i="30"/>
  <c r="C27" i="31"/>
  <c r="C63" i="31"/>
  <c r="AN134" i="40"/>
  <c r="H6" i="30"/>
  <c r="M10" i="10"/>
  <c r="M138" i="40"/>
  <c r="J12" i="31"/>
  <c r="BF140" i="40"/>
  <c r="BB136" i="40"/>
  <c r="F8" i="31"/>
  <c r="L135" i="40"/>
  <c r="L7" i="10"/>
  <c r="BK109" i="40"/>
  <c r="BK142" i="40" s="1"/>
  <c r="AY142" i="40"/>
  <c r="C14" i="31"/>
  <c r="J140" i="40"/>
  <c r="J12" i="10"/>
  <c r="G12" i="31"/>
  <c r="BC140" i="40"/>
  <c r="I14" i="10"/>
  <c r="I142" i="40"/>
  <c r="M15" i="29"/>
  <c r="AC143" i="40"/>
  <c r="I9" i="29"/>
  <c r="Y137" i="40"/>
  <c r="M12" i="31"/>
  <c r="BI140" i="40"/>
  <c r="AE112" i="40"/>
  <c r="AE145" i="40" s="1"/>
  <c r="C17" i="29"/>
  <c r="S145" i="40"/>
  <c r="J143" i="40"/>
  <c r="J15" i="10"/>
  <c r="N136" i="41"/>
  <c r="N142" i="40"/>
  <c r="N14" i="10"/>
  <c r="L15" i="31"/>
  <c r="BH143" i="40"/>
  <c r="H16" i="31"/>
  <c r="BD144" i="40"/>
  <c r="BC139" i="40"/>
  <c r="G11" i="31"/>
  <c r="D6" i="29"/>
  <c r="D60" i="29" s="1"/>
  <c r="T134" i="40"/>
  <c r="I11" i="30"/>
  <c r="AO139" i="40"/>
  <c r="C14" i="30"/>
  <c r="AI142" i="40"/>
  <c r="AU109" i="40"/>
  <c r="AU142" i="40" s="1"/>
  <c r="M8" i="30"/>
  <c r="AS136" i="40"/>
  <c r="U133" i="40"/>
  <c r="U113" i="40"/>
  <c r="U146" i="40" s="1"/>
  <c r="E5" i="29"/>
  <c r="I9" i="10"/>
  <c r="I137" i="40"/>
  <c r="G136" i="40"/>
  <c r="G8" i="10"/>
  <c r="I6" i="10"/>
  <c r="I134" i="40"/>
  <c r="J11" i="10"/>
  <c r="J139" i="40"/>
  <c r="AT140" i="40"/>
  <c r="N12" i="30"/>
  <c r="C60" i="10"/>
  <c r="C24" i="10"/>
  <c r="I13" i="10"/>
  <c r="I141" i="40"/>
  <c r="N146" i="41"/>
  <c r="K6" i="31"/>
  <c r="BG134" i="40"/>
  <c r="N145" i="41"/>
  <c r="AE109" i="40"/>
  <c r="AE142" i="40" s="1"/>
  <c r="M9" i="30"/>
  <c r="AS137" i="40"/>
  <c r="D59" i="31"/>
  <c r="BN140" i="40"/>
  <c r="AL113" i="40"/>
  <c r="AL146" i="40" s="1"/>
  <c r="BI135" i="40"/>
  <c r="M7" i="31"/>
  <c r="K11" i="30"/>
  <c r="AQ139" i="40"/>
  <c r="C23" i="29"/>
  <c r="D59" i="29" s="1"/>
  <c r="C59" i="29"/>
  <c r="O100" i="40"/>
  <c r="O133" i="40" s="1"/>
  <c r="G113" i="40"/>
  <c r="G146" i="40" s="1"/>
  <c r="D8" i="10"/>
  <c r="D62" i="10" s="1"/>
  <c r="D136" i="40"/>
  <c r="O103" i="40"/>
  <c r="O136" i="40" s="1"/>
  <c r="J10" i="31"/>
  <c r="BF138" i="40"/>
  <c r="J9" i="10"/>
  <c r="J137" i="40"/>
  <c r="J17" i="31"/>
  <c r="BF145" i="40"/>
  <c r="T137" i="40"/>
  <c r="D9" i="29"/>
  <c r="M139" i="40"/>
  <c r="M11" i="10"/>
  <c r="AU104" i="40"/>
  <c r="AU137" i="40" s="1"/>
  <c r="C7" i="31"/>
  <c r="BK102" i="40"/>
  <c r="BK135" i="40" s="1"/>
  <c r="AY135" i="40"/>
  <c r="F16" i="10"/>
  <c r="F144" i="40"/>
  <c r="C65" i="31"/>
  <c r="C29" i="31"/>
  <c r="T113" i="40"/>
  <c r="T146" i="40" s="1"/>
  <c r="J14" i="30"/>
  <c r="AP142" i="40"/>
  <c r="O112" i="40"/>
  <c r="O145" i="40" s="1"/>
  <c r="C17" i="10"/>
  <c r="C145" i="40"/>
  <c r="G10" i="10"/>
  <c r="G138" i="40"/>
  <c r="M13" i="29"/>
  <c r="AC141" i="40"/>
  <c r="G8" i="31"/>
  <c r="BC136" i="40"/>
  <c r="J17" i="10"/>
  <c r="J145" i="40"/>
  <c r="L17" i="10"/>
  <c r="L145" i="40"/>
  <c r="K12" i="29"/>
  <c r="AA140" i="40"/>
  <c r="N7" i="31"/>
  <c r="BJ135" i="40"/>
  <c r="K16" i="10"/>
  <c r="K144" i="40"/>
  <c r="E14" i="10"/>
  <c r="E142" i="40"/>
  <c r="J6" i="31"/>
  <c r="BF134" i="40"/>
  <c r="K7" i="29"/>
  <c r="AA135" i="40"/>
  <c r="AL139" i="40"/>
  <c r="F11" i="30"/>
  <c r="N16" i="30"/>
  <c r="AT144" i="40"/>
  <c r="N141" i="41"/>
  <c r="Y141" i="40"/>
  <c r="I13" i="29"/>
  <c r="H140" i="40"/>
  <c r="H12" i="10"/>
  <c r="O106" i="41"/>
  <c r="C68" i="10"/>
  <c r="C32" i="10"/>
  <c r="AR139" i="40"/>
  <c r="L11" i="30"/>
  <c r="AD113" i="40"/>
  <c r="AD146" i="40" s="1"/>
  <c r="AD133" i="40"/>
  <c r="N5" i="29"/>
  <c r="N140" i="41"/>
  <c r="O140" i="41" s="1"/>
  <c r="F142" i="40"/>
  <c r="F14" i="10"/>
  <c r="AC135" i="40"/>
  <c r="M7" i="29"/>
  <c r="D113" i="40"/>
  <c r="D146" i="40" s="1"/>
  <c r="AB136" i="40"/>
  <c r="L8" i="29"/>
  <c r="BA138" i="40"/>
  <c r="E10" i="31"/>
  <c r="I136" i="40"/>
  <c r="I8" i="10"/>
  <c r="K11" i="10"/>
  <c r="K139" i="40"/>
  <c r="N13" i="10"/>
  <c r="N141" i="40"/>
  <c r="D139" i="40"/>
  <c r="D11" i="10"/>
  <c r="D9" i="10"/>
  <c r="D137" i="40"/>
  <c r="E143" i="40"/>
  <c r="E15" i="10"/>
  <c r="G6" i="31"/>
  <c r="BC134" i="40"/>
  <c r="AO142" i="40"/>
  <c r="I14" i="30"/>
  <c r="AZ140" i="40"/>
  <c r="D12" i="31"/>
  <c r="E12" i="29"/>
  <c r="U140" i="40"/>
  <c r="L10" i="30"/>
  <c r="AR138" i="40"/>
  <c r="F12" i="29"/>
  <c r="V140" i="40"/>
  <c r="BN135" i="40"/>
  <c r="BB135" i="40"/>
  <c r="F7" i="31"/>
  <c r="D10" i="30"/>
  <c r="AJ138" i="40"/>
  <c r="K13" i="10"/>
  <c r="K141" i="40"/>
  <c r="L17" i="30"/>
  <c r="AR145" i="40"/>
  <c r="AU111" i="40"/>
  <c r="AU144" i="40" s="1"/>
  <c r="AI144" i="40"/>
  <c r="C16" i="30"/>
  <c r="H14" i="30"/>
  <c r="AN142" i="40"/>
  <c r="M6" i="10"/>
  <c r="M134" i="40"/>
  <c r="BA140" i="40"/>
  <c r="E12" i="31"/>
  <c r="F10" i="10"/>
  <c r="F138" i="40"/>
  <c r="W141" i="40"/>
  <c r="G13" i="29"/>
  <c r="H15" i="10"/>
  <c r="H143" i="40"/>
  <c r="AP135" i="40"/>
  <c r="J7" i="30"/>
  <c r="E17" i="29"/>
  <c r="U145" i="40"/>
  <c r="BC142" i="40"/>
  <c r="G14" i="31"/>
  <c r="AE106" i="40"/>
  <c r="AE139" i="40" s="1"/>
  <c r="D17" i="10"/>
  <c r="D145" i="40"/>
  <c r="BN143" i="40"/>
  <c r="H8" i="10"/>
  <c r="H136" i="40"/>
  <c r="F145" i="40"/>
  <c r="F17" i="10"/>
  <c r="H11" i="31"/>
  <c r="BD139" i="40"/>
  <c r="BD137" i="40"/>
  <c r="H9" i="31"/>
  <c r="N10" i="29"/>
  <c r="AD138" i="40"/>
  <c r="O107" i="40"/>
  <c r="O140" i="40" s="1"/>
  <c r="C12" i="10"/>
  <c r="C140" i="40"/>
  <c r="N139" i="40"/>
  <c r="N11" i="10"/>
  <c r="L16" i="10"/>
  <c r="L144" i="40"/>
  <c r="F140" i="40"/>
  <c r="F12" i="10"/>
  <c r="C34" i="31"/>
  <c r="C70" i="31"/>
  <c r="E17" i="10"/>
  <c r="E145" i="40"/>
  <c r="M6" i="29"/>
  <c r="AC134" i="40"/>
  <c r="N9" i="29"/>
  <c r="AD137" i="40"/>
  <c r="BF133" i="40"/>
  <c r="BF113" i="40"/>
  <c r="BF146" i="40" s="1"/>
  <c r="J5" i="31"/>
  <c r="L12" i="31"/>
  <c r="BH140" i="40"/>
  <c r="BJ140" i="40"/>
  <c r="N12" i="31"/>
  <c r="U136" i="40"/>
  <c r="E8" i="29"/>
  <c r="AQ142" i="40"/>
  <c r="K14" i="30"/>
  <c r="F10" i="30"/>
  <c r="AL138" i="40"/>
  <c r="H15" i="30"/>
  <c r="AN143" i="40"/>
  <c r="AT145" i="40"/>
  <c r="N17" i="30"/>
  <c r="N6" i="31"/>
  <c r="BJ134" i="40"/>
  <c r="H13" i="30"/>
  <c r="AN141" i="40"/>
  <c r="O102" i="40"/>
  <c r="O135" i="40" s="1"/>
  <c r="C135" i="40"/>
  <c r="C7" i="10"/>
  <c r="L16" i="30"/>
  <c r="AR144" i="40"/>
  <c r="K17" i="31"/>
  <c r="BG145" i="40"/>
  <c r="AP113" i="40"/>
  <c r="AP146" i="40" s="1"/>
  <c r="BE143" i="40"/>
  <c r="I15" i="31"/>
  <c r="N17" i="29"/>
  <c r="AD145" i="40"/>
  <c r="AS113" i="40"/>
  <c r="AS146" i="40" s="1"/>
  <c r="AS133" i="40"/>
  <c r="M5" i="30"/>
  <c r="AC113" i="40"/>
  <c r="AC146" i="40" s="1"/>
  <c r="Y113" i="40"/>
  <c r="Y146" i="40" s="1"/>
  <c r="Y133" i="40"/>
  <c r="I5" i="29"/>
  <c r="Z113" i="40"/>
  <c r="Z146" i="40" s="1"/>
  <c r="L7" i="31"/>
  <c r="BH135" i="40"/>
  <c r="AE100" i="40"/>
  <c r="AE133" i="40" s="1"/>
  <c r="BB113" i="40"/>
  <c r="BN133" i="40"/>
  <c r="BB133" i="40"/>
  <c r="F5" i="31"/>
  <c r="D138" i="40"/>
  <c r="D10" i="10"/>
  <c r="D64" i="10" s="1"/>
  <c r="O105" i="40"/>
  <c r="O138" i="40" s="1"/>
  <c r="BD142" i="40"/>
  <c r="H14" i="31"/>
  <c r="L16" i="31"/>
  <c r="BH144" i="40"/>
  <c r="W134" i="40"/>
  <c r="G6" i="29"/>
  <c r="AM113" i="40"/>
  <c r="AM146" i="40" s="1"/>
  <c r="AM133" i="40"/>
  <c r="G5" i="30"/>
  <c r="BC145" i="40"/>
  <c r="G17" i="31"/>
  <c r="Y138" i="40"/>
  <c r="I10" i="29"/>
  <c r="E14" i="31"/>
  <c r="BA142" i="40"/>
  <c r="H11" i="10"/>
  <c r="H139" i="40"/>
  <c r="D134" i="40"/>
  <c r="D6" i="10"/>
  <c r="N138" i="41"/>
  <c r="AE105" i="40"/>
  <c r="AE138" i="40" s="1"/>
  <c r="C10" i="29"/>
  <c r="S138" i="40"/>
  <c r="BN134" i="40"/>
  <c r="AZ136" i="40"/>
  <c r="D8" i="31"/>
  <c r="D62" i="31" s="1"/>
  <c r="I8" i="30"/>
  <c r="AO136" i="40"/>
  <c r="D14" i="10"/>
  <c r="D142" i="40"/>
  <c r="K10" i="31"/>
  <c r="BG138" i="40"/>
  <c r="BK105" i="40"/>
  <c r="BK138" i="40" s="1"/>
  <c r="AK142" i="40"/>
  <c r="E14" i="30"/>
  <c r="BK108" i="40"/>
  <c r="BK141" i="40" s="1"/>
  <c r="C13" i="31"/>
  <c r="AY141" i="40"/>
  <c r="D13" i="30"/>
  <c r="AJ141" i="40"/>
  <c r="F16" i="31"/>
  <c r="BN144" i="40"/>
  <c r="BB144" i="40"/>
  <c r="K8" i="10"/>
  <c r="K136" i="40"/>
  <c r="AE104" i="40"/>
  <c r="AE137" i="40" s="1"/>
  <c r="C9" i="29"/>
  <c r="S137" i="40"/>
  <c r="E7" i="10"/>
  <c r="E135" i="40"/>
  <c r="AK143" i="40"/>
  <c r="E15" i="30"/>
  <c r="I139" i="40"/>
  <c r="I11" i="10"/>
  <c r="H10" i="10"/>
  <c r="H138" i="40"/>
  <c r="BE140" i="40"/>
  <c r="I12" i="31"/>
  <c r="AI139" i="40"/>
  <c r="AU106" i="40"/>
  <c r="AU139" i="40" s="1"/>
  <c r="C11" i="30"/>
  <c r="C25" i="29"/>
  <c r="C61" i="29"/>
  <c r="AE111" i="40"/>
  <c r="AE144" i="40" s="1"/>
  <c r="S144" i="40"/>
  <c r="C16" i="29"/>
  <c r="I135" i="40"/>
  <c r="I7" i="10"/>
  <c r="BA133" i="40"/>
  <c r="BA113" i="40"/>
  <c r="BA146" i="40" s="1"/>
  <c r="E5" i="31"/>
  <c r="C153" i="31"/>
  <c r="C172" i="31"/>
  <c r="AE108" i="40"/>
  <c r="AE141" i="40" s="1"/>
  <c r="L13" i="29"/>
  <c r="AB141" i="40"/>
  <c r="AN113" i="40"/>
  <c r="AN146" i="40" s="1"/>
  <c r="AN133" i="40"/>
  <c r="H5" i="30"/>
  <c r="AK113" i="40"/>
  <c r="AK146" i="40" s="1"/>
  <c r="BN145" i="40"/>
  <c r="BB145" i="40"/>
  <c r="F17" i="31"/>
  <c r="BN139" i="40"/>
  <c r="BB139" i="40"/>
  <c r="F11" i="31"/>
  <c r="AB139" i="40"/>
  <c r="L11" i="29"/>
  <c r="N140" i="40"/>
  <c r="N12" i="10"/>
  <c r="F8" i="10"/>
  <c r="F136" i="40"/>
  <c r="U137" i="40"/>
  <c r="E9" i="29"/>
  <c r="E13" i="30"/>
  <c r="AK141" i="40"/>
  <c r="BF143" i="40"/>
  <c r="J15" i="31"/>
  <c r="C15" i="10"/>
  <c r="O110" i="40"/>
  <c r="O143" i="40" s="1"/>
  <c r="C143" i="40"/>
  <c r="BN141" i="40"/>
  <c r="BB141" i="40"/>
  <c r="F13" i="31"/>
  <c r="G12" i="10"/>
  <c r="G140" i="40"/>
  <c r="J8" i="10"/>
  <c r="J136" i="40"/>
  <c r="AU101" i="40"/>
  <c r="AU134" i="40" s="1"/>
  <c r="AU103" i="40"/>
  <c r="AU136" i="40" s="1"/>
  <c r="AI136" i="40"/>
  <c r="C8" i="30"/>
  <c r="J7" i="29"/>
  <c r="Z135" i="40"/>
  <c r="BH136" i="40"/>
  <c r="L8" i="31"/>
  <c r="L113" i="40"/>
  <c r="L146" i="40" s="1"/>
  <c r="P130" i="41"/>
  <c r="I113" i="40"/>
  <c r="I146" i="40" s="1"/>
  <c r="M12" i="10"/>
  <c r="M140" i="40"/>
  <c r="N16" i="31"/>
  <c r="BJ144" i="40"/>
  <c r="M8" i="10"/>
  <c r="M136" i="40"/>
  <c r="BE136" i="40"/>
  <c r="I8" i="31"/>
  <c r="E11" i="30"/>
  <c r="AK139" i="40"/>
  <c r="V137" i="40"/>
  <c r="F9" i="29"/>
  <c r="AN140" i="40"/>
  <c r="H12" i="30"/>
  <c r="AU110" i="40"/>
  <c r="AU143" i="40" s="1"/>
  <c r="C15" i="30"/>
  <c r="AI143" i="40"/>
  <c r="BF142" i="40"/>
  <c r="J14" i="31"/>
  <c r="G12" i="29"/>
  <c r="W140" i="40"/>
  <c r="C7" i="30"/>
  <c r="AU102" i="40"/>
  <c r="AU135" i="40" s="1"/>
  <c r="AI135" i="40"/>
  <c r="D7" i="31"/>
  <c r="AZ135" i="40"/>
  <c r="M14" i="30"/>
  <c r="AS142" i="40"/>
  <c r="E7" i="31"/>
  <c r="BA135" i="40"/>
  <c r="K12" i="10"/>
  <c r="K140" i="40"/>
  <c r="J9" i="30"/>
  <c r="AP137" i="40"/>
  <c r="E144" i="40"/>
  <c r="E16" i="10"/>
  <c r="AB138" i="40"/>
  <c r="L10" i="29"/>
  <c r="F7" i="10"/>
  <c r="F135" i="40"/>
  <c r="G15" i="30"/>
  <c r="AM143" i="40"/>
  <c r="M142" i="40"/>
  <c r="M14" i="10"/>
  <c r="BD141" i="40"/>
  <c r="H13" i="31"/>
  <c r="BF144" i="40"/>
  <c r="J16" i="31"/>
  <c r="D16" i="31"/>
  <c r="AZ144" i="40"/>
  <c r="D7" i="30"/>
  <c r="AJ135" i="40"/>
  <c r="D12" i="10"/>
  <c r="D140" i="40"/>
  <c r="E11" i="10"/>
  <c r="E139" i="40"/>
  <c r="F13" i="29"/>
  <c r="V141" i="40"/>
  <c r="J11" i="31"/>
  <c r="BF139" i="40"/>
  <c r="N139" i="41"/>
  <c r="M10" i="29"/>
  <c r="AC138" i="40"/>
  <c r="G14" i="10"/>
  <c r="G142" i="40"/>
  <c r="N13" i="30"/>
  <c r="AT141" i="40"/>
  <c r="N8" i="10"/>
  <c r="N136" i="40"/>
  <c r="C67" i="29"/>
  <c r="C31" i="29"/>
  <c r="BK104" i="40"/>
  <c r="BK137" i="40" s="1"/>
  <c r="BA137" i="40"/>
  <c r="E9" i="31"/>
  <c r="AU112" i="40"/>
  <c r="AU145" i="40" s="1"/>
  <c r="AI145" i="40"/>
  <c r="C17" i="30"/>
  <c r="AE103" i="40"/>
  <c r="AE136" i="40" s="1"/>
  <c r="AP138" i="40"/>
  <c r="J10" i="30"/>
  <c r="L14" i="29"/>
  <c r="AB142" i="40"/>
  <c r="BC138" i="40"/>
  <c r="G10" i="31"/>
  <c r="I10" i="31"/>
  <c r="BE138" i="40"/>
  <c r="L17" i="31"/>
  <c r="BH145" i="40"/>
  <c r="C144" i="41"/>
  <c r="O144" i="41" s="1"/>
  <c r="O110" i="41"/>
  <c r="AR134" i="40"/>
  <c r="L6" i="30"/>
  <c r="BJ139" i="40"/>
  <c r="N11" i="31"/>
  <c r="J13" i="31"/>
  <c r="BF141" i="40"/>
  <c r="AA145" i="40"/>
  <c r="K17" i="29"/>
  <c r="AO145" i="40"/>
  <c r="I17" i="30"/>
  <c r="BK103" i="40"/>
  <c r="BK136" i="40" s="1"/>
  <c r="M11" i="30"/>
  <c r="AS139" i="40"/>
  <c r="AR140" i="40"/>
  <c r="L12" i="30"/>
  <c r="AJ136" i="40"/>
  <c r="D8" i="30"/>
  <c r="D19" i="30" s="1"/>
  <c r="D71" i="28" s="1"/>
  <c r="D63" i="28" s="1"/>
  <c r="C24" i="30"/>
  <c r="C60" i="30"/>
  <c r="BI137" i="40"/>
  <c r="M9" i="31"/>
  <c r="BI113" i="40"/>
  <c r="BI146" i="40" s="1"/>
  <c r="K15" i="10"/>
  <c r="K143" i="40"/>
  <c r="N14" i="30"/>
  <c r="AT142" i="40"/>
  <c r="AA113" i="40"/>
  <c r="AA146" i="40" s="1"/>
  <c r="C143" i="31"/>
  <c r="C162" i="31"/>
  <c r="K113" i="40"/>
  <c r="K146" i="40" s="1"/>
  <c r="H113" i="40"/>
  <c r="H146" i="40" s="1"/>
  <c r="P130" i="40"/>
  <c r="O38" i="31" l="1"/>
  <c r="K19" i="29"/>
  <c r="K70" i="28" s="1"/>
  <c r="K62" i="28" s="1"/>
  <c r="N19" i="30"/>
  <c r="N71" i="28" s="1"/>
  <c r="N63" i="28" s="1"/>
  <c r="D19" i="29"/>
  <c r="D70" i="28" s="1"/>
  <c r="D62" i="28" s="1"/>
  <c r="O38" i="30"/>
  <c r="AE113" i="40"/>
  <c r="C19" i="29"/>
  <c r="C70" i="28" s="1"/>
  <c r="C62" i="28" s="1"/>
  <c r="C149" i="29"/>
  <c r="D63" i="10"/>
  <c r="D64" i="30"/>
  <c r="D65" i="29"/>
  <c r="D19" i="31"/>
  <c r="D72" i="28" s="1"/>
  <c r="D64" i="28" s="1"/>
  <c r="I19" i="31"/>
  <c r="I72" i="28" s="1"/>
  <c r="I64" i="28" s="1"/>
  <c r="H19" i="31"/>
  <c r="H72" i="28" s="1"/>
  <c r="H64" i="28" s="1"/>
  <c r="D68" i="10"/>
  <c r="O105" i="41"/>
  <c r="C139" i="41"/>
  <c r="O139" i="41" s="1"/>
  <c r="C32" i="30"/>
  <c r="C68" i="30"/>
  <c r="L134" i="41"/>
  <c r="L147" i="41" s="1"/>
  <c r="L113" i="41"/>
  <c r="C70" i="10"/>
  <c r="C34" i="10"/>
  <c r="D70" i="10" s="1"/>
  <c r="F155" i="41"/>
  <c r="H113" i="41"/>
  <c r="H134" i="41"/>
  <c r="H147" i="41" s="1"/>
  <c r="C137" i="41"/>
  <c r="O137" i="41" s="1"/>
  <c r="O103" i="41"/>
  <c r="L155" i="41"/>
  <c r="L19" i="29"/>
  <c r="L70" i="28" s="1"/>
  <c r="L62" i="28" s="1"/>
  <c r="C148" i="31"/>
  <c r="C167" i="31"/>
  <c r="C65" i="10"/>
  <c r="C29" i="10"/>
  <c r="D67" i="29"/>
  <c r="I113" i="41"/>
  <c r="I134" i="41"/>
  <c r="I147" i="41" s="1"/>
  <c r="L19" i="10"/>
  <c r="L69" i="28" s="1"/>
  <c r="G19" i="29"/>
  <c r="G70" i="28" s="1"/>
  <c r="G62" i="28" s="1"/>
  <c r="C32" i="31"/>
  <c r="C68" i="31"/>
  <c r="C33" i="10"/>
  <c r="D69" i="10" s="1"/>
  <c r="C69" i="10"/>
  <c r="D60" i="10"/>
  <c r="D19" i="10"/>
  <c r="D69" i="28" s="1"/>
  <c r="C154" i="31"/>
  <c r="C173" i="31"/>
  <c r="D65" i="10"/>
  <c r="C136" i="41"/>
  <c r="O136" i="41" s="1"/>
  <c r="O102" i="41"/>
  <c r="C144" i="30"/>
  <c r="C163" i="30"/>
  <c r="D60" i="30"/>
  <c r="C33" i="30"/>
  <c r="C69" i="30"/>
  <c r="K19" i="10"/>
  <c r="K69" i="28" s="1"/>
  <c r="C61" i="10"/>
  <c r="C25" i="10"/>
  <c r="C19" i="10"/>
  <c r="I19" i="10"/>
  <c r="I69" i="28" s="1"/>
  <c r="E113" i="41"/>
  <c r="E134" i="41"/>
  <c r="E147" i="41" s="1"/>
  <c r="C149" i="31"/>
  <c r="C168" i="31"/>
  <c r="D65" i="31"/>
  <c r="K19" i="30"/>
  <c r="K71" i="28" s="1"/>
  <c r="K63" i="28" s="1"/>
  <c r="C143" i="41"/>
  <c r="O143" i="41" s="1"/>
  <c r="O109" i="41"/>
  <c r="C135" i="41"/>
  <c r="O135" i="41" s="1"/>
  <c r="O101" i="41"/>
  <c r="C167" i="30"/>
  <c r="C148" i="30"/>
  <c r="O113" i="40"/>
  <c r="I155" i="41"/>
  <c r="BB146" i="40"/>
  <c r="L19" i="30"/>
  <c r="L71" i="28" s="1"/>
  <c r="L63" i="28" s="1"/>
  <c r="K155" i="41"/>
  <c r="C164" i="29"/>
  <c r="C145" i="29"/>
  <c r="C28" i="29"/>
  <c r="C64" i="29"/>
  <c r="H19" i="10"/>
  <c r="H69" i="28" s="1"/>
  <c r="C70" i="30"/>
  <c r="C34" i="30"/>
  <c r="E155" i="41"/>
  <c r="C162" i="29"/>
  <c r="C143" i="29"/>
  <c r="M19" i="31"/>
  <c r="M72" i="28" s="1"/>
  <c r="M64" i="28" s="1"/>
  <c r="BN136" i="40"/>
  <c r="J19" i="10"/>
  <c r="J69" i="28" s="1"/>
  <c r="O108" i="41"/>
  <c r="C69" i="29"/>
  <c r="C33" i="29"/>
  <c r="C31" i="10"/>
  <c r="D67" i="10" s="1"/>
  <c r="C67" i="10"/>
  <c r="C166" i="30"/>
  <c r="C147" i="30"/>
  <c r="C66" i="29"/>
  <c r="C30" i="29"/>
  <c r="C146" i="31"/>
  <c r="C165" i="31"/>
  <c r="AU113" i="40"/>
  <c r="C25" i="31"/>
  <c r="D61" i="31" s="1"/>
  <c r="C61" i="31"/>
  <c r="AE130" i="40"/>
  <c r="D19" i="47" s="1"/>
  <c r="AE146" i="40"/>
  <c r="D16" i="47"/>
  <c r="C61" i="30"/>
  <c r="C25" i="30"/>
  <c r="D61" i="30" s="1"/>
  <c r="E19" i="10"/>
  <c r="E69" i="28" s="1"/>
  <c r="C71" i="30"/>
  <c r="C35" i="30"/>
  <c r="K134" i="41"/>
  <c r="K147" i="41" s="1"/>
  <c r="K113" i="41"/>
  <c r="H19" i="30"/>
  <c r="H71" i="28" s="1"/>
  <c r="H63" i="28" s="1"/>
  <c r="C29" i="30"/>
  <c r="D65" i="30" s="1"/>
  <c r="C65" i="30"/>
  <c r="C67" i="31"/>
  <c r="C31" i="31"/>
  <c r="N113" i="41"/>
  <c r="N134" i="41"/>
  <c r="N147" i="41" s="1"/>
  <c r="C35" i="10"/>
  <c r="D71" i="10" s="1"/>
  <c r="C71" i="10"/>
  <c r="C166" i="31"/>
  <c r="C147" i="31"/>
  <c r="D63" i="31"/>
  <c r="J113" i="41"/>
  <c r="J134" i="41"/>
  <c r="J147" i="41" s="1"/>
  <c r="N19" i="10"/>
  <c r="N69" i="28" s="1"/>
  <c r="L19" i="31"/>
  <c r="L72" i="28" s="1"/>
  <c r="L64" i="28" s="1"/>
  <c r="C31" i="30"/>
  <c r="D67" i="30" s="1"/>
  <c r="C67" i="30"/>
  <c r="M113" i="41"/>
  <c r="M134" i="41"/>
  <c r="M147" i="41" s="1"/>
  <c r="BN142" i="40"/>
  <c r="C26" i="30"/>
  <c r="D62" i="30" s="1"/>
  <c r="C62" i="30"/>
  <c r="C27" i="29"/>
  <c r="C63" i="29"/>
  <c r="G19" i="30"/>
  <c r="G71" i="28" s="1"/>
  <c r="G63" i="28" s="1"/>
  <c r="N155" i="41"/>
  <c r="J19" i="31"/>
  <c r="J72" i="28" s="1"/>
  <c r="J64" i="28" s="1"/>
  <c r="M19" i="29"/>
  <c r="M70" i="28" s="1"/>
  <c r="M62" i="28" s="1"/>
  <c r="C30" i="10"/>
  <c r="C66" i="10"/>
  <c r="M19" i="10"/>
  <c r="M69" i="28" s="1"/>
  <c r="G155" i="41"/>
  <c r="N19" i="29"/>
  <c r="N70" i="28" s="1"/>
  <c r="N62" i="28" s="1"/>
  <c r="C35" i="29"/>
  <c r="C71" i="29"/>
  <c r="C19" i="30"/>
  <c r="J155" i="41"/>
  <c r="C171" i="29"/>
  <c r="C152" i="29"/>
  <c r="D68" i="29"/>
  <c r="D69" i="30"/>
  <c r="C66" i="31"/>
  <c r="C30" i="31"/>
  <c r="F19" i="30"/>
  <c r="F71" i="28" s="1"/>
  <c r="F63" i="28" s="1"/>
  <c r="D64" i="31"/>
  <c r="O104" i="41"/>
  <c r="C138" i="41"/>
  <c r="O138" i="41" s="1"/>
  <c r="F19" i="10"/>
  <c r="F69" i="28" s="1"/>
  <c r="K19" i="31"/>
  <c r="K72" i="28" s="1"/>
  <c r="K64" i="28" s="1"/>
  <c r="O107" i="41"/>
  <c r="C141" i="41"/>
  <c r="O141" i="41" s="1"/>
  <c r="M155" i="41"/>
  <c r="BN138" i="40"/>
  <c r="BN137" i="40"/>
  <c r="F134" i="41"/>
  <c r="F147" i="41" s="1"/>
  <c r="F113" i="41"/>
  <c r="H155" i="41"/>
  <c r="E19" i="29"/>
  <c r="E70" i="28" s="1"/>
  <c r="E62" i="28" s="1"/>
  <c r="C169" i="30"/>
  <c r="C150" i="30"/>
  <c r="I19" i="30"/>
  <c r="I71" i="28" s="1"/>
  <c r="I63" i="28" s="1"/>
  <c r="H19" i="29"/>
  <c r="H70" i="28" s="1"/>
  <c r="H62" i="28" s="1"/>
  <c r="C113" i="41"/>
  <c r="O100" i="41"/>
  <c r="C134" i="41"/>
  <c r="F19" i="31"/>
  <c r="F72" i="28" s="1"/>
  <c r="F64" i="28" s="1"/>
  <c r="C19" i="31"/>
  <c r="G134" i="41"/>
  <c r="G147" i="41" s="1"/>
  <c r="G113" i="41"/>
  <c r="D61" i="29"/>
  <c r="O38" i="29"/>
  <c r="D66" i="30"/>
  <c r="N19" i="31"/>
  <c r="N72" i="28" s="1"/>
  <c r="N64" i="28" s="1"/>
  <c r="C144" i="31"/>
  <c r="C163" i="31"/>
  <c r="E19" i="30"/>
  <c r="E71" i="28" s="1"/>
  <c r="E63" i="28" s="1"/>
  <c r="C146" i="29"/>
  <c r="C165" i="29"/>
  <c r="D155" i="41"/>
  <c r="O38" i="10"/>
  <c r="C71" i="31"/>
  <c r="C35" i="31"/>
  <c r="C170" i="29"/>
  <c r="C151" i="29"/>
  <c r="D70" i="31"/>
  <c r="C146" i="41"/>
  <c r="O146" i="41" s="1"/>
  <c r="O112" i="41"/>
  <c r="C155" i="41"/>
  <c r="E19" i="31"/>
  <c r="E72" i="28" s="1"/>
  <c r="E64" i="28" s="1"/>
  <c r="C34" i="29"/>
  <c r="C70" i="29"/>
  <c r="I19" i="29"/>
  <c r="I70" i="28" s="1"/>
  <c r="I62" i="28" s="1"/>
  <c r="M19" i="30"/>
  <c r="M71" i="28" s="1"/>
  <c r="M63" i="28" s="1"/>
  <c r="G19" i="31"/>
  <c r="G72" i="28" s="1"/>
  <c r="G64" i="28" s="1"/>
  <c r="J19" i="29"/>
  <c r="J70" i="28" s="1"/>
  <c r="J62" i="28" s="1"/>
  <c r="F19" i="29"/>
  <c r="F70" i="28" s="1"/>
  <c r="F62" i="28" s="1"/>
  <c r="C145" i="41"/>
  <c r="O145" i="41" s="1"/>
  <c r="O111" i="41"/>
  <c r="C143" i="30"/>
  <c r="C162" i="30"/>
  <c r="G19" i="10"/>
  <c r="G69" i="28" s="1"/>
  <c r="D113" i="41"/>
  <c r="D134" i="41"/>
  <c r="D147" i="41" s="1"/>
  <c r="J19" i="30"/>
  <c r="J71" i="28" s="1"/>
  <c r="J63" i="28" s="1"/>
  <c r="BK113" i="40"/>
  <c r="C147" i="41" l="1"/>
  <c r="O134" i="41"/>
  <c r="O147" i="41" s="1"/>
  <c r="C73" i="30"/>
  <c r="C74" i="30" s="1"/>
  <c r="C73" i="29"/>
  <c r="C98" i="28" s="1"/>
  <c r="C90" i="28" s="1"/>
  <c r="C73" i="10"/>
  <c r="C97" i="28" s="1"/>
  <c r="C73" i="31"/>
  <c r="C100" i="28" s="1"/>
  <c r="C92" i="28" s="1"/>
  <c r="P66" i="28"/>
  <c r="C99" i="28"/>
  <c r="C91" i="28" s="1"/>
  <c r="BN130" i="40"/>
  <c r="BN146" i="40"/>
  <c r="O155" i="41"/>
  <c r="C151" i="31"/>
  <c r="C170" i="31"/>
  <c r="D67" i="31"/>
  <c r="C72" i="28"/>
  <c r="C64" i="28" s="1"/>
  <c r="D35" i="31"/>
  <c r="D29" i="31"/>
  <c r="D34" i="31"/>
  <c r="D33" i="31"/>
  <c r="D28" i="31"/>
  <c r="E28" i="31" s="1"/>
  <c r="D27" i="31"/>
  <c r="E27" i="31" s="1"/>
  <c r="F27" i="31" s="1"/>
  <c r="D24" i="31"/>
  <c r="D26" i="31"/>
  <c r="D25" i="31"/>
  <c r="E25" i="31" s="1"/>
  <c r="F25" i="31" s="1"/>
  <c r="D23" i="31"/>
  <c r="E23" i="31" s="1"/>
  <c r="F23" i="31" s="1"/>
  <c r="D31" i="31"/>
  <c r="D30" i="31"/>
  <c r="E30" i="31" s="1"/>
  <c r="F30" i="31" s="1"/>
  <c r="G30" i="31" s="1"/>
  <c r="H30" i="31" s="1"/>
  <c r="D32" i="31"/>
  <c r="O113" i="41"/>
  <c r="J73" i="28"/>
  <c r="J61" i="28"/>
  <c r="J65" i="28" s="1"/>
  <c r="C154" i="30"/>
  <c r="C173" i="30"/>
  <c r="D70" i="30"/>
  <c r="C171" i="31"/>
  <c r="C152" i="31"/>
  <c r="D68" i="31"/>
  <c r="D27" i="29"/>
  <c r="E27" i="29" s="1"/>
  <c r="F27" i="29" s="1"/>
  <c r="D33" i="29"/>
  <c r="E33" i="29" s="1"/>
  <c r="F33" i="29" s="1"/>
  <c r="D26" i="29"/>
  <c r="E26" i="29" s="1"/>
  <c r="G73" i="28"/>
  <c r="G61" i="28"/>
  <c r="G65" i="28" s="1"/>
  <c r="I73" i="28"/>
  <c r="I61" i="28"/>
  <c r="I65" i="28" s="1"/>
  <c r="D73" i="28"/>
  <c r="D61" i="28"/>
  <c r="D65" i="28" s="1"/>
  <c r="L73" i="28"/>
  <c r="L61" i="28"/>
  <c r="L65" i="28" s="1"/>
  <c r="D28" i="29"/>
  <c r="E28" i="29" s="1"/>
  <c r="F28" i="29" s="1"/>
  <c r="D63" i="29"/>
  <c r="C174" i="29"/>
  <c r="C155" i="29"/>
  <c r="D71" i="29"/>
  <c r="N73" i="28"/>
  <c r="N61" i="28"/>
  <c r="N65" i="28" s="1"/>
  <c r="C150" i="29"/>
  <c r="C169" i="29"/>
  <c r="D66" i="29"/>
  <c r="C153" i="29"/>
  <c r="C172" i="29"/>
  <c r="D69" i="29"/>
  <c r="C148" i="29"/>
  <c r="C167" i="29"/>
  <c r="O130" i="40"/>
  <c r="D15" i="47" s="1"/>
  <c r="D12" i="47"/>
  <c r="O146" i="40"/>
  <c r="D23" i="10"/>
  <c r="D32" i="10"/>
  <c r="E68" i="10" s="1"/>
  <c r="D33" i="10"/>
  <c r="E69" i="10" s="1"/>
  <c r="D26" i="10"/>
  <c r="E62" i="10" s="1"/>
  <c r="D27" i="10"/>
  <c r="E63" i="10" s="1"/>
  <c r="D24" i="10"/>
  <c r="E60" i="10" s="1"/>
  <c r="D28" i="10"/>
  <c r="E64" i="10" s="1"/>
  <c r="C69" i="28"/>
  <c r="D34" i="10"/>
  <c r="E70" i="10" s="1"/>
  <c r="D31" i="10"/>
  <c r="E67" i="10" s="1"/>
  <c r="D25" i="10"/>
  <c r="E61" i="10" s="1"/>
  <c r="D29" i="10"/>
  <c r="E65" i="10" s="1"/>
  <c r="D30" i="10"/>
  <c r="E66" i="10" s="1"/>
  <c r="D35" i="10"/>
  <c r="E71" i="10" s="1"/>
  <c r="D30" i="29"/>
  <c r="E30" i="29" s="1"/>
  <c r="C71" i="28"/>
  <c r="C63" i="28" s="1"/>
  <c r="D28" i="30"/>
  <c r="D29" i="30"/>
  <c r="D35" i="30"/>
  <c r="E35" i="30" s="1"/>
  <c r="F35" i="30" s="1"/>
  <c r="G35" i="30" s="1"/>
  <c r="H35" i="30" s="1"/>
  <c r="I35" i="30" s="1"/>
  <c r="D33" i="30"/>
  <c r="D25" i="30"/>
  <c r="E25" i="30" s="1"/>
  <c r="F25" i="30" s="1"/>
  <c r="D27" i="30"/>
  <c r="D23" i="30"/>
  <c r="D34" i="30"/>
  <c r="E34" i="30" s="1"/>
  <c r="F34" i="30" s="1"/>
  <c r="D26" i="30"/>
  <c r="E26" i="30" s="1"/>
  <c r="E29" i="30"/>
  <c r="F29" i="30" s="1"/>
  <c r="D24" i="30"/>
  <c r="E24" i="30" s="1"/>
  <c r="F24" i="30" s="1"/>
  <c r="D30" i="30"/>
  <c r="E30" i="30" s="1"/>
  <c r="D32" i="30"/>
  <c r="D31" i="30"/>
  <c r="E31" i="30" s="1"/>
  <c r="E23" i="30"/>
  <c r="C145" i="30"/>
  <c r="C164" i="30"/>
  <c r="C164" i="31"/>
  <c r="C145" i="31"/>
  <c r="C37" i="31"/>
  <c r="D61" i="10"/>
  <c r="C37" i="10"/>
  <c r="C172" i="30"/>
  <c r="C153" i="30"/>
  <c r="D24" i="29"/>
  <c r="C147" i="29"/>
  <c r="C166" i="29"/>
  <c r="C170" i="30"/>
  <c r="C151" i="30"/>
  <c r="D70" i="29"/>
  <c r="C154" i="29"/>
  <c r="C173" i="29"/>
  <c r="F61" i="28"/>
  <c r="F65" i="28" s="1"/>
  <c r="F73" i="28"/>
  <c r="M73" i="28"/>
  <c r="M61" i="28"/>
  <c r="M65" i="28" s="1"/>
  <c r="AU130" i="40"/>
  <c r="D23" i="47" s="1"/>
  <c r="AU146" i="40"/>
  <c r="D20" i="47"/>
  <c r="D66" i="31"/>
  <c r="C152" i="30"/>
  <c r="C171" i="30"/>
  <c r="D68" i="30"/>
  <c r="C165" i="30"/>
  <c r="C146" i="30"/>
  <c r="C149" i="30"/>
  <c r="C168" i="30"/>
  <c r="C37" i="29"/>
  <c r="D66" i="10"/>
  <c r="D64" i="29"/>
  <c r="D31" i="29"/>
  <c r="E31" i="29" s="1"/>
  <c r="D23" i="29"/>
  <c r="E23" i="29" s="1"/>
  <c r="D34" i="29"/>
  <c r="E34" i="29" s="1"/>
  <c r="C155" i="31"/>
  <c r="C174" i="31"/>
  <c r="D71" i="31"/>
  <c r="E61" i="28"/>
  <c r="E65" i="28" s="1"/>
  <c r="E73" i="28"/>
  <c r="C37" i="30"/>
  <c r="H73" i="28"/>
  <c r="H61" i="28"/>
  <c r="H65" i="28" s="1"/>
  <c r="BK130" i="40"/>
  <c r="D27" i="47" s="1"/>
  <c r="D24" i="47"/>
  <c r="BK146" i="40"/>
  <c r="C150" i="31"/>
  <c r="C169" i="31"/>
  <c r="D71" i="30"/>
  <c r="C155" i="30"/>
  <c r="C174" i="30"/>
  <c r="K73" i="28"/>
  <c r="K61" i="28"/>
  <c r="K65" i="28" s="1"/>
  <c r="D29" i="29"/>
  <c r="D35" i="29"/>
  <c r="D25" i="29"/>
  <c r="E25" i="29" s="1"/>
  <c r="D32" i="29"/>
  <c r="C74" i="10" l="1"/>
  <c r="D73" i="10"/>
  <c r="D97" i="28" s="1"/>
  <c r="D89" i="28" s="1"/>
  <c r="E24" i="10"/>
  <c r="F60" i="10" s="1"/>
  <c r="C157" i="29"/>
  <c r="C182" i="29" s="1"/>
  <c r="C74" i="29"/>
  <c r="D73" i="29"/>
  <c r="D98" i="28" s="1"/>
  <c r="D90" i="28" s="1"/>
  <c r="E26" i="10"/>
  <c r="F62" i="10" s="1"/>
  <c r="E32" i="10"/>
  <c r="C89" i="28"/>
  <c r="C93" i="28" s="1"/>
  <c r="C101" i="28"/>
  <c r="C74" i="31"/>
  <c r="C12" i="28" s="1"/>
  <c r="C157" i="30"/>
  <c r="C189" i="30" s="1"/>
  <c r="C176" i="30"/>
  <c r="C183" i="30" s="1"/>
  <c r="C185" i="30" s="1"/>
  <c r="D73" i="30"/>
  <c r="D99" i="28" s="1"/>
  <c r="D91" i="28" s="1"/>
  <c r="C176" i="29"/>
  <c r="C190" i="29" s="1"/>
  <c r="C192" i="29" s="1"/>
  <c r="E35" i="10"/>
  <c r="F71" i="10" s="1"/>
  <c r="E31" i="10"/>
  <c r="F67" i="10" s="1"/>
  <c r="E30" i="10"/>
  <c r="F66" i="10" s="1"/>
  <c r="E25" i="10"/>
  <c r="F61" i="10" s="1"/>
  <c r="D73" i="31"/>
  <c r="D100" i="28" s="1"/>
  <c r="D92" i="28" s="1"/>
  <c r="C157" i="31"/>
  <c r="C182" i="31" s="1"/>
  <c r="C176" i="31"/>
  <c r="C183" i="31" s="1"/>
  <c r="C185" i="31" s="1"/>
  <c r="F167" i="29"/>
  <c r="F148" i="29"/>
  <c r="G64" i="29"/>
  <c r="G28" i="29"/>
  <c r="F154" i="30"/>
  <c r="F173" i="30"/>
  <c r="G70" i="30"/>
  <c r="G34" i="30"/>
  <c r="E173" i="29"/>
  <c r="E154" i="29"/>
  <c r="F70" i="29"/>
  <c r="F34" i="29"/>
  <c r="F145" i="30"/>
  <c r="F164" i="30"/>
  <c r="G61" i="30"/>
  <c r="G25" i="30"/>
  <c r="E164" i="29"/>
  <c r="E145" i="29"/>
  <c r="F61" i="29"/>
  <c r="F25" i="29"/>
  <c r="C189" i="29"/>
  <c r="C158" i="29"/>
  <c r="H169" i="31"/>
  <c r="H150" i="31"/>
  <c r="I66" i="31"/>
  <c r="I30" i="31"/>
  <c r="E170" i="29"/>
  <c r="E151" i="29"/>
  <c r="F67" i="29"/>
  <c r="F31" i="29"/>
  <c r="E170" i="30"/>
  <c r="E151" i="30"/>
  <c r="F67" i="30"/>
  <c r="F31" i="30"/>
  <c r="I174" i="30"/>
  <c r="I155" i="30"/>
  <c r="J71" i="30"/>
  <c r="F144" i="30"/>
  <c r="F163" i="30"/>
  <c r="G60" i="30"/>
  <c r="E164" i="31"/>
  <c r="E145" i="31"/>
  <c r="F61" i="31"/>
  <c r="D153" i="31"/>
  <c r="D172" i="31"/>
  <c r="E69" i="31"/>
  <c r="E162" i="29"/>
  <c r="E143" i="29"/>
  <c r="F59" i="29"/>
  <c r="D37" i="29"/>
  <c r="D162" i="29"/>
  <c r="D143" i="29"/>
  <c r="E59" i="29"/>
  <c r="H174" i="30"/>
  <c r="H155" i="30"/>
  <c r="I71" i="30"/>
  <c r="D171" i="30"/>
  <c r="D152" i="30"/>
  <c r="E68" i="30"/>
  <c r="G24" i="30"/>
  <c r="F155" i="30"/>
  <c r="F174" i="30"/>
  <c r="G71" i="30"/>
  <c r="E150" i="30"/>
  <c r="E169" i="30"/>
  <c r="F66" i="30"/>
  <c r="D148" i="30"/>
  <c r="D167" i="30"/>
  <c r="E64" i="30"/>
  <c r="D150" i="29"/>
  <c r="D169" i="29"/>
  <c r="E66" i="29"/>
  <c r="D171" i="31"/>
  <c r="D152" i="31"/>
  <c r="E68" i="31"/>
  <c r="F166" i="31"/>
  <c r="F147" i="31"/>
  <c r="G63" i="31"/>
  <c r="E143" i="31"/>
  <c r="E162" i="31"/>
  <c r="F59" i="31"/>
  <c r="E33" i="31"/>
  <c r="D147" i="31"/>
  <c r="D166" i="31"/>
  <c r="E63" i="31"/>
  <c r="D173" i="31"/>
  <c r="D154" i="31"/>
  <c r="E70" i="31"/>
  <c r="C18" i="28"/>
  <c r="C10" i="28" s="1"/>
  <c r="E148" i="31"/>
  <c r="E167" i="31"/>
  <c r="F64" i="31"/>
  <c r="D163" i="31"/>
  <c r="D144" i="31"/>
  <c r="E60" i="31"/>
  <c r="D174" i="31"/>
  <c r="D155" i="31"/>
  <c r="E71" i="31"/>
  <c r="D155" i="29"/>
  <c r="D174" i="29"/>
  <c r="E71" i="29"/>
  <c r="D144" i="29"/>
  <c r="D163" i="29"/>
  <c r="E60" i="29"/>
  <c r="G155" i="30"/>
  <c r="G174" i="30"/>
  <c r="H71" i="30"/>
  <c r="E144" i="30"/>
  <c r="E163" i="30"/>
  <c r="F60" i="30"/>
  <c r="F168" i="30"/>
  <c r="F149" i="30"/>
  <c r="G65" i="30"/>
  <c r="E34" i="10"/>
  <c r="D172" i="29"/>
  <c r="D153" i="29"/>
  <c r="E69" i="29"/>
  <c r="O130" i="41"/>
  <c r="O150" i="41" s="1"/>
  <c r="D28" i="47"/>
  <c r="E62" i="31"/>
  <c r="D165" i="31"/>
  <c r="D146" i="31"/>
  <c r="E24" i="31"/>
  <c r="E150" i="31"/>
  <c r="E169" i="31"/>
  <c r="F66" i="31"/>
  <c r="E26" i="31"/>
  <c r="E169" i="29"/>
  <c r="E150" i="29"/>
  <c r="F66" i="29"/>
  <c r="F164" i="31"/>
  <c r="F145" i="31"/>
  <c r="G61" i="31"/>
  <c r="D152" i="29"/>
  <c r="D171" i="29"/>
  <c r="E68" i="29"/>
  <c r="D147" i="30"/>
  <c r="D166" i="30"/>
  <c r="E63" i="30"/>
  <c r="F25" i="10"/>
  <c r="D37" i="10"/>
  <c r="E59" i="10"/>
  <c r="E73" i="10" s="1"/>
  <c r="E97" i="28" s="1"/>
  <c r="F143" i="31"/>
  <c r="F162" i="31"/>
  <c r="G59" i="31"/>
  <c r="E32" i="31"/>
  <c r="D168" i="31"/>
  <c r="D149" i="31"/>
  <c r="E65" i="31"/>
  <c r="C15" i="28"/>
  <c r="D74" i="10"/>
  <c r="E165" i="29"/>
  <c r="E146" i="29"/>
  <c r="F62" i="29"/>
  <c r="F26" i="29"/>
  <c r="D151" i="29"/>
  <c r="D170" i="29"/>
  <c r="E67" i="29"/>
  <c r="F147" i="29"/>
  <c r="F166" i="29"/>
  <c r="G63" i="29"/>
  <c r="F172" i="29"/>
  <c r="F153" i="29"/>
  <c r="G69" i="29"/>
  <c r="E27" i="30"/>
  <c r="D145" i="30"/>
  <c r="D164" i="30"/>
  <c r="E61" i="30"/>
  <c r="D172" i="30"/>
  <c r="D153" i="30"/>
  <c r="E69" i="30"/>
  <c r="E153" i="29"/>
  <c r="E172" i="29"/>
  <c r="F69" i="29"/>
  <c r="D148" i="29"/>
  <c r="D167" i="29"/>
  <c r="E64" i="29"/>
  <c r="D146" i="29"/>
  <c r="D165" i="29"/>
  <c r="E62" i="29"/>
  <c r="D166" i="29"/>
  <c r="D147" i="29"/>
  <c r="E63" i="29"/>
  <c r="F150" i="31"/>
  <c r="F169" i="31"/>
  <c r="G66" i="31"/>
  <c r="G25" i="31"/>
  <c r="E166" i="31"/>
  <c r="E147" i="31"/>
  <c r="F63" i="31"/>
  <c r="G27" i="31"/>
  <c r="D173" i="29"/>
  <c r="D154" i="29"/>
  <c r="E70" i="29"/>
  <c r="D145" i="29"/>
  <c r="D164" i="29"/>
  <c r="E61" i="29"/>
  <c r="E24" i="29"/>
  <c r="E162" i="30"/>
  <c r="E143" i="30"/>
  <c r="F59" i="30"/>
  <c r="F30" i="30"/>
  <c r="E146" i="30"/>
  <c r="E165" i="30"/>
  <c r="F62" i="30"/>
  <c r="D163" i="30"/>
  <c r="D144" i="30"/>
  <c r="E60" i="30"/>
  <c r="D162" i="30"/>
  <c r="D37" i="30"/>
  <c r="D143" i="30"/>
  <c r="E59" i="30"/>
  <c r="G29" i="30"/>
  <c r="G33" i="29"/>
  <c r="E29" i="10"/>
  <c r="E33" i="10"/>
  <c r="E27" i="10"/>
  <c r="G27" i="29"/>
  <c r="E29" i="31"/>
  <c r="D151" i="30"/>
  <c r="D170" i="30"/>
  <c r="E67" i="30"/>
  <c r="G150" i="31"/>
  <c r="G169" i="31"/>
  <c r="H66" i="31"/>
  <c r="C16" i="28"/>
  <c r="C8" i="28" s="1"/>
  <c r="D74" i="29"/>
  <c r="E35" i="29"/>
  <c r="F23" i="30"/>
  <c r="J35" i="30"/>
  <c r="F26" i="30"/>
  <c r="E28" i="30"/>
  <c r="D146" i="30"/>
  <c r="D165" i="30"/>
  <c r="E62" i="30"/>
  <c r="E32" i="30"/>
  <c r="D155" i="30"/>
  <c r="D174" i="30"/>
  <c r="E71" i="30"/>
  <c r="E147" i="29"/>
  <c r="E166" i="29"/>
  <c r="F63" i="29"/>
  <c r="F24" i="10"/>
  <c r="F30" i="10"/>
  <c r="C61" i="28"/>
  <c r="C65" i="28" s="1"/>
  <c r="P65" i="28" s="1"/>
  <c r="P72" i="28" s="1"/>
  <c r="C73" i="28"/>
  <c r="E23" i="10"/>
  <c r="D150" i="31"/>
  <c r="D169" i="31"/>
  <c r="E66" i="31"/>
  <c r="D162" i="31"/>
  <c r="D143" i="31"/>
  <c r="D37" i="31"/>
  <c r="E59" i="31"/>
  <c r="E34" i="31"/>
  <c r="C17" i="28"/>
  <c r="C9" i="28" s="1"/>
  <c r="E173" i="30"/>
  <c r="E154" i="30"/>
  <c r="F70" i="30"/>
  <c r="D149" i="29"/>
  <c r="D168" i="29"/>
  <c r="E65" i="29"/>
  <c r="E29" i="29"/>
  <c r="E167" i="29"/>
  <c r="E148" i="29"/>
  <c r="F64" i="29"/>
  <c r="E145" i="30"/>
  <c r="E164" i="30"/>
  <c r="F61" i="30"/>
  <c r="D169" i="30"/>
  <c r="D150" i="30"/>
  <c r="E66" i="30"/>
  <c r="E168" i="30"/>
  <c r="E149" i="30"/>
  <c r="F65" i="30"/>
  <c r="D173" i="30"/>
  <c r="D154" i="30"/>
  <c r="E70" i="30"/>
  <c r="E174" i="30"/>
  <c r="E155" i="30"/>
  <c r="F71" i="30"/>
  <c r="E33" i="30"/>
  <c r="D168" i="30"/>
  <c r="D149" i="30"/>
  <c r="E65" i="30"/>
  <c r="E28" i="10"/>
  <c r="F31" i="10"/>
  <c r="F30" i="29"/>
  <c r="F23" i="29"/>
  <c r="E32" i="29"/>
  <c r="D151" i="31"/>
  <c r="D170" i="31"/>
  <c r="E67" i="31"/>
  <c r="D145" i="31"/>
  <c r="D164" i="31"/>
  <c r="E61" i="31"/>
  <c r="G23" i="31"/>
  <c r="F28" i="31"/>
  <c r="E31" i="31"/>
  <c r="D148" i="31"/>
  <c r="D167" i="31"/>
  <c r="E64" i="31"/>
  <c r="E35" i="31"/>
  <c r="D74" i="30" l="1"/>
  <c r="F26" i="10"/>
  <c r="G62" i="10" s="1"/>
  <c r="F35" i="10"/>
  <c r="C158" i="30"/>
  <c r="C183" i="29"/>
  <c r="C185" i="29" s="1"/>
  <c r="C178" i="29"/>
  <c r="C179" i="29" s="1"/>
  <c r="C177" i="29"/>
  <c r="C182" i="30"/>
  <c r="C184" i="30" s="1"/>
  <c r="C186" i="30" s="1"/>
  <c r="D93" i="28"/>
  <c r="D101" i="28"/>
  <c r="F68" i="10"/>
  <c r="F32" i="10"/>
  <c r="D74" i="31"/>
  <c r="C177" i="30"/>
  <c r="C178" i="30"/>
  <c r="C190" i="30"/>
  <c r="C192" i="30" s="1"/>
  <c r="C7" i="28"/>
  <c r="C11" i="28" s="1"/>
  <c r="D5" i="47" s="1"/>
  <c r="C19" i="28"/>
  <c r="E89" i="28"/>
  <c r="E37" i="30"/>
  <c r="E37" i="29"/>
  <c r="C177" i="31"/>
  <c r="C178" i="31"/>
  <c r="C179" i="31" s="1"/>
  <c r="C190" i="31"/>
  <c r="C192" i="31" s="1"/>
  <c r="C158" i="31"/>
  <c r="C189" i="31"/>
  <c r="C191" i="31" s="1"/>
  <c r="D31" i="47"/>
  <c r="P67" i="28"/>
  <c r="E172" i="31"/>
  <c r="E153" i="31"/>
  <c r="F69" i="31"/>
  <c r="F33" i="31"/>
  <c r="G67" i="10"/>
  <c r="G31" i="10"/>
  <c r="E149" i="29"/>
  <c r="E168" i="29"/>
  <c r="F65" i="29"/>
  <c r="F29" i="29"/>
  <c r="E73" i="31"/>
  <c r="E100" i="28" s="1"/>
  <c r="E92" i="28" s="1"/>
  <c r="E37" i="10"/>
  <c r="F59" i="10"/>
  <c r="F23" i="10"/>
  <c r="F165" i="30"/>
  <c r="F146" i="30"/>
  <c r="G62" i="30"/>
  <c r="G26" i="30"/>
  <c r="D16" i="28"/>
  <c r="D8" i="28" s="1"/>
  <c r="E149" i="31"/>
  <c r="E168" i="31"/>
  <c r="F65" i="31"/>
  <c r="F29" i="31"/>
  <c r="G168" i="30"/>
  <c r="G149" i="30"/>
  <c r="H65" i="30"/>
  <c r="H29" i="30"/>
  <c r="E73" i="29"/>
  <c r="E98" i="28" s="1"/>
  <c r="E90" i="28" s="1"/>
  <c r="C196" i="31"/>
  <c r="C184" i="31"/>
  <c r="C186" i="31" s="1"/>
  <c r="F173" i="29"/>
  <c r="F154" i="29"/>
  <c r="G70" i="29"/>
  <c r="G34" i="29"/>
  <c r="G148" i="29"/>
  <c r="G167" i="29"/>
  <c r="H64" i="29"/>
  <c r="H28" i="29"/>
  <c r="E155" i="31"/>
  <c r="E174" i="31"/>
  <c r="F71" i="31"/>
  <c r="F35" i="31"/>
  <c r="E163" i="31"/>
  <c r="E144" i="31"/>
  <c r="F60" i="31"/>
  <c r="F24" i="31"/>
  <c r="G163" i="30"/>
  <c r="G144" i="30"/>
  <c r="H60" i="30"/>
  <c r="H24" i="30"/>
  <c r="G164" i="31"/>
  <c r="G145" i="31"/>
  <c r="H61" i="31"/>
  <c r="H25" i="31"/>
  <c r="F151" i="30"/>
  <c r="F170" i="30"/>
  <c r="G67" i="30"/>
  <c r="G31" i="30"/>
  <c r="C191" i="29"/>
  <c r="C193" i="29" s="1"/>
  <c r="C197" i="29"/>
  <c r="E167" i="30"/>
  <c r="E148" i="30"/>
  <c r="F64" i="30"/>
  <c r="F28" i="30"/>
  <c r="J155" i="30"/>
  <c r="J174" i="30"/>
  <c r="K71" i="30"/>
  <c r="K35" i="30"/>
  <c r="F162" i="30"/>
  <c r="F143" i="30"/>
  <c r="G59" i="30"/>
  <c r="G23" i="30"/>
  <c r="E73" i="30"/>
  <c r="E99" i="28" s="1"/>
  <c r="E91" i="28" s="1"/>
  <c r="D157" i="29"/>
  <c r="D158" i="29" s="1"/>
  <c r="C196" i="29"/>
  <c r="C184" i="29"/>
  <c r="C186" i="29" s="1"/>
  <c r="C191" i="30"/>
  <c r="F146" i="29"/>
  <c r="F165" i="29"/>
  <c r="G62" i="29"/>
  <c r="G26" i="29"/>
  <c r="D18" i="28"/>
  <c r="D10" i="28" s="1"/>
  <c r="F64" i="10"/>
  <c r="F28" i="10"/>
  <c r="E152" i="31"/>
  <c r="E171" i="31"/>
  <c r="F68" i="31"/>
  <c r="F32" i="31"/>
  <c r="G147" i="29"/>
  <c r="G166" i="29"/>
  <c r="H63" i="29"/>
  <c r="H27" i="29"/>
  <c r="E152" i="29"/>
  <c r="E171" i="29"/>
  <c r="F68" i="29"/>
  <c r="F32" i="29"/>
  <c r="D176" i="31"/>
  <c r="E144" i="29"/>
  <c r="E163" i="29"/>
  <c r="F60" i="29"/>
  <c r="F24" i="29"/>
  <c r="D15" i="28"/>
  <c r="E74" i="10"/>
  <c r="D12" i="28"/>
  <c r="G61" i="10"/>
  <c r="G25" i="10"/>
  <c r="D176" i="29"/>
  <c r="I150" i="31"/>
  <c r="I169" i="31"/>
  <c r="J66" i="31"/>
  <c r="J30" i="31"/>
  <c r="F164" i="29"/>
  <c r="F145" i="29"/>
  <c r="G61" i="29"/>
  <c r="G25" i="29"/>
  <c r="G145" i="30"/>
  <c r="G164" i="30"/>
  <c r="H61" i="30"/>
  <c r="H25" i="30"/>
  <c r="G173" i="30"/>
  <c r="G154" i="30"/>
  <c r="H70" i="30"/>
  <c r="H34" i="30"/>
  <c r="G172" i="29"/>
  <c r="G153" i="29"/>
  <c r="H69" i="29"/>
  <c r="H33" i="29"/>
  <c r="D17" i="28"/>
  <c r="D9" i="28" s="1"/>
  <c r="D157" i="31"/>
  <c r="E152" i="30"/>
  <c r="E171" i="30"/>
  <c r="F68" i="30"/>
  <c r="F32" i="30"/>
  <c r="E174" i="29"/>
  <c r="E155" i="29"/>
  <c r="F71" i="29"/>
  <c r="F35" i="29"/>
  <c r="D157" i="30"/>
  <c r="D158" i="30" s="1"/>
  <c r="G162" i="31"/>
  <c r="G143" i="31"/>
  <c r="H59" i="31"/>
  <c r="H23" i="31"/>
  <c r="F162" i="29"/>
  <c r="F143" i="29"/>
  <c r="G59" i="29"/>
  <c r="G23" i="29"/>
  <c r="E153" i="30"/>
  <c r="E172" i="30"/>
  <c r="F69" i="30"/>
  <c r="F33" i="30"/>
  <c r="G71" i="10"/>
  <c r="G35" i="10"/>
  <c r="G66" i="30"/>
  <c r="F169" i="30"/>
  <c r="F150" i="30"/>
  <c r="G30" i="30"/>
  <c r="F63" i="30"/>
  <c r="E166" i="30"/>
  <c r="E147" i="30"/>
  <c r="F27" i="30"/>
  <c r="E165" i="31"/>
  <c r="E146" i="31"/>
  <c r="F62" i="31"/>
  <c r="F26" i="31"/>
  <c r="E37" i="31"/>
  <c r="F151" i="29"/>
  <c r="F170" i="29"/>
  <c r="G67" i="29"/>
  <c r="G31" i="29"/>
  <c r="E170" i="31"/>
  <c r="E151" i="31"/>
  <c r="F67" i="31"/>
  <c r="F31" i="31"/>
  <c r="G66" i="10"/>
  <c r="G30" i="10"/>
  <c r="F63" i="10"/>
  <c r="F27" i="10"/>
  <c r="G166" i="31"/>
  <c r="G147" i="31"/>
  <c r="H63" i="31"/>
  <c r="H27" i="31"/>
  <c r="F167" i="31"/>
  <c r="F148" i="31"/>
  <c r="G64" i="31"/>
  <c r="G28" i="31"/>
  <c r="G60" i="10"/>
  <c r="G24" i="10"/>
  <c r="F69" i="10"/>
  <c r="F33" i="10"/>
  <c r="F150" i="29"/>
  <c r="F169" i="29"/>
  <c r="G66" i="29"/>
  <c r="G30" i="29"/>
  <c r="E154" i="31"/>
  <c r="E173" i="31"/>
  <c r="F70" i="31"/>
  <c r="F34" i="31"/>
  <c r="F65" i="10"/>
  <c r="F29" i="10"/>
  <c r="D176" i="30"/>
  <c r="F70" i="10"/>
  <c r="F34" i="10"/>
  <c r="D158" i="31" l="1"/>
  <c r="C197" i="30"/>
  <c r="G26" i="10"/>
  <c r="D177" i="31"/>
  <c r="C196" i="30"/>
  <c r="C193" i="30"/>
  <c r="C194" i="30" s="1"/>
  <c r="E176" i="30"/>
  <c r="E183" i="30" s="1"/>
  <c r="E185" i="30" s="1"/>
  <c r="F73" i="29"/>
  <c r="F98" i="28" s="1"/>
  <c r="F90" i="28" s="1"/>
  <c r="F37" i="29"/>
  <c r="D177" i="30"/>
  <c r="E93" i="28"/>
  <c r="E101" i="28"/>
  <c r="G68" i="10"/>
  <c r="G32" i="10"/>
  <c r="C197" i="31"/>
  <c r="C198" i="31" s="1"/>
  <c r="C200" i="31" s="1"/>
  <c r="C193" i="31"/>
  <c r="C194" i="31" s="1"/>
  <c r="D7" i="28"/>
  <c r="D11" i="28" s="1"/>
  <c r="E5" i="47" s="1"/>
  <c r="D19" i="28"/>
  <c r="F73" i="30"/>
  <c r="F99" i="28" s="1"/>
  <c r="F91" i="28" s="1"/>
  <c r="E157" i="30"/>
  <c r="E176" i="29"/>
  <c r="E190" i="29" s="1"/>
  <c r="E192" i="29" s="1"/>
  <c r="E157" i="29"/>
  <c r="E189" i="29" s="1"/>
  <c r="E74" i="30"/>
  <c r="E17" i="28" s="1"/>
  <c r="E9" i="28" s="1"/>
  <c r="E74" i="31"/>
  <c r="E18" i="28" s="1"/>
  <c r="E10" i="28" s="1"/>
  <c r="E176" i="31"/>
  <c r="E190" i="31" s="1"/>
  <c r="E192" i="31" s="1"/>
  <c r="F73" i="31"/>
  <c r="F100" i="28" s="1"/>
  <c r="F92" i="28" s="1"/>
  <c r="E157" i="31"/>
  <c r="E182" i="31" s="1"/>
  <c r="C194" i="29"/>
  <c r="G63" i="10"/>
  <c r="G27" i="10"/>
  <c r="H164" i="30"/>
  <c r="H145" i="30"/>
  <c r="I61" i="30"/>
  <c r="I25" i="30"/>
  <c r="G70" i="10"/>
  <c r="G34" i="10"/>
  <c r="H66" i="10"/>
  <c r="H30" i="10"/>
  <c r="F166" i="30"/>
  <c r="F147" i="30"/>
  <c r="G63" i="30"/>
  <c r="G27" i="30"/>
  <c r="D189" i="30"/>
  <c r="D178" i="30"/>
  <c r="D179" i="30" s="1"/>
  <c r="D182" i="30"/>
  <c r="F171" i="29"/>
  <c r="F152" i="29"/>
  <c r="G68" i="29"/>
  <c r="G32" i="29"/>
  <c r="G148" i="31"/>
  <c r="G167" i="31"/>
  <c r="H64" i="31"/>
  <c r="H28" i="31"/>
  <c r="J150" i="31"/>
  <c r="J169" i="31"/>
  <c r="K66" i="31"/>
  <c r="K30" i="31"/>
  <c r="G69" i="10"/>
  <c r="G33" i="10"/>
  <c r="H166" i="29"/>
  <c r="H147" i="29"/>
  <c r="I63" i="29"/>
  <c r="I27" i="29"/>
  <c r="H143" i="31"/>
  <c r="H162" i="31"/>
  <c r="I59" i="31"/>
  <c r="I23" i="31"/>
  <c r="F155" i="29"/>
  <c r="F174" i="29"/>
  <c r="G71" i="29"/>
  <c r="G35" i="29"/>
  <c r="D178" i="31"/>
  <c r="D179" i="31" s="1"/>
  <c r="D189" i="31"/>
  <c r="D182" i="31"/>
  <c r="E15" i="28"/>
  <c r="G64" i="10"/>
  <c r="G28" i="10"/>
  <c r="C198" i="30"/>
  <c r="C200" i="30" s="1"/>
  <c r="F37" i="10"/>
  <c r="G59" i="10"/>
  <c r="G23" i="10"/>
  <c r="F153" i="31"/>
  <c r="F172" i="31"/>
  <c r="G69" i="31"/>
  <c r="G33" i="31"/>
  <c r="H61" i="10"/>
  <c r="H25" i="10"/>
  <c r="F154" i="31"/>
  <c r="F173" i="31"/>
  <c r="G70" i="31"/>
  <c r="G34" i="31"/>
  <c r="G164" i="29"/>
  <c r="G145" i="29"/>
  <c r="H61" i="29"/>
  <c r="H25" i="29"/>
  <c r="F165" i="31"/>
  <c r="F146" i="31"/>
  <c r="G62" i="31"/>
  <c r="G26" i="31"/>
  <c r="F144" i="29"/>
  <c r="F163" i="29"/>
  <c r="G60" i="29"/>
  <c r="G24" i="29"/>
  <c r="F152" i="31"/>
  <c r="F171" i="31"/>
  <c r="G68" i="31"/>
  <c r="G32" i="31"/>
  <c r="F37" i="30"/>
  <c r="F163" i="31"/>
  <c r="F144" i="31"/>
  <c r="G60" i="31"/>
  <c r="G24" i="31"/>
  <c r="F37" i="31"/>
  <c r="H168" i="30"/>
  <c r="H149" i="30"/>
  <c r="I65" i="30"/>
  <c r="I29" i="30"/>
  <c r="E74" i="29"/>
  <c r="F73" i="10"/>
  <c r="F97" i="28" s="1"/>
  <c r="H67" i="10"/>
  <c r="H31" i="10"/>
  <c r="G151" i="29"/>
  <c r="G170" i="29"/>
  <c r="H67" i="29"/>
  <c r="H31" i="29"/>
  <c r="G169" i="30"/>
  <c r="G150" i="30"/>
  <c r="H66" i="30"/>
  <c r="H30" i="30"/>
  <c r="D183" i="31"/>
  <c r="D185" i="31" s="1"/>
  <c r="D190" i="31"/>
  <c r="D192" i="31" s="1"/>
  <c r="F149" i="29"/>
  <c r="F168" i="29"/>
  <c r="G65" i="29"/>
  <c r="G29" i="29"/>
  <c r="F151" i="31"/>
  <c r="F170" i="31"/>
  <c r="G67" i="31"/>
  <c r="G31" i="31"/>
  <c r="H154" i="30"/>
  <c r="H173" i="30"/>
  <c r="I70" i="30"/>
  <c r="I34" i="30"/>
  <c r="D190" i="29"/>
  <c r="D192" i="29" s="1"/>
  <c r="D183" i="29"/>
  <c r="D185" i="29" s="1"/>
  <c r="F167" i="30"/>
  <c r="F148" i="30"/>
  <c r="G64" i="30"/>
  <c r="G28" i="30"/>
  <c r="H167" i="29"/>
  <c r="H148" i="29"/>
  <c r="I64" i="29"/>
  <c r="I28" i="29"/>
  <c r="G150" i="29"/>
  <c r="G169" i="29"/>
  <c r="H66" i="29"/>
  <c r="H30" i="29"/>
  <c r="C198" i="29"/>
  <c r="C200" i="29" s="1"/>
  <c r="K155" i="30"/>
  <c r="K174" i="30"/>
  <c r="L71" i="30"/>
  <c r="L35" i="30"/>
  <c r="D177" i="29"/>
  <c r="F172" i="30"/>
  <c r="F153" i="30"/>
  <c r="G69" i="30"/>
  <c r="G33" i="30"/>
  <c r="D178" i="29"/>
  <c r="D179" i="29" s="1"/>
  <c r="D189" i="29"/>
  <c r="D182" i="29"/>
  <c r="F168" i="31"/>
  <c r="F149" i="31"/>
  <c r="G65" i="31"/>
  <c r="G29" i="31"/>
  <c r="H60" i="10"/>
  <c r="H24" i="10"/>
  <c r="H166" i="31"/>
  <c r="H147" i="31"/>
  <c r="I63" i="31"/>
  <c r="I27" i="31"/>
  <c r="H71" i="10"/>
  <c r="H35" i="10"/>
  <c r="G162" i="29"/>
  <c r="G143" i="29"/>
  <c r="H59" i="29"/>
  <c r="H23" i="29"/>
  <c r="D183" i="30"/>
  <c r="D185" i="30" s="1"/>
  <c r="D190" i="30"/>
  <c r="D192" i="30" s="1"/>
  <c r="G65" i="10"/>
  <c r="G29" i="10"/>
  <c r="F152" i="30"/>
  <c r="F171" i="30"/>
  <c r="G68" i="30"/>
  <c r="G32" i="30"/>
  <c r="H153" i="29"/>
  <c r="H172" i="29"/>
  <c r="I69" i="29"/>
  <c r="I33" i="29"/>
  <c r="G165" i="29"/>
  <c r="G146" i="29"/>
  <c r="H62" i="29"/>
  <c r="H26" i="29"/>
  <c r="G162" i="30"/>
  <c r="G143" i="30"/>
  <c r="H59" i="30"/>
  <c r="H23" i="30"/>
  <c r="G151" i="30"/>
  <c r="G170" i="30"/>
  <c r="H67" i="30"/>
  <c r="H31" i="30"/>
  <c r="G146" i="30"/>
  <c r="G165" i="30"/>
  <c r="H62" i="30"/>
  <c r="H26" i="30"/>
  <c r="H145" i="31"/>
  <c r="H164" i="31"/>
  <c r="I61" i="31"/>
  <c r="I25" i="31"/>
  <c r="H144" i="30"/>
  <c r="H163" i="30"/>
  <c r="I60" i="30"/>
  <c r="I24" i="30"/>
  <c r="F155" i="31"/>
  <c r="F174" i="31"/>
  <c r="G71" i="31"/>
  <c r="G35" i="31"/>
  <c r="G154" i="29"/>
  <c r="G173" i="29"/>
  <c r="H70" i="29"/>
  <c r="H34" i="29"/>
  <c r="E190" i="30" l="1"/>
  <c r="E192" i="30" s="1"/>
  <c r="E178" i="30"/>
  <c r="E179" i="30" s="1"/>
  <c r="F74" i="31"/>
  <c r="E177" i="30"/>
  <c r="E183" i="31"/>
  <c r="E185" i="31" s="1"/>
  <c r="E158" i="29"/>
  <c r="F157" i="30"/>
  <c r="F189" i="30" s="1"/>
  <c r="F157" i="29"/>
  <c r="F182" i="29" s="1"/>
  <c r="H26" i="10"/>
  <c r="H62" i="10"/>
  <c r="E12" i="28"/>
  <c r="F176" i="30"/>
  <c r="E158" i="30"/>
  <c r="G37" i="30"/>
  <c r="F74" i="30"/>
  <c r="E177" i="31"/>
  <c r="E183" i="29"/>
  <c r="E185" i="29" s="1"/>
  <c r="E177" i="29"/>
  <c r="F177" i="29" s="1"/>
  <c r="E182" i="29"/>
  <c r="E189" i="30"/>
  <c r="H68" i="10"/>
  <c r="H32" i="10"/>
  <c r="E7" i="28"/>
  <c r="E182" i="30"/>
  <c r="E184" i="30" s="1"/>
  <c r="E186" i="30" s="1"/>
  <c r="F176" i="29"/>
  <c r="F178" i="29" s="1"/>
  <c r="F179" i="29" s="1"/>
  <c r="F89" i="28"/>
  <c r="F93" i="28" s="1"/>
  <c r="F101" i="28"/>
  <c r="E178" i="29"/>
  <c r="E179" i="29" s="1"/>
  <c r="G73" i="30"/>
  <c r="G99" i="28" s="1"/>
  <c r="G91" i="28" s="1"/>
  <c r="G73" i="29"/>
  <c r="G98" i="28" s="1"/>
  <c r="G90" i="28" s="1"/>
  <c r="E158" i="31"/>
  <c r="E178" i="31"/>
  <c r="E179" i="31" s="1"/>
  <c r="E189" i="31"/>
  <c r="E191" i="31" s="1"/>
  <c r="E193" i="31" s="1"/>
  <c r="G73" i="31"/>
  <c r="G100" i="28" s="1"/>
  <c r="G92" i="28" s="1"/>
  <c r="G168" i="31"/>
  <c r="G149" i="31"/>
  <c r="H65" i="31"/>
  <c r="H29" i="31"/>
  <c r="H143" i="29"/>
  <c r="H162" i="29"/>
  <c r="I59" i="29"/>
  <c r="I23" i="29"/>
  <c r="F157" i="31"/>
  <c r="H145" i="29"/>
  <c r="H164" i="29"/>
  <c r="I61" i="29"/>
  <c r="I25" i="29"/>
  <c r="I61" i="10"/>
  <c r="I25" i="10"/>
  <c r="D197" i="31"/>
  <c r="D191" i="31"/>
  <c r="D193" i="31" s="1"/>
  <c r="H167" i="31"/>
  <c r="H148" i="31"/>
  <c r="I64" i="31"/>
  <c r="I28" i="31"/>
  <c r="G171" i="29"/>
  <c r="G152" i="29"/>
  <c r="H68" i="29"/>
  <c r="H32" i="29"/>
  <c r="G147" i="30"/>
  <c r="G166" i="30"/>
  <c r="H63" i="30"/>
  <c r="H27" i="30"/>
  <c r="H63" i="10"/>
  <c r="H27" i="10"/>
  <c r="E191" i="30"/>
  <c r="E193" i="30" s="1"/>
  <c r="E197" i="30"/>
  <c r="H146" i="29"/>
  <c r="H165" i="29"/>
  <c r="I62" i="29"/>
  <c r="I26" i="29"/>
  <c r="G171" i="30"/>
  <c r="G152" i="30"/>
  <c r="H68" i="30"/>
  <c r="H32" i="30"/>
  <c r="G146" i="31"/>
  <c r="G165" i="31"/>
  <c r="H62" i="31"/>
  <c r="H26" i="31"/>
  <c r="G73" i="10"/>
  <c r="G97" i="28" s="1"/>
  <c r="H64" i="10"/>
  <c r="H28" i="10"/>
  <c r="G174" i="29"/>
  <c r="G155" i="29"/>
  <c r="H71" i="29"/>
  <c r="H35" i="29"/>
  <c r="H69" i="10"/>
  <c r="H33" i="10"/>
  <c r="H170" i="30"/>
  <c r="H151" i="30"/>
  <c r="I67" i="30"/>
  <c r="I31" i="30"/>
  <c r="I71" i="10"/>
  <c r="I35" i="10"/>
  <c r="I149" i="30"/>
  <c r="I168" i="30"/>
  <c r="J65" i="30"/>
  <c r="J29" i="30"/>
  <c r="F17" i="28"/>
  <c r="F9" i="28" s="1"/>
  <c r="H165" i="30"/>
  <c r="H146" i="30"/>
  <c r="I62" i="30"/>
  <c r="I26" i="30"/>
  <c r="I148" i="29"/>
  <c r="I167" i="29"/>
  <c r="J64" i="29"/>
  <c r="J28" i="29"/>
  <c r="D196" i="29"/>
  <c r="D184" i="29"/>
  <c r="D186" i="29" s="1"/>
  <c r="I173" i="30"/>
  <c r="I154" i="30"/>
  <c r="J70" i="30"/>
  <c r="J34" i="30"/>
  <c r="G149" i="29"/>
  <c r="G168" i="29"/>
  <c r="H65" i="29"/>
  <c r="H29" i="29"/>
  <c r="I67" i="10"/>
  <c r="I31" i="10"/>
  <c r="F18" i="28"/>
  <c r="F10" i="28" s="1"/>
  <c r="G153" i="31"/>
  <c r="G172" i="31"/>
  <c r="H69" i="31"/>
  <c r="H33" i="31"/>
  <c r="I164" i="30"/>
  <c r="I145" i="30"/>
  <c r="J61" i="30"/>
  <c r="J25" i="30"/>
  <c r="M71" i="30"/>
  <c r="L174" i="30"/>
  <c r="L155" i="30"/>
  <c r="M35" i="30"/>
  <c r="G37" i="10"/>
  <c r="H59" i="10"/>
  <c r="H23" i="10"/>
  <c r="D196" i="31"/>
  <c r="D184" i="31"/>
  <c r="D186" i="31" s="1"/>
  <c r="I145" i="31"/>
  <c r="I164" i="31"/>
  <c r="J61" i="31"/>
  <c r="J25" i="31"/>
  <c r="H65" i="10"/>
  <c r="H29" i="10"/>
  <c r="H169" i="30"/>
  <c r="H150" i="30"/>
  <c r="I66" i="30"/>
  <c r="I30" i="30"/>
  <c r="G163" i="29"/>
  <c r="G144" i="29"/>
  <c r="H60" i="29"/>
  <c r="H24" i="29"/>
  <c r="I163" i="30"/>
  <c r="I144" i="30"/>
  <c r="J60" i="30"/>
  <c r="J24" i="30"/>
  <c r="D197" i="29"/>
  <c r="D191" i="29"/>
  <c r="D193" i="29" s="1"/>
  <c r="G173" i="31"/>
  <c r="G154" i="31"/>
  <c r="H70" i="31"/>
  <c r="H34" i="31"/>
  <c r="F74" i="10"/>
  <c r="K150" i="31"/>
  <c r="K169" i="31"/>
  <c r="L66" i="31"/>
  <c r="L30" i="31"/>
  <c r="D196" i="30"/>
  <c r="D184" i="30"/>
  <c r="D186" i="30" s="1"/>
  <c r="I66" i="10"/>
  <c r="I30" i="10"/>
  <c r="G151" i="31"/>
  <c r="G170" i="31"/>
  <c r="H67" i="31"/>
  <c r="H31" i="31"/>
  <c r="F176" i="31"/>
  <c r="H169" i="29"/>
  <c r="H150" i="29"/>
  <c r="I66" i="29"/>
  <c r="I30" i="29"/>
  <c r="G148" i="30"/>
  <c r="G167" i="30"/>
  <c r="H64" i="30"/>
  <c r="H28" i="30"/>
  <c r="H170" i="29"/>
  <c r="H151" i="29"/>
  <c r="I67" i="29"/>
  <c r="I31" i="29"/>
  <c r="G152" i="31"/>
  <c r="G171" i="31"/>
  <c r="H68" i="31"/>
  <c r="H32" i="31"/>
  <c r="I166" i="29"/>
  <c r="I147" i="29"/>
  <c r="J63" i="29"/>
  <c r="J27" i="29"/>
  <c r="E184" i="31"/>
  <c r="E196" i="31"/>
  <c r="E191" i="29"/>
  <c r="E193" i="29" s="1"/>
  <c r="E197" i="29"/>
  <c r="G174" i="31"/>
  <c r="G155" i="31"/>
  <c r="H71" i="31"/>
  <c r="H35" i="31"/>
  <c r="I147" i="31"/>
  <c r="I166" i="31"/>
  <c r="J63" i="31"/>
  <c r="J27" i="31"/>
  <c r="F158" i="30"/>
  <c r="H143" i="30"/>
  <c r="H162" i="30"/>
  <c r="I59" i="30"/>
  <c r="I23" i="30"/>
  <c r="H173" i="29"/>
  <c r="H154" i="29"/>
  <c r="I70" i="29"/>
  <c r="I34" i="29"/>
  <c r="I60" i="10"/>
  <c r="I24" i="10"/>
  <c r="I153" i="29"/>
  <c r="I172" i="29"/>
  <c r="J69" i="29"/>
  <c r="J33" i="29"/>
  <c r="G37" i="29"/>
  <c r="G153" i="30"/>
  <c r="G172" i="30"/>
  <c r="H69" i="30"/>
  <c r="H33" i="30"/>
  <c r="E16" i="28"/>
  <c r="E8" i="28" s="1"/>
  <c r="F74" i="29"/>
  <c r="G144" i="31"/>
  <c r="G163" i="31"/>
  <c r="H60" i="31"/>
  <c r="H24" i="31"/>
  <c r="G37" i="31"/>
  <c r="I162" i="31"/>
  <c r="I143" i="31"/>
  <c r="J59" i="31"/>
  <c r="J23" i="31"/>
  <c r="D191" i="30"/>
  <c r="D193" i="30" s="1"/>
  <c r="D197" i="30"/>
  <c r="H70" i="10"/>
  <c r="H34" i="10"/>
  <c r="F182" i="30" l="1"/>
  <c r="F190" i="29"/>
  <c r="F192" i="29" s="1"/>
  <c r="F158" i="29"/>
  <c r="F189" i="29"/>
  <c r="E196" i="29"/>
  <c r="E186" i="31"/>
  <c r="F178" i="30"/>
  <c r="F179" i="30" s="1"/>
  <c r="E184" i="29"/>
  <c r="F190" i="30"/>
  <c r="F192" i="30" s="1"/>
  <c r="F177" i="30"/>
  <c r="G74" i="31"/>
  <c r="F183" i="30"/>
  <c r="F185" i="30" s="1"/>
  <c r="F183" i="29"/>
  <c r="F185" i="29" s="1"/>
  <c r="I62" i="10"/>
  <c r="I26" i="10"/>
  <c r="E196" i="30"/>
  <c r="E198" i="30" s="1"/>
  <c r="E200" i="30" s="1"/>
  <c r="E186" i="29"/>
  <c r="E194" i="29" s="1"/>
  <c r="G157" i="29"/>
  <c r="G189" i="29" s="1"/>
  <c r="E197" i="31"/>
  <c r="E198" i="31" s="1"/>
  <c r="E200" i="31" s="1"/>
  <c r="F177" i="31"/>
  <c r="G74" i="30"/>
  <c r="G17" i="28" s="1"/>
  <c r="G9" i="28" s="1"/>
  <c r="G176" i="30"/>
  <c r="G183" i="30" s="1"/>
  <c r="G185" i="30" s="1"/>
  <c r="F158" i="31"/>
  <c r="E11" i="28"/>
  <c r="F5" i="47" s="1"/>
  <c r="E19" i="28"/>
  <c r="I68" i="10"/>
  <c r="I32" i="10"/>
  <c r="G89" i="28"/>
  <c r="G93" i="28" s="1"/>
  <c r="G101" i="28"/>
  <c r="H73" i="30"/>
  <c r="H99" i="28" s="1"/>
  <c r="H91" i="28" s="1"/>
  <c r="G157" i="30"/>
  <c r="G189" i="30" s="1"/>
  <c r="G176" i="29"/>
  <c r="G183" i="29" s="1"/>
  <c r="G185" i="29" s="1"/>
  <c r="H73" i="29"/>
  <c r="H98" i="28" s="1"/>
  <c r="H90" i="28" s="1"/>
  <c r="H73" i="10"/>
  <c r="H97" i="28" s="1"/>
  <c r="D198" i="31"/>
  <c r="D200" i="31" s="1"/>
  <c r="D194" i="31"/>
  <c r="E194" i="30"/>
  <c r="G176" i="31"/>
  <c r="D194" i="29"/>
  <c r="E194" i="31"/>
  <c r="D194" i="30"/>
  <c r="J145" i="30"/>
  <c r="J164" i="30"/>
  <c r="K61" i="30"/>
  <c r="K25" i="30"/>
  <c r="E198" i="29"/>
  <c r="E200" i="29" s="1"/>
  <c r="H73" i="31"/>
  <c r="H100" i="28" s="1"/>
  <c r="H92" i="28" s="1"/>
  <c r="H148" i="30"/>
  <c r="H167" i="30"/>
  <c r="I64" i="30"/>
  <c r="I28" i="30"/>
  <c r="H151" i="31"/>
  <c r="H170" i="31"/>
  <c r="I67" i="31"/>
  <c r="I31" i="31"/>
  <c r="F15" i="28"/>
  <c r="G74" i="10"/>
  <c r="F12" i="28"/>
  <c r="D198" i="29"/>
  <c r="D200" i="29" s="1"/>
  <c r="I69" i="10"/>
  <c r="I33" i="10"/>
  <c r="I145" i="29"/>
  <c r="I164" i="29"/>
  <c r="J61" i="29"/>
  <c r="J25" i="29"/>
  <c r="H144" i="31"/>
  <c r="H163" i="31"/>
  <c r="I60" i="31"/>
  <c r="I24" i="31"/>
  <c r="H37" i="31"/>
  <c r="J166" i="31"/>
  <c r="J147" i="31"/>
  <c r="K63" i="31"/>
  <c r="K27" i="31"/>
  <c r="J167" i="29"/>
  <c r="J148" i="29"/>
  <c r="K64" i="29"/>
  <c r="K28" i="29"/>
  <c r="I162" i="30"/>
  <c r="I143" i="30"/>
  <c r="J59" i="30"/>
  <c r="J23" i="30"/>
  <c r="H173" i="31"/>
  <c r="H154" i="31"/>
  <c r="I70" i="31"/>
  <c r="I34" i="31"/>
  <c r="F183" i="31"/>
  <c r="F185" i="31" s="1"/>
  <c r="F190" i="31"/>
  <c r="F192" i="31" s="1"/>
  <c r="D198" i="30"/>
  <c r="D200" i="30" s="1"/>
  <c r="M174" i="30"/>
  <c r="M155" i="30"/>
  <c r="N71" i="30"/>
  <c r="N35" i="30"/>
  <c r="H146" i="31"/>
  <c r="H165" i="31"/>
  <c r="I62" i="31"/>
  <c r="I26" i="31"/>
  <c r="H171" i="29"/>
  <c r="H152" i="29"/>
  <c r="I68" i="29"/>
  <c r="I32" i="29"/>
  <c r="J66" i="10"/>
  <c r="J30" i="10"/>
  <c r="I169" i="30"/>
  <c r="I150" i="30"/>
  <c r="J66" i="30"/>
  <c r="J30" i="30"/>
  <c r="G18" i="28"/>
  <c r="G10" i="28" s="1"/>
  <c r="I70" i="10"/>
  <c r="I34" i="10"/>
  <c r="J60" i="10"/>
  <c r="J24" i="10"/>
  <c r="J173" i="30"/>
  <c r="J154" i="30"/>
  <c r="K70" i="30"/>
  <c r="K34" i="30"/>
  <c r="J71" i="10"/>
  <c r="J35" i="10"/>
  <c r="F16" i="28"/>
  <c r="F8" i="28" s="1"/>
  <c r="G74" i="29"/>
  <c r="J172" i="29"/>
  <c r="J153" i="29"/>
  <c r="K69" i="29"/>
  <c r="K33" i="29"/>
  <c r="L150" i="31"/>
  <c r="L169" i="31"/>
  <c r="M66" i="31"/>
  <c r="M30" i="31"/>
  <c r="I60" i="29"/>
  <c r="H163" i="29"/>
  <c r="H144" i="29"/>
  <c r="I24" i="29"/>
  <c r="I65" i="10"/>
  <c r="I29" i="10"/>
  <c r="H172" i="31"/>
  <c r="H153" i="31"/>
  <c r="I69" i="31"/>
  <c r="I33" i="31"/>
  <c r="J67" i="10"/>
  <c r="J31" i="10"/>
  <c r="I151" i="30"/>
  <c r="I170" i="30"/>
  <c r="J67" i="30"/>
  <c r="J31" i="30"/>
  <c r="I71" i="29"/>
  <c r="H174" i="29"/>
  <c r="H155" i="29"/>
  <c r="I35" i="29"/>
  <c r="H37" i="29"/>
  <c r="J144" i="30"/>
  <c r="K60" i="30"/>
  <c r="J163" i="30"/>
  <c r="K24" i="30"/>
  <c r="I64" i="10"/>
  <c r="I28" i="10"/>
  <c r="I151" i="29"/>
  <c r="I170" i="29"/>
  <c r="J67" i="29"/>
  <c r="J31" i="29"/>
  <c r="I169" i="29"/>
  <c r="I150" i="29"/>
  <c r="J66" i="29"/>
  <c r="J30" i="29"/>
  <c r="I63" i="10"/>
  <c r="I27" i="10"/>
  <c r="F189" i="31"/>
  <c r="F178" i="31"/>
  <c r="F179" i="31" s="1"/>
  <c r="F182" i="31"/>
  <c r="F191" i="30"/>
  <c r="H168" i="31"/>
  <c r="H149" i="31"/>
  <c r="I65" i="31"/>
  <c r="I29" i="31"/>
  <c r="J143" i="31"/>
  <c r="J162" i="31"/>
  <c r="K59" i="31"/>
  <c r="K23" i="31"/>
  <c r="I154" i="29"/>
  <c r="I173" i="29"/>
  <c r="J70" i="29"/>
  <c r="J34" i="29"/>
  <c r="H155" i="31"/>
  <c r="H174" i="31"/>
  <c r="I71" i="31"/>
  <c r="I35" i="31"/>
  <c r="J147" i="29"/>
  <c r="J166" i="29"/>
  <c r="K63" i="29"/>
  <c r="K27" i="29"/>
  <c r="J145" i="31"/>
  <c r="J164" i="31"/>
  <c r="K61" i="31"/>
  <c r="K25" i="31"/>
  <c r="H37" i="10"/>
  <c r="I59" i="10"/>
  <c r="I23" i="10"/>
  <c r="H149" i="29"/>
  <c r="H168" i="29"/>
  <c r="I65" i="29"/>
  <c r="I29" i="29"/>
  <c r="I165" i="30"/>
  <c r="I146" i="30"/>
  <c r="J62" i="30"/>
  <c r="J26" i="30"/>
  <c r="J168" i="30"/>
  <c r="J149" i="30"/>
  <c r="K65" i="30"/>
  <c r="K29" i="30"/>
  <c r="I146" i="29"/>
  <c r="I165" i="29"/>
  <c r="J62" i="29"/>
  <c r="J26" i="29"/>
  <c r="I162" i="29"/>
  <c r="I143" i="29"/>
  <c r="J59" i="29"/>
  <c r="J23" i="29"/>
  <c r="F197" i="29"/>
  <c r="F191" i="29"/>
  <c r="F193" i="29" s="1"/>
  <c r="F184" i="30"/>
  <c r="H152" i="30"/>
  <c r="H171" i="30"/>
  <c r="I68" i="30"/>
  <c r="I32" i="30"/>
  <c r="G157" i="31"/>
  <c r="H172" i="30"/>
  <c r="H153" i="30"/>
  <c r="I69" i="30"/>
  <c r="I33" i="30"/>
  <c r="H37" i="30"/>
  <c r="H152" i="31"/>
  <c r="H171" i="31"/>
  <c r="I68" i="31"/>
  <c r="I32" i="31"/>
  <c r="G158" i="29"/>
  <c r="H166" i="30"/>
  <c r="H147" i="30"/>
  <c r="I63" i="30"/>
  <c r="I27" i="30"/>
  <c r="I148" i="31"/>
  <c r="I167" i="31"/>
  <c r="J64" i="31"/>
  <c r="J28" i="31"/>
  <c r="J61" i="10"/>
  <c r="J25" i="10"/>
  <c r="F184" i="29"/>
  <c r="F186" i="29" s="1"/>
  <c r="F196" i="29"/>
  <c r="G158" i="31" l="1"/>
  <c r="F197" i="30"/>
  <c r="F193" i="30"/>
  <c r="F196" i="30"/>
  <c r="F198" i="30" s="1"/>
  <c r="F200" i="30" s="1"/>
  <c r="F186" i="30"/>
  <c r="G182" i="29"/>
  <c r="G196" i="29" s="1"/>
  <c r="I37" i="30"/>
  <c r="I37" i="29"/>
  <c r="H74" i="30"/>
  <c r="J62" i="10"/>
  <c r="J26" i="10"/>
  <c r="H74" i="31"/>
  <c r="H18" i="28" s="1"/>
  <c r="H10" i="28" s="1"/>
  <c r="G177" i="30"/>
  <c r="H176" i="30"/>
  <c r="H190" i="30" s="1"/>
  <c r="H192" i="30" s="1"/>
  <c r="G190" i="30"/>
  <c r="G192" i="30" s="1"/>
  <c r="G177" i="31"/>
  <c r="G177" i="29"/>
  <c r="G178" i="29"/>
  <c r="G179" i="29" s="1"/>
  <c r="I73" i="10"/>
  <c r="I97" i="28" s="1"/>
  <c r="I89" i="28" s="1"/>
  <c r="G158" i="30"/>
  <c r="G178" i="30"/>
  <c r="G179" i="30" s="1"/>
  <c r="G190" i="29"/>
  <c r="G192" i="29" s="1"/>
  <c r="G182" i="30"/>
  <c r="G184" i="30" s="1"/>
  <c r="G186" i="30" s="1"/>
  <c r="J68" i="10"/>
  <c r="J32" i="10"/>
  <c r="H89" i="28"/>
  <c r="H93" i="28" s="1"/>
  <c r="H101" i="28"/>
  <c r="F7" i="28"/>
  <c r="F11" i="28" s="1"/>
  <c r="G5" i="47" s="1"/>
  <c r="F19" i="28"/>
  <c r="H157" i="30"/>
  <c r="H182" i="30" s="1"/>
  <c r="I73" i="30"/>
  <c r="I99" i="28" s="1"/>
  <c r="I91" i="28" s="1"/>
  <c r="H157" i="29"/>
  <c r="H182" i="29" s="1"/>
  <c r="H176" i="29"/>
  <c r="H183" i="29" s="1"/>
  <c r="H185" i="29" s="1"/>
  <c r="I73" i="29"/>
  <c r="I98" i="28" s="1"/>
  <c r="I90" i="28" s="1"/>
  <c r="G183" i="31"/>
  <c r="G185" i="31" s="1"/>
  <c r="G190" i="31"/>
  <c r="G192" i="31" s="1"/>
  <c r="F194" i="29"/>
  <c r="I148" i="30"/>
  <c r="I167" i="30"/>
  <c r="J64" i="30"/>
  <c r="J28" i="30"/>
  <c r="F198" i="29"/>
  <c r="F200" i="29" s="1"/>
  <c r="J173" i="29"/>
  <c r="J154" i="29"/>
  <c r="K70" i="29"/>
  <c r="K34" i="29"/>
  <c r="M169" i="31"/>
  <c r="M150" i="31"/>
  <c r="N66" i="31"/>
  <c r="N30" i="31"/>
  <c r="K172" i="29"/>
  <c r="K153" i="29"/>
  <c r="L69" i="29"/>
  <c r="L33" i="29"/>
  <c r="K60" i="10"/>
  <c r="K24" i="10"/>
  <c r="I163" i="31"/>
  <c r="I144" i="31"/>
  <c r="J60" i="31"/>
  <c r="J24" i="31"/>
  <c r="I37" i="31"/>
  <c r="K164" i="30"/>
  <c r="K145" i="30"/>
  <c r="L61" i="30"/>
  <c r="L25" i="30"/>
  <c r="J170" i="29"/>
  <c r="J151" i="29"/>
  <c r="K67" i="29"/>
  <c r="K31" i="29"/>
  <c r="I153" i="30"/>
  <c r="I172" i="30"/>
  <c r="J69" i="30"/>
  <c r="J33" i="30"/>
  <c r="J63" i="10"/>
  <c r="J27" i="10"/>
  <c r="I165" i="31"/>
  <c r="I146" i="31"/>
  <c r="J62" i="31"/>
  <c r="J26" i="31"/>
  <c r="K147" i="31"/>
  <c r="K166" i="31"/>
  <c r="L63" i="31"/>
  <c r="L27" i="31"/>
  <c r="I73" i="31"/>
  <c r="I100" i="28" s="1"/>
  <c r="I92" i="28" s="1"/>
  <c r="G15" i="28"/>
  <c r="G12" i="28"/>
  <c r="H74" i="10"/>
  <c r="G191" i="30"/>
  <c r="J162" i="29"/>
  <c r="J143" i="29"/>
  <c r="K59" i="29"/>
  <c r="K23" i="29"/>
  <c r="I168" i="29"/>
  <c r="I149" i="29"/>
  <c r="J65" i="29"/>
  <c r="J29" i="29"/>
  <c r="J64" i="10"/>
  <c r="J28" i="10"/>
  <c r="I174" i="29"/>
  <c r="I155" i="29"/>
  <c r="J71" i="29"/>
  <c r="J35" i="29"/>
  <c r="H17" i="28"/>
  <c r="H9" i="28" s="1"/>
  <c r="J65" i="10"/>
  <c r="J29" i="10"/>
  <c r="K71" i="10"/>
  <c r="K35" i="10"/>
  <c r="J70" i="10"/>
  <c r="J34" i="10"/>
  <c r="K66" i="10"/>
  <c r="K30" i="10"/>
  <c r="H176" i="31"/>
  <c r="J69" i="10"/>
  <c r="J33" i="10"/>
  <c r="I147" i="30"/>
  <c r="I166" i="30"/>
  <c r="J63" i="30"/>
  <c r="J27" i="30"/>
  <c r="K61" i="10"/>
  <c r="K25" i="10"/>
  <c r="J165" i="29"/>
  <c r="J146" i="29"/>
  <c r="K62" i="29"/>
  <c r="K26" i="29"/>
  <c r="J146" i="30"/>
  <c r="J165" i="30"/>
  <c r="K62" i="30"/>
  <c r="K26" i="30"/>
  <c r="K164" i="31"/>
  <c r="K145" i="31"/>
  <c r="L61" i="31"/>
  <c r="L25" i="31"/>
  <c r="I174" i="31"/>
  <c r="I155" i="31"/>
  <c r="J71" i="31"/>
  <c r="J35" i="31"/>
  <c r="J169" i="29"/>
  <c r="J150" i="29"/>
  <c r="K66" i="29"/>
  <c r="K30" i="29"/>
  <c r="J143" i="30"/>
  <c r="J162" i="30"/>
  <c r="K59" i="30"/>
  <c r="K23" i="30"/>
  <c r="H157" i="31"/>
  <c r="H158" i="31" s="1"/>
  <c r="I151" i="31"/>
  <c r="I170" i="31"/>
  <c r="J67" i="31"/>
  <c r="J31" i="31"/>
  <c r="K162" i="31"/>
  <c r="K143" i="31"/>
  <c r="L59" i="31"/>
  <c r="L23" i="31"/>
  <c r="I171" i="31"/>
  <c r="I152" i="31"/>
  <c r="J68" i="31"/>
  <c r="J32" i="31"/>
  <c r="F184" i="31"/>
  <c r="F186" i="31" s="1"/>
  <c r="F196" i="31"/>
  <c r="K144" i="30"/>
  <c r="K163" i="30"/>
  <c r="L60" i="30"/>
  <c r="L24" i="30"/>
  <c r="K67" i="10"/>
  <c r="K31" i="10"/>
  <c r="I163" i="29"/>
  <c r="I144" i="29"/>
  <c r="J60" i="29"/>
  <c r="J24" i="29"/>
  <c r="G16" i="28"/>
  <c r="G8" i="28" s="1"/>
  <c r="H74" i="29"/>
  <c r="K154" i="30"/>
  <c r="K173" i="30"/>
  <c r="L70" i="30"/>
  <c r="L34" i="30"/>
  <c r="J145" i="29"/>
  <c r="J164" i="29"/>
  <c r="K61" i="29"/>
  <c r="K25" i="29"/>
  <c r="K168" i="30"/>
  <c r="K149" i="30"/>
  <c r="L65" i="30"/>
  <c r="L29" i="30"/>
  <c r="K147" i="29"/>
  <c r="K166" i="29"/>
  <c r="L63" i="29"/>
  <c r="L27" i="29"/>
  <c r="O71" i="30"/>
  <c r="N155" i="30"/>
  <c r="N174" i="30"/>
  <c r="O35" i="30"/>
  <c r="J167" i="31"/>
  <c r="J148" i="31"/>
  <c r="K64" i="31"/>
  <c r="K28" i="31"/>
  <c r="G178" i="31"/>
  <c r="G179" i="31" s="1"/>
  <c r="G182" i="31"/>
  <c r="G189" i="31"/>
  <c r="G184" i="29"/>
  <c r="G186" i="29" s="1"/>
  <c r="I152" i="29"/>
  <c r="I171" i="29"/>
  <c r="J68" i="29"/>
  <c r="J32" i="29"/>
  <c r="K167" i="29"/>
  <c r="K148" i="29"/>
  <c r="L64" i="29"/>
  <c r="L28" i="29"/>
  <c r="I154" i="31"/>
  <c r="I173" i="31"/>
  <c r="J70" i="31"/>
  <c r="J34" i="31"/>
  <c r="I171" i="30"/>
  <c r="I152" i="30"/>
  <c r="J68" i="30"/>
  <c r="J32" i="30"/>
  <c r="I37" i="10"/>
  <c r="J59" i="10"/>
  <c r="J23" i="10"/>
  <c r="I149" i="31"/>
  <c r="I168" i="31"/>
  <c r="J65" i="31"/>
  <c r="J29" i="31"/>
  <c r="F197" i="31"/>
  <c r="F191" i="31"/>
  <c r="F193" i="31" s="1"/>
  <c r="G191" i="29"/>
  <c r="K67" i="30"/>
  <c r="J151" i="30"/>
  <c r="J170" i="30"/>
  <c r="K31" i="30"/>
  <c r="I172" i="31"/>
  <c r="I153" i="31"/>
  <c r="J69" i="31"/>
  <c r="J33" i="31"/>
  <c r="J169" i="30"/>
  <c r="J150" i="30"/>
  <c r="K66" i="30"/>
  <c r="K30" i="30"/>
  <c r="F194" i="30" l="1"/>
  <c r="G193" i="29"/>
  <c r="O66" i="31"/>
  <c r="O30" i="31"/>
  <c r="G197" i="29"/>
  <c r="G197" i="30"/>
  <c r="G193" i="30"/>
  <c r="G194" i="30" s="1"/>
  <c r="H177" i="30"/>
  <c r="H183" i="30"/>
  <c r="H185" i="30" s="1"/>
  <c r="K62" i="10"/>
  <c r="K26" i="10"/>
  <c r="J73" i="30"/>
  <c r="J99" i="28" s="1"/>
  <c r="J91" i="28" s="1"/>
  <c r="H158" i="30"/>
  <c r="I74" i="30"/>
  <c r="I17" i="28" s="1"/>
  <c r="I9" i="28" s="1"/>
  <c r="H178" i="30"/>
  <c r="H179" i="30" s="1"/>
  <c r="G196" i="30"/>
  <c r="G198" i="30" s="1"/>
  <c r="G200" i="30" s="1"/>
  <c r="H189" i="30"/>
  <c r="H197" i="30" s="1"/>
  <c r="H158" i="29"/>
  <c r="I157" i="29"/>
  <c r="I182" i="29" s="1"/>
  <c r="H178" i="29"/>
  <c r="H179" i="29" s="1"/>
  <c r="H177" i="29"/>
  <c r="I93" i="28"/>
  <c r="H189" i="29"/>
  <c r="H190" i="29"/>
  <c r="H192" i="29" s="1"/>
  <c r="I101" i="28"/>
  <c r="K68" i="10"/>
  <c r="K32" i="10"/>
  <c r="G7" i="28"/>
  <c r="G11" i="28" s="1"/>
  <c r="H5" i="47" s="1"/>
  <c r="G19" i="28"/>
  <c r="I176" i="30"/>
  <c r="I183" i="30" s="1"/>
  <c r="I185" i="30" s="1"/>
  <c r="I157" i="30"/>
  <c r="I182" i="30" s="1"/>
  <c r="J73" i="29"/>
  <c r="J98" i="28" s="1"/>
  <c r="J90" i="28" s="1"/>
  <c r="I176" i="29"/>
  <c r="I190" i="29" s="1"/>
  <c r="I192" i="29" s="1"/>
  <c r="J73" i="10"/>
  <c r="J97" i="28" s="1"/>
  <c r="I74" i="31"/>
  <c r="I18" i="28" s="1"/>
  <c r="I10" i="28" s="1"/>
  <c r="L149" i="30"/>
  <c r="L168" i="30"/>
  <c r="M65" i="30"/>
  <c r="M29" i="30"/>
  <c r="J155" i="29"/>
  <c r="J174" i="29"/>
  <c r="K71" i="29"/>
  <c r="K35" i="29"/>
  <c r="K162" i="30"/>
  <c r="K143" i="30"/>
  <c r="L59" i="30"/>
  <c r="L23" i="30"/>
  <c r="I157" i="31"/>
  <c r="K154" i="29"/>
  <c r="K173" i="29"/>
  <c r="L70" i="29"/>
  <c r="L34" i="29"/>
  <c r="H184" i="30"/>
  <c r="J172" i="31"/>
  <c r="J153" i="31"/>
  <c r="K69" i="31"/>
  <c r="K33" i="31"/>
  <c r="J152" i="29"/>
  <c r="J171" i="29"/>
  <c r="K68" i="29"/>
  <c r="K32" i="29"/>
  <c r="G191" i="31"/>
  <c r="G193" i="31" s="1"/>
  <c r="G197" i="31"/>
  <c r="L163" i="30"/>
  <c r="L144" i="30"/>
  <c r="M60" i="30"/>
  <c r="M24" i="30"/>
  <c r="K150" i="29"/>
  <c r="K169" i="29"/>
  <c r="L66" i="29"/>
  <c r="L30" i="29"/>
  <c r="L164" i="31"/>
  <c r="L145" i="31"/>
  <c r="M61" i="31"/>
  <c r="M25" i="31"/>
  <c r="K146" i="29"/>
  <c r="K165" i="29"/>
  <c r="L62" i="29"/>
  <c r="L26" i="29"/>
  <c r="L61" i="10"/>
  <c r="L25" i="10"/>
  <c r="L71" i="10"/>
  <c r="L35" i="10"/>
  <c r="L147" i="31"/>
  <c r="L166" i="31"/>
  <c r="M63" i="31"/>
  <c r="M27" i="31"/>
  <c r="K170" i="29"/>
  <c r="K151" i="29"/>
  <c r="L67" i="29"/>
  <c r="L31" i="29"/>
  <c r="I176" i="31"/>
  <c r="J148" i="30"/>
  <c r="J167" i="30"/>
  <c r="K64" i="30"/>
  <c r="K28" i="30"/>
  <c r="H16" i="28"/>
  <c r="H8" i="28" s="1"/>
  <c r="I74" i="29"/>
  <c r="K69" i="10"/>
  <c r="K33" i="10"/>
  <c r="K162" i="29"/>
  <c r="K143" i="29"/>
  <c r="L59" i="29"/>
  <c r="L23" i="29"/>
  <c r="K63" i="10"/>
  <c r="K27" i="10"/>
  <c r="L60" i="10"/>
  <c r="L24" i="10"/>
  <c r="N150" i="31"/>
  <c r="N169" i="31"/>
  <c r="K70" i="10"/>
  <c r="K34" i="10"/>
  <c r="J37" i="29"/>
  <c r="K169" i="30"/>
  <c r="K150" i="30"/>
  <c r="L66" i="30"/>
  <c r="L30" i="30"/>
  <c r="K151" i="30"/>
  <c r="K170" i="30"/>
  <c r="L67" i="30"/>
  <c r="L31" i="30"/>
  <c r="J168" i="31"/>
  <c r="J149" i="31"/>
  <c r="K65" i="31"/>
  <c r="K29" i="31"/>
  <c r="L166" i="29"/>
  <c r="L147" i="29"/>
  <c r="M63" i="29"/>
  <c r="M27" i="29"/>
  <c r="L154" i="30"/>
  <c r="L173" i="30"/>
  <c r="M70" i="30"/>
  <c r="M34" i="30"/>
  <c r="J144" i="29"/>
  <c r="J163" i="29"/>
  <c r="K60" i="29"/>
  <c r="K24" i="29"/>
  <c r="L143" i="31"/>
  <c r="L162" i="31"/>
  <c r="M59" i="31"/>
  <c r="M23" i="31"/>
  <c r="J151" i="31"/>
  <c r="J170" i="31"/>
  <c r="K67" i="31"/>
  <c r="K31" i="31"/>
  <c r="J147" i="30"/>
  <c r="J166" i="30"/>
  <c r="K63" i="30"/>
  <c r="K27" i="30"/>
  <c r="K65" i="10"/>
  <c r="K29" i="10"/>
  <c r="K64" i="10"/>
  <c r="K28" i="10"/>
  <c r="H15" i="28"/>
  <c r="H12" i="28"/>
  <c r="I74" i="10"/>
  <c r="O174" i="30"/>
  <c r="O155" i="30"/>
  <c r="L164" i="30"/>
  <c r="L145" i="30"/>
  <c r="M61" i="30"/>
  <c r="M25" i="30"/>
  <c r="G196" i="31"/>
  <c r="G184" i="31"/>
  <c r="G186" i="31" s="1"/>
  <c r="H183" i="31"/>
  <c r="H185" i="31" s="1"/>
  <c r="H190" i="31"/>
  <c r="H192" i="31" s="1"/>
  <c r="H177" i="31"/>
  <c r="J153" i="30"/>
  <c r="J172" i="30"/>
  <c r="K69" i="30"/>
  <c r="K33" i="30"/>
  <c r="J37" i="10"/>
  <c r="K59" i="10"/>
  <c r="K23" i="10"/>
  <c r="L67" i="10"/>
  <c r="L31" i="10"/>
  <c r="H178" i="31"/>
  <c r="H179" i="31" s="1"/>
  <c r="H189" i="31"/>
  <c r="H182" i="31"/>
  <c r="K148" i="31"/>
  <c r="K167" i="31"/>
  <c r="L64" i="31"/>
  <c r="L28" i="31"/>
  <c r="K145" i="29"/>
  <c r="K164" i="29"/>
  <c r="L61" i="29"/>
  <c r="L25" i="29"/>
  <c r="J171" i="30"/>
  <c r="J152" i="30"/>
  <c r="K68" i="30"/>
  <c r="K32" i="30"/>
  <c r="G198" i="29"/>
  <c r="G200" i="29" s="1"/>
  <c r="F198" i="31"/>
  <c r="F200" i="31" s="1"/>
  <c r="J171" i="31"/>
  <c r="J152" i="31"/>
  <c r="K68" i="31"/>
  <c r="K32" i="31"/>
  <c r="J174" i="31"/>
  <c r="J155" i="31"/>
  <c r="K71" i="31"/>
  <c r="K35" i="31"/>
  <c r="K165" i="30"/>
  <c r="K146" i="30"/>
  <c r="L62" i="30"/>
  <c r="L26" i="30"/>
  <c r="L66" i="10"/>
  <c r="L30" i="10"/>
  <c r="H196" i="29"/>
  <c r="H184" i="29"/>
  <c r="H186" i="29" s="1"/>
  <c r="J73" i="31"/>
  <c r="J100" i="28" s="1"/>
  <c r="J92" i="28" s="1"/>
  <c r="L167" i="29"/>
  <c r="L148" i="29"/>
  <c r="M64" i="29"/>
  <c r="M28" i="29"/>
  <c r="J154" i="31"/>
  <c r="J173" i="31"/>
  <c r="K70" i="31"/>
  <c r="K34" i="31"/>
  <c r="G194" i="29"/>
  <c r="F194" i="31"/>
  <c r="J37" i="30"/>
  <c r="J149" i="29"/>
  <c r="J168" i="29"/>
  <c r="K65" i="29"/>
  <c r="K29" i="29"/>
  <c r="J146" i="31"/>
  <c r="J165" i="31"/>
  <c r="K62" i="31"/>
  <c r="K26" i="31"/>
  <c r="J163" i="31"/>
  <c r="J144" i="31"/>
  <c r="K60" i="31"/>
  <c r="K24" i="31"/>
  <c r="J37" i="31"/>
  <c r="L172" i="29"/>
  <c r="L153" i="29"/>
  <c r="M69" i="29"/>
  <c r="M33" i="29"/>
  <c r="H191" i="30" l="1"/>
  <c r="H193" i="30" s="1"/>
  <c r="O150" i="31"/>
  <c r="O169" i="31"/>
  <c r="H186" i="30"/>
  <c r="H196" i="30"/>
  <c r="H197" i="29"/>
  <c r="H198" i="29" s="1"/>
  <c r="H200" i="29" s="1"/>
  <c r="J74" i="30"/>
  <c r="H191" i="29"/>
  <c r="H193" i="29" s="1"/>
  <c r="H194" i="29" s="1"/>
  <c r="L62" i="10"/>
  <c r="L26" i="10"/>
  <c r="I189" i="29"/>
  <c r="I191" i="29" s="1"/>
  <c r="I193" i="29" s="1"/>
  <c r="I158" i="29"/>
  <c r="I178" i="29"/>
  <c r="I179" i="29" s="1"/>
  <c r="J157" i="30"/>
  <c r="J189" i="30" s="1"/>
  <c r="J176" i="30"/>
  <c r="J183" i="30" s="1"/>
  <c r="J185" i="30" s="1"/>
  <c r="K37" i="30"/>
  <c r="I177" i="30"/>
  <c r="I183" i="29"/>
  <c r="I185" i="29" s="1"/>
  <c r="I177" i="29"/>
  <c r="I158" i="30"/>
  <c r="I190" i="30"/>
  <c r="I192" i="30" s="1"/>
  <c r="I178" i="30"/>
  <c r="I179" i="30" s="1"/>
  <c r="I189" i="30"/>
  <c r="I191" i="30" s="1"/>
  <c r="L68" i="10"/>
  <c r="L32" i="10"/>
  <c r="J89" i="28"/>
  <c r="J93" i="28" s="1"/>
  <c r="J101" i="28"/>
  <c r="H7" i="28"/>
  <c r="H11" i="28" s="1"/>
  <c r="I5" i="47" s="1"/>
  <c r="H19" i="28"/>
  <c r="K73" i="30"/>
  <c r="K99" i="28" s="1"/>
  <c r="K91" i="28" s="1"/>
  <c r="J176" i="29"/>
  <c r="J183" i="29" s="1"/>
  <c r="J185" i="29" s="1"/>
  <c r="J157" i="29"/>
  <c r="J182" i="29" s="1"/>
  <c r="K73" i="29"/>
  <c r="K98" i="28" s="1"/>
  <c r="K90" i="28" s="1"/>
  <c r="G198" i="31"/>
  <c r="G200" i="31" s="1"/>
  <c r="J176" i="31"/>
  <c r="J190" i="31" s="1"/>
  <c r="J192" i="31" s="1"/>
  <c r="G194" i="31"/>
  <c r="K174" i="31"/>
  <c r="K155" i="31"/>
  <c r="L71" i="31"/>
  <c r="L35" i="31"/>
  <c r="K73" i="31"/>
  <c r="K100" i="28" s="1"/>
  <c r="K92" i="28" s="1"/>
  <c r="K171" i="31"/>
  <c r="K152" i="31"/>
  <c r="L68" i="31"/>
  <c r="L32" i="31"/>
  <c r="M67" i="10"/>
  <c r="M31" i="10"/>
  <c r="K170" i="31"/>
  <c r="K151" i="31"/>
  <c r="L67" i="31"/>
  <c r="L31" i="31"/>
  <c r="K149" i="31"/>
  <c r="K168" i="31"/>
  <c r="L65" i="31"/>
  <c r="L29" i="31"/>
  <c r="L150" i="30"/>
  <c r="L169" i="30"/>
  <c r="M66" i="30"/>
  <c r="M30" i="30"/>
  <c r="L63" i="10"/>
  <c r="L27" i="10"/>
  <c r="K152" i="29"/>
  <c r="K171" i="29"/>
  <c r="L68" i="29"/>
  <c r="L32" i="29"/>
  <c r="L154" i="29"/>
  <c r="L173" i="29"/>
  <c r="M70" i="29"/>
  <c r="M34" i="29"/>
  <c r="I197" i="29"/>
  <c r="L145" i="29"/>
  <c r="L164" i="29"/>
  <c r="M61" i="29"/>
  <c r="M25" i="29"/>
  <c r="I15" i="28"/>
  <c r="I12" i="28"/>
  <c r="J74" i="10"/>
  <c r="K144" i="29"/>
  <c r="K163" i="29"/>
  <c r="L60" i="29"/>
  <c r="L24" i="29"/>
  <c r="L151" i="29"/>
  <c r="L170" i="29"/>
  <c r="M67" i="29"/>
  <c r="M31" i="29"/>
  <c r="L167" i="31"/>
  <c r="L148" i="31"/>
  <c r="M64" i="31"/>
  <c r="M28" i="31"/>
  <c r="M153" i="29"/>
  <c r="M172" i="29"/>
  <c r="N69" i="29"/>
  <c r="N33" i="29"/>
  <c r="K173" i="31"/>
  <c r="K154" i="31"/>
  <c r="L70" i="31"/>
  <c r="L34" i="31"/>
  <c r="J157" i="31"/>
  <c r="K149" i="29"/>
  <c r="K168" i="29"/>
  <c r="L65" i="29"/>
  <c r="L29" i="29"/>
  <c r="L65" i="10"/>
  <c r="L29" i="10"/>
  <c r="L69" i="10"/>
  <c r="L33" i="10"/>
  <c r="M164" i="30"/>
  <c r="M145" i="30"/>
  <c r="N61" i="30"/>
  <c r="N25" i="30"/>
  <c r="M71" i="10"/>
  <c r="M35" i="10"/>
  <c r="K165" i="31"/>
  <c r="K146" i="31"/>
  <c r="L62" i="31"/>
  <c r="L26" i="31"/>
  <c r="M66" i="10"/>
  <c r="M30" i="10"/>
  <c r="I177" i="31"/>
  <c r="M162" i="31"/>
  <c r="M143" i="31"/>
  <c r="N59" i="31"/>
  <c r="N23" i="31"/>
  <c r="M147" i="29"/>
  <c r="M166" i="29"/>
  <c r="N63" i="29"/>
  <c r="N27" i="29"/>
  <c r="L170" i="30"/>
  <c r="L151" i="30"/>
  <c r="M67" i="30"/>
  <c r="M31" i="30"/>
  <c r="I16" i="28"/>
  <c r="I8" i="28" s="1"/>
  <c r="J74" i="29"/>
  <c r="J74" i="31"/>
  <c r="I189" i="31"/>
  <c r="I182" i="31"/>
  <c r="I178" i="31"/>
  <c r="I179" i="31" s="1"/>
  <c r="K172" i="31"/>
  <c r="K153" i="31"/>
  <c r="L69" i="31"/>
  <c r="L33" i="31"/>
  <c r="K147" i="30"/>
  <c r="K166" i="30"/>
  <c r="L63" i="30"/>
  <c r="L27" i="30"/>
  <c r="M145" i="31"/>
  <c r="M164" i="31"/>
  <c r="N61" i="31"/>
  <c r="N25" i="31"/>
  <c r="H184" i="31"/>
  <c r="H186" i="31" s="1"/>
  <c r="H196" i="31"/>
  <c r="K73" i="10"/>
  <c r="K97" i="28" s="1"/>
  <c r="L70" i="10"/>
  <c r="L34" i="10"/>
  <c r="M61" i="10"/>
  <c r="M25" i="10"/>
  <c r="K37" i="10"/>
  <c r="L59" i="10"/>
  <c r="L23" i="10"/>
  <c r="I190" i="31"/>
  <c r="I192" i="31" s="1"/>
  <c r="I183" i="31"/>
  <c r="I185" i="31" s="1"/>
  <c r="I184" i="29"/>
  <c r="M148" i="29"/>
  <c r="M167" i="29"/>
  <c r="N64" i="29"/>
  <c r="N28" i="29"/>
  <c r="L146" i="30"/>
  <c r="L165" i="30"/>
  <c r="M62" i="30"/>
  <c r="M26" i="30"/>
  <c r="K171" i="30"/>
  <c r="K152" i="30"/>
  <c r="L68" i="30"/>
  <c r="L32" i="30"/>
  <c r="H197" i="31"/>
  <c r="H191" i="31"/>
  <c r="H193" i="31" s="1"/>
  <c r="M60" i="10"/>
  <c r="M24" i="10"/>
  <c r="K167" i="30"/>
  <c r="K148" i="30"/>
  <c r="L64" i="30"/>
  <c r="L28" i="30"/>
  <c r="M163" i="30"/>
  <c r="M144" i="30"/>
  <c r="N60" i="30"/>
  <c r="N24" i="30"/>
  <c r="H194" i="30"/>
  <c r="K155" i="29"/>
  <c r="K174" i="29"/>
  <c r="L71" i="29"/>
  <c r="L35" i="29"/>
  <c r="J17" i="28"/>
  <c r="J9" i="28" s="1"/>
  <c r="L143" i="29"/>
  <c r="L162" i="29"/>
  <c r="M59" i="29"/>
  <c r="M23" i="29"/>
  <c r="M149" i="30"/>
  <c r="M168" i="30"/>
  <c r="N65" i="30"/>
  <c r="N29" i="30"/>
  <c r="K144" i="31"/>
  <c r="K163" i="31"/>
  <c r="L60" i="31"/>
  <c r="L24" i="31"/>
  <c r="K37" i="31"/>
  <c r="K153" i="30"/>
  <c r="K172" i="30"/>
  <c r="L69" i="30"/>
  <c r="L33" i="30"/>
  <c r="L64" i="10"/>
  <c r="L28" i="10"/>
  <c r="M173" i="30"/>
  <c r="M154" i="30"/>
  <c r="N70" i="30"/>
  <c r="N34" i="30"/>
  <c r="K37" i="29"/>
  <c r="M147" i="31"/>
  <c r="M166" i="31"/>
  <c r="N63" i="31"/>
  <c r="N27" i="31"/>
  <c r="L146" i="29"/>
  <c r="L165" i="29"/>
  <c r="M62" i="29"/>
  <c r="M26" i="29"/>
  <c r="L150" i="29"/>
  <c r="L169" i="29"/>
  <c r="M66" i="29"/>
  <c r="M30" i="29"/>
  <c r="H198" i="30"/>
  <c r="H200" i="30" s="1"/>
  <c r="L162" i="30"/>
  <c r="L143" i="30"/>
  <c r="M59" i="30"/>
  <c r="M23" i="30"/>
  <c r="I184" i="30"/>
  <c r="I186" i="30" s="1"/>
  <c r="I196" i="30"/>
  <c r="I158" i="31"/>
  <c r="J177" i="30" l="1"/>
  <c r="O61" i="31"/>
  <c r="O25" i="31"/>
  <c r="O63" i="31"/>
  <c r="O27" i="31"/>
  <c r="O59" i="31"/>
  <c r="O23" i="31"/>
  <c r="J190" i="30"/>
  <c r="J192" i="30" s="1"/>
  <c r="J177" i="29"/>
  <c r="I197" i="30"/>
  <c r="I193" i="30"/>
  <c r="I194" i="30" s="1"/>
  <c r="J182" i="30"/>
  <c r="J184" i="30" s="1"/>
  <c r="J186" i="30" s="1"/>
  <c r="J178" i="30"/>
  <c r="J179" i="30" s="1"/>
  <c r="J189" i="29"/>
  <c r="J191" i="29" s="1"/>
  <c r="M62" i="10"/>
  <c r="M26" i="10"/>
  <c r="I196" i="29"/>
  <c r="I198" i="29" s="1"/>
  <c r="I200" i="29" s="1"/>
  <c r="I186" i="29"/>
  <c r="J183" i="31"/>
  <c r="J185" i="31" s="1"/>
  <c r="J158" i="30"/>
  <c r="L73" i="30"/>
  <c r="L99" i="28" s="1"/>
  <c r="L91" i="28" s="1"/>
  <c r="K157" i="30"/>
  <c r="K182" i="30" s="1"/>
  <c r="L37" i="30"/>
  <c r="J190" i="29"/>
  <c r="J192" i="29" s="1"/>
  <c r="L73" i="29"/>
  <c r="L98" i="28" s="1"/>
  <c r="L90" i="28" s="1"/>
  <c r="K74" i="30"/>
  <c r="L74" i="30" s="1"/>
  <c r="M68" i="10"/>
  <c r="M32" i="10"/>
  <c r="J158" i="29"/>
  <c r="J178" i="29"/>
  <c r="J179" i="29" s="1"/>
  <c r="K89" i="28"/>
  <c r="K93" i="28" s="1"/>
  <c r="K101" i="28"/>
  <c r="I7" i="28"/>
  <c r="I11" i="28" s="1"/>
  <c r="J5" i="47" s="1"/>
  <c r="I19" i="28"/>
  <c r="J177" i="31"/>
  <c r="I198" i="30"/>
  <c r="I200" i="30" s="1"/>
  <c r="K176" i="30"/>
  <c r="K190" i="30" s="1"/>
  <c r="K192" i="30" s="1"/>
  <c r="K176" i="29"/>
  <c r="K157" i="29"/>
  <c r="L37" i="29"/>
  <c r="K157" i="31"/>
  <c r="K182" i="31" s="1"/>
  <c r="J158" i="31"/>
  <c r="M146" i="29"/>
  <c r="M165" i="29"/>
  <c r="N62" i="29"/>
  <c r="N26" i="29"/>
  <c r="L172" i="31"/>
  <c r="L153" i="31"/>
  <c r="M69" i="31"/>
  <c r="M33" i="31"/>
  <c r="J182" i="31"/>
  <c r="J178" i="31"/>
  <c r="J179" i="31" s="1"/>
  <c r="J189" i="31"/>
  <c r="M164" i="29"/>
  <c r="M145" i="29"/>
  <c r="N61" i="29"/>
  <c r="N25" i="29"/>
  <c r="I194" i="29"/>
  <c r="M170" i="30"/>
  <c r="M151" i="30"/>
  <c r="N67" i="30"/>
  <c r="N31" i="30"/>
  <c r="N143" i="31"/>
  <c r="N162" i="31"/>
  <c r="N145" i="30"/>
  <c r="O61" i="30"/>
  <c r="N164" i="30"/>
  <c r="O25" i="30"/>
  <c r="L154" i="31"/>
  <c r="L173" i="31"/>
  <c r="M70" i="31"/>
  <c r="M34" i="31"/>
  <c r="M148" i="31"/>
  <c r="M167" i="31"/>
  <c r="N64" i="31"/>
  <c r="N28" i="31"/>
  <c r="L144" i="29"/>
  <c r="L163" i="29"/>
  <c r="M60" i="29"/>
  <c r="M24" i="29"/>
  <c r="M154" i="29"/>
  <c r="M173" i="29"/>
  <c r="N70" i="29"/>
  <c r="N34" i="29"/>
  <c r="J191" i="30"/>
  <c r="M64" i="10"/>
  <c r="M28" i="10"/>
  <c r="L155" i="29"/>
  <c r="L174" i="29"/>
  <c r="M71" i="29"/>
  <c r="M35" i="29"/>
  <c r="M165" i="30"/>
  <c r="M146" i="30"/>
  <c r="N62" i="30"/>
  <c r="N26" i="30"/>
  <c r="N173" i="30"/>
  <c r="O70" i="30"/>
  <c r="N154" i="30"/>
  <c r="O34" i="30"/>
  <c r="M65" i="10"/>
  <c r="M29" i="10"/>
  <c r="M63" i="10"/>
  <c r="M27" i="10"/>
  <c r="L171" i="31"/>
  <c r="L152" i="31"/>
  <c r="M68" i="31"/>
  <c r="M32" i="31"/>
  <c r="J196" i="30"/>
  <c r="L148" i="30"/>
  <c r="L167" i="30"/>
  <c r="M64" i="30"/>
  <c r="M28" i="30"/>
  <c r="L37" i="10"/>
  <c r="M59" i="10"/>
  <c r="M23" i="10"/>
  <c r="L165" i="31"/>
  <c r="L146" i="31"/>
  <c r="M62" i="31"/>
  <c r="M26" i="31"/>
  <c r="M143" i="30"/>
  <c r="M162" i="30"/>
  <c r="N59" i="30"/>
  <c r="N23" i="30"/>
  <c r="M169" i="29"/>
  <c r="M150" i="29"/>
  <c r="N66" i="29"/>
  <c r="N30" i="29"/>
  <c r="N166" i="31"/>
  <c r="N147" i="31"/>
  <c r="K17" i="28"/>
  <c r="K9" i="28" s="1"/>
  <c r="L152" i="30"/>
  <c r="L171" i="30"/>
  <c r="M68" i="30"/>
  <c r="M32" i="30"/>
  <c r="L73" i="10"/>
  <c r="L97" i="28" s="1"/>
  <c r="N61" i="10"/>
  <c r="N25" i="10"/>
  <c r="H198" i="31"/>
  <c r="H200" i="31" s="1"/>
  <c r="L147" i="30"/>
  <c r="L166" i="30"/>
  <c r="M63" i="30"/>
  <c r="M27" i="30"/>
  <c r="I196" i="31"/>
  <c r="I184" i="31"/>
  <c r="I186" i="31" s="1"/>
  <c r="L155" i="31"/>
  <c r="L174" i="31"/>
  <c r="M71" i="31"/>
  <c r="M35" i="31"/>
  <c r="L149" i="31"/>
  <c r="L168" i="31"/>
  <c r="M65" i="31"/>
  <c r="M29" i="31"/>
  <c r="L163" i="31"/>
  <c r="L144" i="31"/>
  <c r="M60" i="31"/>
  <c r="M24" i="31"/>
  <c r="L37" i="31"/>
  <c r="M162" i="29"/>
  <c r="M143" i="29"/>
  <c r="N59" i="29"/>
  <c r="N23" i="29"/>
  <c r="O60" i="30"/>
  <c r="N163" i="30"/>
  <c r="N144" i="30"/>
  <c r="O24" i="30"/>
  <c r="H194" i="31"/>
  <c r="I197" i="31"/>
  <c r="I191" i="31"/>
  <c r="I193" i="31" s="1"/>
  <c r="L149" i="29"/>
  <c r="L168" i="29"/>
  <c r="M65" i="29"/>
  <c r="M29" i="29"/>
  <c r="M150" i="30"/>
  <c r="M169" i="30"/>
  <c r="N66" i="30"/>
  <c r="N30" i="30"/>
  <c r="L151" i="31"/>
  <c r="L170" i="31"/>
  <c r="M67" i="31"/>
  <c r="M31" i="31"/>
  <c r="J196" i="29"/>
  <c r="J184" i="29"/>
  <c r="J186" i="29" s="1"/>
  <c r="M69" i="10"/>
  <c r="M33" i="10"/>
  <c r="O65" i="30"/>
  <c r="N149" i="30"/>
  <c r="N168" i="30"/>
  <c r="O29" i="30"/>
  <c r="N67" i="10"/>
  <c r="N31" i="10"/>
  <c r="L153" i="30"/>
  <c r="L172" i="30"/>
  <c r="M69" i="30"/>
  <c r="M33" i="30"/>
  <c r="L73" i="31"/>
  <c r="L100" i="28" s="1"/>
  <c r="L92" i="28" s="1"/>
  <c r="N60" i="10"/>
  <c r="N24" i="10"/>
  <c r="O64" i="29"/>
  <c r="N148" i="29"/>
  <c r="N167" i="29"/>
  <c r="O28" i="29"/>
  <c r="N145" i="31"/>
  <c r="N164" i="31"/>
  <c r="J18" i="28"/>
  <c r="J10" i="28" s="1"/>
  <c r="K74" i="31"/>
  <c r="N166" i="29"/>
  <c r="N147" i="29"/>
  <c r="O63" i="29"/>
  <c r="O27" i="29"/>
  <c r="N172" i="29"/>
  <c r="N153" i="29"/>
  <c r="O69" i="29"/>
  <c r="O33" i="29"/>
  <c r="M170" i="29"/>
  <c r="M151" i="29"/>
  <c r="N67" i="29"/>
  <c r="N31" i="29"/>
  <c r="J15" i="28"/>
  <c r="J12" i="28"/>
  <c r="K74" i="10"/>
  <c r="L152" i="29"/>
  <c r="L171" i="29"/>
  <c r="M68" i="29"/>
  <c r="M32" i="29"/>
  <c r="K176" i="31"/>
  <c r="M70" i="10"/>
  <c r="M34" i="10"/>
  <c r="J16" i="28"/>
  <c r="J8" i="28" s="1"/>
  <c r="K74" i="29"/>
  <c r="N66" i="10"/>
  <c r="N30" i="10"/>
  <c r="N71" i="10"/>
  <c r="N35" i="10"/>
  <c r="J193" i="30" l="1"/>
  <c r="J197" i="30"/>
  <c r="O145" i="31"/>
  <c r="O164" i="31"/>
  <c r="O162" i="31"/>
  <c r="O143" i="31"/>
  <c r="O147" i="31"/>
  <c r="O166" i="31"/>
  <c r="O64" i="31"/>
  <c r="O28" i="31"/>
  <c r="K158" i="30"/>
  <c r="K177" i="29"/>
  <c r="J193" i="29"/>
  <c r="K189" i="30"/>
  <c r="K197" i="30" s="1"/>
  <c r="J197" i="29"/>
  <c r="J198" i="29" s="1"/>
  <c r="J200" i="29" s="1"/>
  <c r="N62" i="10"/>
  <c r="N26" i="10"/>
  <c r="M73" i="30"/>
  <c r="M99" i="28" s="1"/>
  <c r="M91" i="28" s="1"/>
  <c r="L157" i="30"/>
  <c r="L182" i="30" s="1"/>
  <c r="M73" i="29"/>
  <c r="M98" i="28" s="1"/>
  <c r="M90" i="28" s="1"/>
  <c r="K158" i="29"/>
  <c r="K177" i="31"/>
  <c r="K189" i="31"/>
  <c r="K191" i="31" s="1"/>
  <c r="K178" i="29"/>
  <c r="K179" i="29" s="1"/>
  <c r="K189" i="29"/>
  <c r="K191" i="29" s="1"/>
  <c r="K158" i="31"/>
  <c r="K182" i="29"/>
  <c r="K190" i="29"/>
  <c r="K192" i="29" s="1"/>
  <c r="K183" i="29"/>
  <c r="K185" i="29" s="1"/>
  <c r="N32" i="10"/>
  <c r="N68" i="10"/>
  <c r="K183" i="30"/>
  <c r="K185" i="30" s="1"/>
  <c r="K178" i="30"/>
  <c r="K179" i="30" s="1"/>
  <c r="J7" i="28"/>
  <c r="J11" i="28" s="1"/>
  <c r="K5" i="47" s="1"/>
  <c r="J19" i="28"/>
  <c r="K177" i="30"/>
  <c r="L89" i="28"/>
  <c r="L93" i="28" s="1"/>
  <c r="L101" i="28"/>
  <c r="L176" i="30"/>
  <c r="L190" i="30" s="1"/>
  <c r="L192" i="30" s="1"/>
  <c r="J198" i="30"/>
  <c r="J200" i="30" s="1"/>
  <c r="M37" i="30"/>
  <c r="L176" i="29"/>
  <c r="L190" i="29" s="1"/>
  <c r="L192" i="29" s="1"/>
  <c r="L157" i="29"/>
  <c r="L182" i="29" s="1"/>
  <c r="M73" i="31"/>
  <c r="M100" i="28" s="1"/>
  <c r="M92" i="28" s="1"/>
  <c r="O61" i="10"/>
  <c r="O25" i="10"/>
  <c r="M152" i="31"/>
  <c r="M171" i="31"/>
  <c r="N68" i="31"/>
  <c r="N32" i="31"/>
  <c r="L17" i="28"/>
  <c r="L9" i="28" s="1"/>
  <c r="O149" i="30"/>
  <c r="O168" i="30"/>
  <c r="M170" i="31"/>
  <c r="M151" i="31"/>
  <c r="N67" i="31"/>
  <c r="N31" i="31"/>
  <c r="M149" i="31"/>
  <c r="M168" i="31"/>
  <c r="N65" i="31"/>
  <c r="N29" i="31"/>
  <c r="I194" i="31"/>
  <c r="M37" i="10"/>
  <c r="N59" i="10"/>
  <c r="N23" i="10"/>
  <c r="N151" i="30"/>
  <c r="N170" i="30"/>
  <c r="O67" i="30"/>
  <c r="O31" i="30"/>
  <c r="N145" i="29"/>
  <c r="N164" i="29"/>
  <c r="O61" i="29"/>
  <c r="O25" i="29"/>
  <c r="K184" i="30"/>
  <c r="O71" i="10"/>
  <c r="O35" i="10"/>
  <c r="O66" i="10"/>
  <c r="O30" i="10"/>
  <c r="N170" i="29"/>
  <c r="O67" i="29"/>
  <c r="N151" i="29"/>
  <c r="O31" i="29"/>
  <c r="O167" i="29"/>
  <c r="O148" i="29"/>
  <c r="M172" i="30"/>
  <c r="M153" i="30"/>
  <c r="N69" i="30"/>
  <c r="N33" i="30"/>
  <c r="O59" i="29"/>
  <c r="N162" i="29"/>
  <c r="N143" i="29"/>
  <c r="O23" i="29"/>
  <c r="I198" i="31"/>
  <c r="I200" i="31" s="1"/>
  <c r="K184" i="31"/>
  <c r="O62" i="30"/>
  <c r="N165" i="30"/>
  <c r="N146" i="30"/>
  <c r="O26" i="30"/>
  <c r="N64" i="10"/>
  <c r="N28" i="10"/>
  <c r="M144" i="29"/>
  <c r="M163" i="29"/>
  <c r="N60" i="29"/>
  <c r="N24" i="29"/>
  <c r="M173" i="31"/>
  <c r="M154" i="31"/>
  <c r="N70" i="31"/>
  <c r="N34" i="31"/>
  <c r="N165" i="29"/>
  <c r="N146" i="29"/>
  <c r="O62" i="29"/>
  <c r="O26" i="29"/>
  <c r="K16" i="28"/>
  <c r="K8" i="28" s="1"/>
  <c r="L74" i="29"/>
  <c r="N169" i="30"/>
  <c r="N150" i="30"/>
  <c r="O66" i="30"/>
  <c r="O30" i="30"/>
  <c r="O166" i="29"/>
  <c r="O147" i="29"/>
  <c r="M168" i="29"/>
  <c r="M149" i="29"/>
  <c r="N65" i="29"/>
  <c r="N29" i="29"/>
  <c r="M155" i="31"/>
  <c r="M174" i="31"/>
  <c r="N71" i="31"/>
  <c r="N35" i="31"/>
  <c r="M166" i="30"/>
  <c r="M147" i="30"/>
  <c r="N63" i="30"/>
  <c r="N27" i="30"/>
  <c r="M152" i="30"/>
  <c r="M171" i="30"/>
  <c r="N68" i="30"/>
  <c r="N32" i="30"/>
  <c r="O59" i="30"/>
  <c r="N162" i="30"/>
  <c r="N143" i="30"/>
  <c r="O23" i="30"/>
  <c r="N70" i="10"/>
  <c r="N34" i="10"/>
  <c r="K15" i="28"/>
  <c r="L74" i="10"/>
  <c r="K12" i="28"/>
  <c r="M152" i="29"/>
  <c r="M171" i="29"/>
  <c r="N68" i="29"/>
  <c r="N32" i="29"/>
  <c r="K190" i="31"/>
  <c r="K192" i="31" s="1"/>
  <c r="K183" i="31"/>
  <c r="K185" i="31" s="1"/>
  <c r="M163" i="31"/>
  <c r="M144" i="31"/>
  <c r="N60" i="31"/>
  <c r="N24" i="31"/>
  <c r="M37" i="31"/>
  <c r="M73" i="10"/>
  <c r="M97" i="28" s="1"/>
  <c r="K178" i="31"/>
  <c r="K179" i="31" s="1"/>
  <c r="N63" i="10"/>
  <c r="N27" i="10"/>
  <c r="M153" i="31"/>
  <c r="M172" i="31"/>
  <c r="N69" i="31"/>
  <c r="N33" i="31"/>
  <c r="M146" i="31"/>
  <c r="M165" i="31"/>
  <c r="N62" i="31"/>
  <c r="N26" i="31"/>
  <c r="J191" i="31"/>
  <c r="J193" i="31" s="1"/>
  <c r="J197" i="31"/>
  <c r="N69" i="10"/>
  <c r="N33" i="10"/>
  <c r="O172" i="29"/>
  <c r="O153" i="29"/>
  <c r="O60" i="10"/>
  <c r="O24" i="10"/>
  <c r="O163" i="30"/>
  <c r="O144" i="30"/>
  <c r="L157" i="31"/>
  <c r="M167" i="30"/>
  <c r="M148" i="30"/>
  <c r="N64" i="30"/>
  <c r="N28" i="30"/>
  <c r="J194" i="30"/>
  <c r="N65" i="10"/>
  <c r="N29" i="10"/>
  <c r="O173" i="30"/>
  <c r="O154" i="30"/>
  <c r="M155" i="29"/>
  <c r="M174" i="29"/>
  <c r="N71" i="29"/>
  <c r="N35" i="29"/>
  <c r="N154" i="29"/>
  <c r="N173" i="29"/>
  <c r="O70" i="29"/>
  <c r="O34" i="29"/>
  <c r="N167" i="31"/>
  <c r="N148" i="31"/>
  <c r="O145" i="30"/>
  <c r="O164" i="30"/>
  <c r="K18" i="28"/>
  <c r="K10" i="28" s="1"/>
  <c r="L74" i="31"/>
  <c r="O67" i="10"/>
  <c r="O31" i="10"/>
  <c r="J194" i="29"/>
  <c r="M37" i="29"/>
  <c r="L176" i="31"/>
  <c r="N150" i="29"/>
  <c r="N169" i="29"/>
  <c r="O66" i="29"/>
  <c r="O30" i="29"/>
  <c r="J196" i="31"/>
  <c r="J184" i="31"/>
  <c r="J186" i="31" s="1"/>
  <c r="K196" i="30" l="1"/>
  <c r="K191" i="30"/>
  <c r="K193" i="30" s="1"/>
  <c r="O62" i="31"/>
  <c r="O26" i="31"/>
  <c r="O67" i="31"/>
  <c r="O31" i="31"/>
  <c r="O68" i="31"/>
  <c r="O32" i="31"/>
  <c r="O71" i="31"/>
  <c r="O35" i="31"/>
  <c r="O167" i="31"/>
  <c r="O148" i="31"/>
  <c r="O69" i="31"/>
  <c r="O33" i="31"/>
  <c r="O60" i="31"/>
  <c r="O24" i="31"/>
  <c r="O70" i="31"/>
  <c r="O34" i="31"/>
  <c r="O65" i="31"/>
  <c r="O29" i="31"/>
  <c r="M74" i="30"/>
  <c r="K186" i="30"/>
  <c r="L158" i="30"/>
  <c r="L183" i="30"/>
  <c r="L185" i="30" s="1"/>
  <c r="L177" i="31"/>
  <c r="L177" i="30"/>
  <c r="L189" i="30"/>
  <c r="L197" i="30" s="1"/>
  <c r="K193" i="29"/>
  <c r="O62" i="10"/>
  <c r="O26" i="10"/>
  <c r="K196" i="29"/>
  <c r="K184" i="29"/>
  <c r="K186" i="29" s="1"/>
  <c r="M176" i="29"/>
  <c r="M190" i="29" s="1"/>
  <c r="M192" i="29" s="1"/>
  <c r="K197" i="29"/>
  <c r="N73" i="29"/>
  <c r="N98" i="28" s="1"/>
  <c r="N90" i="28" s="1"/>
  <c r="L158" i="29"/>
  <c r="L178" i="30"/>
  <c r="L179" i="30" s="1"/>
  <c r="L177" i="29"/>
  <c r="L183" i="29"/>
  <c r="L185" i="29" s="1"/>
  <c r="L178" i="29"/>
  <c r="L179" i="29" s="1"/>
  <c r="O68" i="10"/>
  <c r="O32" i="10"/>
  <c r="M89" i="28"/>
  <c r="M93" i="28" s="1"/>
  <c r="M101" i="28"/>
  <c r="L189" i="29"/>
  <c r="L197" i="29" s="1"/>
  <c r="K7" i="28"/>
  <c r="K11" i="28" s="1"/>
  <c r="L5" i="47" s="1"/>
  <c r="K19" i="28"/>
  <c r="K198" i="30"/>
  <c r="K200" i="30" s="1"/>
  <c r="N73" i="30"/>
  <c r="N99" i="28" s="1"/>
  <c r="N91" i="28" s="1"/>
  <c r="M157" i="30"/>
  <c r="M182" i="30" s="1"/>
  <c r="M176" i="30"/>
  <c r="M190" i="30" s="1"/>
  <c r="M192" i="30" s="1"/>
  <c r="M157" i="29"/>
  <c r="M189" i="29" s="1"/>
  <c r="N37" i="29"/>
  <c r="M176" i="31"/>
  <c r="K194" i="30"/>
  <c r="J194" i="31"/>
  <c r="O173" i="29"/>
  <c r="O154" i="29"/>
  <c r="N153" i="30"/>
  <c r="O69" i="30"/>
  <c r="N172" i="30"/>
  <c r="O33" i="30"/>
  <c r="J198" i="31"/>
  <c r="J200" i="31" s="1"/>
  <c r="L190" i="31"/>
  <c r="L192" i="31" s="1"/>
  <c r="L183" i="31"/>
  <c r="L185" i="31" s="1"/>
  <c r="O162" i="30"/>
  <c r="O143" i="30"/>
  <c r="L16" i="28"/>
  <c r="L8" i="28" s="1"/>
  <c r="M74" i="29"/>
  <c r="O63" i="30"/>
  <c r="N166" i="30"/>
  <c r="N147" i="30"/>
  <c r="O27" i="30"/>
  <c r="O151" i="29"/>
  <c r="O170" i="29"/>
  <c r="L15" i="28"/>
  <c r="L12" i="28"/>
  <c r="M74" i="10"/>
  <c r="O60" i="29"/>
  <c r="N144" i="29"/>
  <c r="N163" i="29"/>
  <c r="O24" i="29"/>
  <c r="O63" i="10"/>
  <c r="O27" i="10"/>
  <c r="N37" i="30"/>
  <c r="O65" i="29"/>
  <c r="N149" i="29"/>
  <c r="N168" i="29"/>
  <c r="O29" i="29"/>
  <c r="O165" i="29"/>
  <c r="O146" i="29"/>
  <c r="M17" i="28"/>
  <c r="M9" i="28" s="1"/>
  <c r="L184" i="29"/>
  <c r="N167" i="30"/>
  <c r="N148" i="30"/>
  <c r="O64" i="30"/>
  <c r="O28" i="30"/>
  <c r="N73" i="10"/>
  <c r="N97" i="28" s="1"/>
  <c r="N172" i="31"/>
  <c r="N153" i="31"/>
  <c r="N174" i="29"/>
  <c r="N155" i="29"/>
  <c r="O71" i="29"/>
  <c r="O35" i="29"/>
  <c r="N163" i="31"/>
  <c r="N144" i="31"/>
  <c r="N37" i="31"/>
  <c r="O70" i="10"/>
  <c r="O34" i="10"/>
  <c r="K193" i="31"/>
  <c r="N152" i="30"/>
  <c r="N171" i="30"/>
  <c r="O68" i="30"/>
  <c r="O32" i="30"/>
  <c r="N174" i="31"/>
  <c r="N155" i="31"/>
  <c r="K186" i="31"/>
  <c r="O164" i="29"/>
  <c r="O145" i="29"/>
  <c r="M158" i="29"/>
  <c r="N170" i="31"/>
  <c r="N151" i="31"/>
  <c r="N171" i="31"/>
  <c r="N152" i="31"/>
  <c r="N165" i="31"/>
  <c r="N146" i="31"/>
  <c r="O65" i="10"/>
  <c r="O29" i="10"/>
  <c r="O150" i="29"/>
  <c r="O169" i="29"/>
  <c r="L189" i="31"/>
  <c r="L178" i="31"/>
  <c r="L179" i="31" s="1"/>
  <c r="L182" i="31"/>
  <c r="L158" i="31"/>
  <c r="N73" i="31"/>
  <c r="N100" i="28" s="1"/>
  <c r="N92" i="28" s="1"/>
  <c r="O68" i="29"/>
  <c r="N152" i="29"/>
  <c r="N171" i="29"/>
  <c r="O32" i="29"/>
  <c r="K197" i="31"/>
  <c r="O169" i="30"/>
  <c r="O150" i="30"/>
  <c r="K196" i="31"/>
  <c r="O162" i="29"/>
  <c r="O143" i="29"/>
  <c r="O59" i="10"/>
  <c r="N37" i="10"/>
  <c r="O23" i="10"/>
  <c r="L184" i="30"/>
  <c r="O146" i="30"/>
  <c r="O165" i="30"/>
  <c r="O170" i="30"/>
  <c r="O151" i="30"/>
  <c r="L18" i="28"/>
  <c r="L10" i="28" s="1"/>
  <c r="M74" i="31"/>
  <c r="O69" i="10"/>
  <c r="O33" i="10"/>
  <c r="M157" i="31"/>
  <c r="N173" i="31"/>
  <c r="N154" i="31"/>
  <c r="O64" i="10"/>
  <c r="O28" i="10"/>
  <c r="N149" i="31"/>
  <c r="N168" i="31"/>
  <c r="M183" i="29" l="1"/>
  <c r="M185" i="29" s="1"/>
  <c r="L186" i="30"/>
  <c r="L186" i="29"/>
  <c r="L196" i="30"/>
  <c r="O151" i="31"/>
  <c r="O170" i="31"/>
  <c r="O73" i="31"/>
  <c r="O100" i="28" s="1"/>
  <c r="O92" i="28" s="1"/>
  <c r="O146" i="31"/>
  <c r="O165" i="31"/>
  <c r="O172" i="31"/>
  <c r="O153" i="31"/>
  <c r="O168" i="31"/>
  <c r="O149" i="31"/>
  <c r="O144" i="31"/>
  <c r="O163" i="31"/>
  <c r="O37" i="31"/>
  <c r="O152" i="31"/>
  <c r="O171" i="31"/>
  <c r="O154" i="31"/>
  <c r="O173" i="31"/>
  <c r="O155" i="31"/>
  <c r="O174" i="31"/>
  <c r="M177" i="31"/>
  <c r="L191" i="30"/>
  <c r="L193" i="30" s="1"/>
  <c r="L194" i="30" s="1"/>
  <c r="K194" i="29"/>
  <c r="N74" i="30"/>
  <c r="M158" i="30"/>
  <c r="K198" i="29"/>
  <c r="K200" i="29" s="1"/>
  <c r="M177" i="29"/>
  <c r="N176" i="30"/>
  <c r="N183" i="30" s="1"/>
  <c r="N185" i="30" s="1"/>
  <c r="O73" i="30"/>
  <c r="O99" i="28" s="1"/>
  <c r="O91" i="28" s="1"/>
  <c r="L196" i="29"/>
  <c r="L198" i="29" s="1"/>
  <c r="L200" i="29" s="1"/>
  <c r="L191" i="29"/>
  <c r="L193" i="29" s="1"/>
  <c r="N157" i="29"/>
  <c r="N189" i="29" s="1"/>
  <c r="M177" i="30"/>
  <c r="M183" i="30"/>
  <c r="M185" i="30" s="1"/>
  <c r="M189" i="30"/>
  <c r="M191" i="30" s="1"/>
  <c r="M193" i="30" s="1"/>
  <c r="M178" i="29"/>
  <c r="M179" i="29" s="1"/>
  <c r="O73" i="29"/>
  <c r="O98" i="28" s="1"/>
  <c r="O90" i="28" s="1"/>
  <c r="M183" i="31"/>
  <c r="M185" i="31" s="1"/>
  <c r="M182" i="29"/>
  <c r="M184" i="29" s="1"/>
  <c r="M186" i="29" s="1"/>
  <c r="N89" i="28"/>
  <c r="N93" i="28" s="1"/>
  <c r="N101" i="28"/>
  <c r="M190" i="31"/>
  <c r="M192" i="31" s="1"/>
  <c r="M178" i="30"/>
  <c r="M179" i="30" s="1"/>
  <c r="L7" i="28"/>
  <c r="L11" i="28" s="1"/>
  <c r="M5" i="47" s="1"/>
  <c r="L19" i="28"/>
  <c r="N157" i="30"/>
  <c r="N176" i="29"/>
  <c r="N183" i="29" s="1"/>
  <c r="N185" i="29" s="1"/>
  <c r="O37" i="29"/>
  <c r="D34" i="47" s="1"/>
  <c r="K194" i="31"/>
  <c r="O167" i="30"/>
  <c r="O148" i="30"/>
  <c r="M196" i="30"/>
  <c r="M184" i="30"/>
  <c r="O171" i="30"/>
  <c r="O152" i="30"/>
  <c r="N176" i="31"/>
  <c r="N157" i="31"/>
  <c r="O37" i="10"/>
  <c r="D33" i="47" s="1"/>
  <c r="O174" i="29"/>
  <c r="O155" i="29"/>
  <c r="O37" i="30"/>
  <c r="D35" i="47" s="1"/>
  <c r="M178" i="31"/>
  <c r="M179" i="31" s="1"/>
  <c r="M182" i="31"/>
  <c r="M189" i="31"/>
  <c r="O172" i="30"/>
  <c r="O153" i="30"/>
  <c r="L197" i="31"/>
  <c r="L191" i="31"/>
  <c r="L193" i="31" s="1"/>
  <c r="O168" i="29"/>
  <c r="O149" i="29"/>
  <c r="M196" i="29"/>
  <c r="M18" i="28"/>
  <c r="M10" i="28" s="1"/>
  <c r="N74" i="31"/>
  <c r="O74" i="31" s="1"/>
  <c r="O73" i="10"/>
  <c r="O97" i="28" s="1"/>
  <c r="K198" i="31"/>
  <c r="K200" i="31" s="1"/>
  <c r="L184" i="31"/>
  <c r="L186" i="31" s="1"/>
  <c r="L196" i="31"/>
  <c r="M15" i="28"/>
  <c r="M12" i="28"/>
  <c r="N74" i="10"/>
  <c r="M16" i="28"/>
  <c r="M8" i="28" s="1"/>
  <c r="N74" i="29"/>
  <c r="O152" i="29"/>
  <c r="O171" i="29"/>
  <c r="M158" i="31"/>
  <c r="L198" i="30"/>
  <c r="L200" i="30" s="1"/>
  <c r="D36" i="47"/>
  <c r="N17" i="28"/>
  <c r="N9" i="28" s="1"/>
  <c r="O144" i="29"/>
  <c r="O163" i="29"/>
  <c r="O166" i="30"/>
  <c r="O147" i="30"/>
  <c r="M197" i="29"/>
  <c r="M191" i="29"/>
  <c r="M193" i="29" s="1"/>
  <c r="L194" i="29" l="1"/>
  <c r="O176" i="31"/>
  <c r="O157" i="31"/>
  <c r="N190" i="30"/>
  <c r="N192" i="30" s="1"/>
  <c r="M186" i="30"/>
  <c r="M194" i="30" s="1"/>
  <c r="O74" i="30"/>
  <c r="O17" i="28" s="1"/>
  <c r="O9" i="28" s="1"/>
  <c r="N178" i="30"/>
  <c r="N179" i="30" s="1"/>
  <c r="N177" i="29"/>
  <c r="N189" i="30"/>
  <c r="N191" i="30" s="1"/>
  <c r="N178" i="29"/>
  <c r="N179" i="29" s="1"/>
  <c r="N158" i="29"/>
  <c r="N182" i="29"/>
  <c r="N196" i="29" s="1"/>
  <c r="N177" i="30"/>
  <c r="M197" i="30"/>
  <c r="M198" i="30" s="1"/>
  <c r="M200" i="30" s="1"/>
  <c r="O176" i="30"/>
  <c r="O183" i="30" s="1"/>
  <c r="O185" i="30" s="1"/>
  <c r="O157" i="30"/>
  <c r="O182" i="30" s="1"/>
  <c r="O176" i="29"/>
  <c r="N158" i="30"/>
  <c r="N182" i="30"/>
  <c r="N196" i="30" s="1"/>
  <c r="N190" i="29"/>
  <c r="N192" i="29" s="1"/>
  <c r="M7" i="28"/>
  <c r="M11" i="28" s="1"/>
  <c r="N5" i="47" s="1"/>
  <c r="M19" i="28"/>
  <c r="O89" i="28"/>
  <c r="O93" i="28" s="1"/>
  <c r="O101" i="28"/>
  <c r="O157" i="29"/>
  <c r="O182" i="29" s="1"/>
  <c r="N158" i="31"/>
  <c r="L194" i="31"/>
  <c r="N191" i="29"/>
  <c r="N183" i="31"/>
  <c r="N185" i="31" s="1"/>
  <c r="N190" i="31"/>
  <c r="N192" i="31" s="1"/>
  <c r="M184" i="31"/>
  <c r="M186" i="31" s="1"/>
  <c r="M196" i="31"/>
  <c r="N189" i="31"/>
  <c r="N178" i="31"/>
  <c r="N179" i="31" s="1"/>
  <c r="N182" i="31"/>
  <c r="M194" i="29"/>
  <c r="N15" i="28"/>
  <c r="N12" i="28"/>
  <c r="O74" i="10"/>
  <c r="M191" i="31"/>
  <c r="M193" i="31" s="1"/>
  <c r="M197" i="31"/>
  <c r="O158" i="29"/>
  <c r="M198" i="29"/>
  <c r="M200" i="29" s="1"/>
  <c r="N16" i="28"/>
  <c r="N8" i="28" s="1"/>
  <c r="O74" i="29"/>
  <c r="L198" i="31"/>
  <c r="L200" i="31" s="1"/>
  <c r="N18" i="28"/>
  <c r="N10" i="28" s="1"/>
  <c r="N177" i="31"/>
  <c r="O177" i="31" s="1"/>
  <c r="O158" i="30" l="1"/>
  <c r="N193" i="30"/>
  <c r="O177" i="29"/>
  <c r="N197" i="30"/>
  <c r="O183" i="31"/>
  <c r="O185" i="31" s="1"/>
  <c r="O190" i="31"/>
  <c r="O192" i="31" s="1"/>
  <c r="O182" i="31"/>
  <c r="O178" i="31"/>
  <c r="O179" i="31" s="1"/>
  <c r="O189" i="31"/>
  <c r="O158" i="31"/>
  <c r="O189" i="29"/>
  <c r="N184" i="29"/>
  <c r="N186" i="29" s="1"/>
  <c r="O178" i="30"/>
  <c r="O179" i="30" s="1"/>
  <c r="O190" i="30"/>
  <c r="O192" i="30" s="1"/>
  <c r="O189" i="30"/>
  <c r="O177" i="30"/>
  <c r="N197" i="29"/>
  <c r="N198" i="29" s="1"/>
  <c r="N200" i="29" s="1"/>
  <c r="O183" i="29"/>
  <c r="O185" i="29" s="1"/>
  <c r="O178" i="29"/>
  <c r="O179" i="29" s="1"/>
  <c r="O190" i="29"/>
  <c r="O192" i="29" s="1"/>
  <c r="N184" i="30"/>
  <c r="N186" i="30" s="1"/>
  <c r="N194" i="30" s="1"/>
  <c r="N193" i="29"/>
  <c r="N194" i="29" s="1"/>
  <c r="N7" i="28"/>
  <c r="N11" i="28" s="1"/>
  <c r="O5" i="47" s="1"/>
  <c r="N19" i="28"/>
  <c r="O18" i="28"/>
  <c r="O10" i="28" s="1"/>
  <c r="N191" i="31"/>
  <c r="N193" i="31" s="1"/>
  <c r="N197" i="31"/>
  <c r="N198" i="30"/>
  <c r="N200" i="30" s="1"/>
  <c r="O12" i="28"/>
  <c r="O15" i="28"/>
  <c r="M198" i="31"/>
  <c r="M200" i="31" s="1"/>
  <c r="O196" i="30"/>
  <c r="O184" i="30"/>
  <c r="O186" i="30" s="1"/>
  <c r="O184" i="29"/>
  <c r="N196" i="31"/>
  <c r="N184" i="31"/>
  <c r="N186" i="31" s="1"/>
  <c r="M194" i="31"/>
  <c r="O16" i="28"/>
  <c r="O8" i="28" s="1"/>
  <c r="O191" i="29"/>
  <c r="O196" i="29" l="1"/>
  <c r="O197" i="30"/>
  <c r="O186" i="29"/>
  <c r="O191" i="31"/>
  <c r="O193" i="31" s="1"/>
  <c r="O197" i="31"/>
  <c r="O196" i="31"/>
  <c r="O184" i="31"/>
  <c r="O186" i="31" s="1"/>
  <c r="O191" i="30"/>
  <c r="O193" i="30" s="1"/>
  <c r="O194" i="30" s="1"/>
  <c r="O193" i="29"/>
  <c r="O197" i="29"/>
  <c r="O7" i="28"/>
  <c r="O11" i="28" s="1"/>
  <c r="O19" i="28"/>
  <c r="O198" i="30"/>
  <c r="N194" i="31"/>
  <c r="O194" i="29"/>
  <c r="O198" i="29"/>
  <c r="N198" i="31"/>
  <c r="N200" i="31" s="1"/>
  <c r="O194" i="31" l="1"/>
  <c r="O198" i="31"/>
  <c r="P93" i="28" l="1"/>
  <c r="P11" i="28" s="1"/>
</calcChain>
</file>

<file path=xl/sharedStrings.xml><?xml version="1.0" encoding="utf-8"?>
<sst xmlns="http://schemas.openxmlformats.org/spreadsheetml/2006/main" count="2751" uniqueCount="244">
  <si>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</si>
  <si>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</si>
  <si>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</si>
  <si>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</si>
  <si>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</si>
  <si>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</si>
  <si>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</si>
  <si>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</si>
  <si>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</si>
  <si>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</si>
  <si>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</si>
  <si>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</si>
  <si>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</si>
  <si>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</si>
  <si>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</si>
  <si>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</si>
  <si>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</si>
  <si>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</si>
  <si>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</si>
  <si>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</si>
  <si>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</si>
  <si>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</si>
  <si>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</si>
  <si>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</si>
  <si>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</si>
  <si>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</si>
  <si>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</si>
  <si>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</si>
  <si>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</si>
  <si>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</si>
  <si>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</si>
  <si>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</si>
  <si>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</si>
  <si>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</si>
  <si>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</si>
  <si>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</si>
  <si>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</si>
  <si>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</si>
  <si>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</si>
  <si>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</si>
  <si>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</si>
  <si>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</si>
  <si>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</si>
  <si>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</si>
  <si>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</si>
  <si>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</si>
  <si>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Income Eligible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</si>
  <si>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</si>
  <si>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</si>
  <si>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</si>
  <si>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</si>
  <si>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</si>
  <si>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</si>
  <si>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</si>
  <si>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</si>
  <si>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</si>
  <si>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</si>
  <si>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</si>
  <si>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</si>
  <si>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</si>
  <si>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</si>
  <si>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Multifamily Income Eligible Res</t>
  </si>
  <si>
    <t>Standard</t>
  </si>
  <si>
    <t>Retro-Commissioning</t>
  </si>
  <si>
    <t>Custom</t>
  </si>
  <si>
    <t>Business Social Services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</si>
  <si>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</si>
  <si>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</si>
  <si>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</si>
  <si>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</si>
  <si>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</si>
  <si>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</si>
  <si>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</si>
  <si>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</si>
  <si>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</si>
  <si>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</si>
  <si>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</si>
  <si>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</si>
  <si>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</si>
  <si>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</si>
  <si>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</si>
  <si>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</si>
  <si>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</si>
  <si>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</si>
  <si>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</si>
  <si>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</si>
  <si>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</si>
  <si>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</si>
  <si>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</si>
  <si>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</si>
  <si>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</si>
  <si>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</si>
  <si>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</si>
  <si>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</si>
  <si>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</si>
  <si>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</si>
  <si>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</si>
  <si>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</si>
  <si>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</si>
  <si>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</si>
  <si>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</si>
  <si>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</si>
  <si>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</si>
  <si>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</si>
  <si>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</si>
  <si>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</si>
  <si>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</si>
  <si>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</si>
  <si>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</si>
  <si>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</si>
  <si>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</si>
  <si>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</si>
  <si>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</si>
  <si>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</si>
  <si>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</si>
  <si>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</si>
  <si>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</si>
  <si>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</si>
  <si>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</si>
  <si>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</si>
  <si>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</si>
  <si>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</si>
  <si>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</si>
  <si>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</si>
  <si>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</si>
  <si>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</si>
  <si>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</si>
  <si>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</si>
  <si>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</si>
  <si>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</si>
  <si>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</si>
  <si>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</si>
  <si>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</si>
  <si>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</si>
  <si>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</si>
  <si>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</si>
  <si>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</si>
  <si>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</si>
  <si>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</si>
  <si>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</si>
  <si>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</si>
  <si>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</si>
  <si>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</si>
  <si>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</si>
  <si>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</si>
  <si>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</si>
  <si>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</si>
  <si>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</si>
  <si>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</si>
  <si>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</si>
  <si>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</si>
  <si>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</si>
  <si>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</si>
  <si>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</si>
  <si>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</si>
  <si>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</si>
  <si>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</si>
  <si>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</si>
  <si>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</si>
  <si>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</si>
  <si>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</si>
  <si>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</si>
  <si>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</si>
  <si>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</si>
  <si>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</si>
  <si>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</si>
  <si>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</si>
  <si>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</si>
  <si>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</si>
  <si>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from TRC file</t>
  </si>
  <si>
    <t>unclassified</t>
  </si>
  <si>
    <t>inputs to right (unhide rows 37,41,45,49,53) ---&gt;</t>
  </si>
  <si>
    <t>Incremental</t>
  </si>
  <si>
    <t>TOTAL</t>
  </si>
  <si>
    <t>check</t>
  </si>
  <si>
    <t>TD = ((Monthly Deemed Savings for current month / 2) + Cumulative Savings for all prior months - Rebasing) * Load Shape * Margin Rate * Net to Gross factor</t>
  </si>
  <si>
    <t>difference</t>
  </si>
  <si>
    <t>April</t>
  </si>
  <si>
    <t>LM/TRC</t>
  </si>
  <si>
    <t>Enel X</t>
  </si>
  <si>
    <t>Franklin - MFIE/MFMR</t>
  </si>
  <si>
    <t>meeia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</si>
  <si>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</si>
  <si>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</si>
  <si>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</si>
  <si>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</si>
  <si>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</si>
  <si>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</si>
  <si>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</si>
  <si>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</si>
  <si>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</si>
  <si>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</si>
  <si>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</si>
  <si>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cumulative check:</t>
  </si>
  <si>
    <t>cumulative check</t>
  </si>
  <si>
    <t>cumulative</t>
  </si>
  <si>
    <t>Error Checks</t>
  </si>
  <si>
    <t xml:space="preserve">RES kWh ENTRY </t>
  </si>
  <si>
    <t>kWh sum - non-IE</t>
  </si>
  <si>
    <t>kWh sum - IE</t>
  </si>
  <si>
    <t>kWh sum - total</t>
  </si>
  <si>
    <t>BIZ kWh ENTRY</t>
  </si>
  <si>
    <t>kWh sum - DR</t>
  </si>
  <si>
    <t>BIZ SUM</t>
  </si>
  <si>
    <t>1M - RES</t>
  </si>
  <si>
    <t>11M - LPS</t>
  </si>
  <si>
    <t>4M - SPS</t>
  </si>
  <si>
    <t>3M - LGS</t>
  </si>
  <si>
    <t>2M - SGS</t>
  </si>
  <si>
    <t>LI 1M - RES</t>
  </si>
  <si>
    <t>LI 2M - SGS</t>
  </si>
  <si>
    <t>LI 3M - LGS</t>
  </si>
  <si>
    <t>LI 4M - SPS</t>
  </si>
  <si>
    <t>LI 11M - LPS</t>
  </si>
  <si>
    <t>DRENE</t>
  </si>
  <si>
    <t>cumulative kWh</t>
  </si>
  <si>
    <t>cumulative:</t>
  </si>
  <si>
    <t>check:</t>
  </si>
  <si>
    <t>YTD PROGRAM SUMMARY</t>
  </si>
  <si>
    <t>TD Cumulative</t>
  </si>
  <si>
    <t>Total Checks for each Month</t>
  </si>
  <si>
    <t xml:space="preserve">Cumulative Monthly Checks </t>
  </si>
  <si>
    <t>Note: MEEIA filing does not include separate TD margin rates for the Biz DR programs. This is because DR programs are included in the Misc End Use Category.</t>
  </si>
  <si>
    <t>Pay As You Save</t>
  </si>
  <si>
    <t>Load Error Check</t>
  </si>
  <si>
    <t>C/I input</t>
  </si>
  <si>
    <t>Incremental (per month) proportions (Dec is weighted avg of Dec-22 through 2023+)</t>
  </si>
  <si>
    <r>
      <t xml:space="preserve">ENERGY MARGIN RATES </t>
    </r>
    <r>
      <rPr>
        <b/>
        <strike/>
        <sz val="11"/>
        <color theme="1"/>
        <rFont val="Calibri"/>
        <family val="2"/>
        <scheme val="minor"/>
      </rPr>
      <t>(Adjusted to include negative demand margin amounts &amp; adjusted for rounding of final rates as filed)</t>
    </r>
  </si>
  <si>
    <t>Difference</t>
  </si>
  <si>
    <t>Differences are minor and are caused because total margin rate is rounded but energy/demand are not adjusted to total out to rounded value; difference is not material for purpose of this data</t>
  </si>
  <si>
    <t>x</t>
  </si>
  <si>
    <t>new base rates effective 7/1/23</t>
  </si>
  <si>
    <t>February</t>
  </si>
  <si>
    <t>2024 check</t>
  </si>
  <si>
    <t>2024 load shape verified</t>
  </si>
  <si>
    <t>7/2023 margin rates verified, per Rider EEIC</t>
  </si>
  <si>
    <t>cumulative % for Dec+</t>
  </si>
  <si>
    <t>cumulative check (incremental):</t>
  </si>
  <si>
    <t>cumulative check with Res DR optimization cumulative:</t>
  </si>
  <si>
    <t>Res DR optimization (initial cumulative value)</t>
  </si>
  <si>
    <t>Total with Res DR optimization</t>
  </si>
  <si>
    <t>TRC</t>
  </si>
  <si>
    <t>ICF - MFIE/MFMR</t>
  </si>
  <si>
    <t>MEEIA 3 Program Year 2025 - TD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</si>
</sst>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  <numFmt numFmtId="177" formatCode="0.00000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Arial Black"/>
      <family val="2"/>
    </font>
    <font>
      <strike/>
      <sz val="11"/>
      <color theme="0" tint="-0.499984740745262"/>
      <name val="Calibri"/>
      <family val="2"/>
      <scheme val="minor"/>
    </font>
    <font>
      <b/>
      <sz val="11"/>
      <name val="Arial Black"/>
      <family val="2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B9E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D6F6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3" borderId="0" applyNumberFormat="0" applyBorder="0" applyAlignment="0" applyProtection="0"/>
  </cellStyleXfs>
  <cellXfs count="57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21" xfId="0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4" xfId="0" applyFont="1" applyFill="1" applyBorder="1"/>
    <xf numFmtId="0" fontId="2" fillId="0" borderId="28" xfId="0" applyFont="1" applyBorder="1"/>
    <xf numFmtId="0" fontId="4" fillId="2" borderId="30" xfId="0" applyFont="1" applyFill="1" applyBorder="1"/>
    <xf numFmtId="0" fontId="8" fillId="2" borderId="3" xfId="0" applyFont="1" applyFill="1" applyBorder="1"/>
    <xf numFmtId="0" fontId="5" fillId="0" borderId="34" xfId="0" applyFont="1" applyBorder="1"/>
    <xf numFmtId="0" fontId="4" fillId="2" borderId="23" xfId="0" applyFont="1" applyFill="1" applyBorder="1"/>
    <xf numFmtId="164" fontId="0" fillId="0" borderId="42" xfId="1" applyNumberFormat="1" applyFont="1" applyBorder="1"/>
    <xf numFmtId="164" fontId="0" fillId="0" borderId="43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165" fontId="0" fillId="0" borderId="44" xfId="0" applyNumberFormat="1" applyBorder="1" applyAlignment="1">
      <alignment horizontal="center"/>
    </xf>
    <xf numFmtId="44" fontId="2" fillId="0" borderId="31" xfId="0" applyNumberFormat="1" applyFont="1" applyBorder="1"/>
    <xf numFmtId="44" fontId="2" fillId="0" borderId="31" xfId="2" applyFont="1" applyBorder="1"/>
    <xf numFmtId="165" fontId="0" fillId="0" borderId="40" xfId="0" applyNumberFormat="1" applyBorder="1" applyAlignment="1">
      <alignment horizontal="center"/>
    </xf>
    <xf numFmtId="44" fontId="0" fillId="0" borderId="33" xfId="0" applyNumberFormat="1" applyBorder="1"/>
    <xf numFmtId="44" fontId="0" fillId="0" borderId="3" xfId="0" applyNumberFormat="1" applyBorder="1"/>
    <xf numFmtId="44" fontId="0" fillId="0" borderId="34" xfId="0" applyNumberFormat="1" applyBorder="1"/>
    <xf numFmtId="44" fontId="2" fillId="0" borderId="41" xfId="2" applyFont="1" applyBorder="1"/>
    <xf numFmtId="0" fontId="2" fillId="0" borderId="36" xfId="0" applyFont="1" applyBorder="1"/>
    <xf numFmtId="0" fontId="2" fillId="0" borderId="35" xfId="0" applyFont="1" applyBorder="1"/>
    <xf numFmtId="0" fontId="2" fillId="0" borderId="27" xfId="0" applyFont="1" applyBorder="1"/>
    <xf numFmtId="0" fontId="2" fillId="0" borderId="5" xfId="0" applyFont="1" applyBorder="1"/>
    <xf numFmtId="44" fontId="2" fillId="0" borderId="41" xfId="0" applyNumberFormat="1" applyFont="1" applyBorder="1"/>
    <xf numFmtId="165" fontId="0" fillId="0" borderId="45" xfId="0" applyNumberFormat="1" applyBorder="1" applyAlignment="1">
      <alignment horizontal="center"/>
    </xf>
    <xf numFmtId="44" fontId="0" fillId="0" borderId="9" xfId="0" applyNumberFormat="1" applyBorder="1"/>
    <xf numFmtId="44" fontId="0" fillId="0" borderId="34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/>
    <xf numFmtId="164" fontId="0" fillId="0" borderId="33" xfId="1" applyNumberFormat="1" applyFont="1" applyBorder="1"/>
    <xf numFmtId="0" fontId="2" fillId="0" borderId="1" xfId="0" applyFont="1" applyBorder="1"/>
    <xf numFmtId="0" fontId="2" fillId="0" borderId="12" xfId="0" applyFont="1" applyBorder="1"/>
    <xf numFmtId="44" fontId="2" fillId="0" borderId="0" xfId="2" applyFont="1" applyBorder="1"/>
    <xf numFmtId="0" fontId="2" fillId="0" borderId="19" xfId="0" applyFont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4" xfId="1" applyNumberFormat="1" applyFont="1" applyBorder="1"/>
    <xf numFmtId="164" fontId="2" fillId="0" borderId="40" xfId="1" applyNumberFormat="1" applyFont="1" applyBorder="1"/>
    <xf numFmtId="0" fontId="0" fillId="2" borderId="48" xfId="0" applyFill="1" applyBorder="1"/>
    <xf numFmtId="0" fontId="5" fillId="2" borderId="49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52" xfId="3" applyNumberFormat="1" applyFont="1" applyBorder="1"/>
    <xf numFmtId="0" fontId="16" fillId="0" borderId="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6" fillId="0" borderId="8" xfId="0" applyFont="1" applyBorder="1"/>
    <xf numFmtId="0" fontId="16" fillId="0" borderId="29" xfId="0" applyFont="1" applyBorder="1"/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46" xfId="0" applyFont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164" fontId="0" fillId="0" borderId="1" xfId="1" applyNumberFormat="1" applyFont="1" applyBorder="1" applyProtection="1"/>
    <xf numFmtId="0" fontId="0" fillId="0" borderId="33" xfId="0" applyBorder="1"/>
    <xf numFmtId="0" fontId="5" fillId="0" borderId="0" xfId="0" applyFont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5" fillId="0" borderId="0" xfId="0" applyFont="1"/>
    <xf numFmtId="168" fontId="26" fillId="0" borderId="25" xfId="4" applyNumberFormat="1" applyFont="1" applyFill="1" applyBorder="1" applyAlignment="1">
      <alignment horizontal="center"/>
    </xf>
    <xf numFmtId="9" fontId="26" fillId="0" borderId="25" xfId="4" applyNumberFormat="1" applyFont="1" applyFill="1" applyBorder="1" applyAlignment="1">
      <alignment horizontal="center"/>
    </xf>
    <xf numFmtId="9" fontId="25" fillId="0" borderId="25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0" xfId="0" applyNumberFormat="1" applyFont="1" applyFill="1" applyBorder="1"/>
    <xf numFmtId="9" fontId="5" fillId="0" borderId="25" xfId="4" applyNumberFormat="1" applyFont="1" applyFill="1" applyBorder="1" applyAlignment="1">
      <alignment horizontal="center"/>
    </xf>
    <xf numFmtId="0" fontId="24" fillId="15" borderId="57" xfId="0" applyFont="1" applyFill="1" applyBorder="1" applyAlignment="1">
      <alignment horizontal="center"/>
    </xf>
    <xf numFmtId="0" fontId="24" fillId="15" borderId="55" xfId="0" applyFont="1" applyFill="1" applyBorder="1" applyAlignment="1">
      <alignment horizontal="center"/>
    </xf>
    <xf numFmtId="0" fontId="24" fillId="15" borderId="56" xfId="0" applyFont="1" applyFill="1" applyBorder="1" applyAlignment="1">
      <alignment horizontal="center"/>
    </xf>
    <xf numFmtId="164" fontId="2" fillId="0" borderId="26" xfId="0" applyNumberFormat="1" applyFont="1" applyBorder="1"/>
    <xf numFmtId="164" fontId="0" fillId="0" borderId="61" xfId="1" applyNumberFormat="1" applyFont="1" applyBorder="1"/>
    <xf numFmtId="44" fontId="0" fillId="0" borderId="12" xfId="2" applyFont="1" applyBorder="1"/>
    <xf numFmtId="0" fontId="4" fillId="2" borderId="52" xfId="0" applyFont="1" applyFill="1" applyBorder="1"/>
    <xf numFmtId="0" fontId="0" fillId="0" borderId="29" xfId="0" applyBorder="1"/>
    <xf numFmtId="164" fontId="0" fillId="0" borderId="52" xfId="1" applyNumberFormat="1" applyFont="1" applyBorder="1"/>
    <xf numFmtId="164" fontId="2" fillId="6" borderId="26" xfId="0" applyNumberFormat="1" applyFont="1" applyFill="1" applyBorder="1"/>
    <xf numFmtId="164" fontId="0" fillId="0" borderId="19" xfId="1" applyNumberFormat="1" applyFont="1" applyBorder="1"/>
    <xf numFmtId="165" fontId="2" fillId="0" borderId="24" xfId="0" applyNumberFormat="1" applyFont="1" applyBorder="1" applyAlignment="1">
      <alignment horizontal="center"/>
    </xf>
    <xf numFmtId="0" fontId="5" fillId="0" borderId="33" xfId="0" applyFont="1" applyBorder="1"/>
    <xf numFmtId="164" fontId="0" fillId="0" borderId="25" xfId="0" applyNumberFormat="1" applyBorder="1"/>
    <xf numFmtId="0" fontId="6" fillId="2" borderId="18" xfId="0" applyFont="1" applyFill="1" applyBorder="1"/>
    <xf numFmtId="0" fontId="6" fillId="2" borderId="34" xfId="0" applyFont="1" applyFill="1" applyBorder="1"/>
    <xf numFmtId="0" fontId="0" fillId="0" borderId="47" xfId="0" applyBorder="1"/>
    <xf numFmtId="44" fontId="0" fillId="0" borderId="61" xfId="0" applyNumberFormat="1" applyBorder="1"/>
    <xf numFmtId="44" fontId="2" fillId="0" borderId="24" xfId="2" applyFont="1" applyBorder="1"/>
    <xf numFmtId="44" fontId="2" fillId="0" borderId="25" xfId="2" applyFont="1" applyBorder="1"/>
    <xf numFmtId="173" fontId="0" fillId="0" borderId="1" xfId="2" applyNumberFormat="1" applyFont="1" applyBorder="1"/>
    <xf numFmtId="165" fontId="0" fillId="0" borderId="24" xfId="0" applyNumberFormat="1" applyBorder="1" applyAlignment="1">
      <alignment horizontal="center"/>
    </xf>
    <xf numFmtId="165" fontId="25" fillId="2" borderId="25" xfId="0" applyNumberFormat="1" applyFont="1" applyFill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0" fontId="2" fillId="17" borderId="2" xfId="0" applyFont="1" applyFill="1" applyBorder="1"/>
    <xf numFmtId="0" fontId="2" fillId="18" borderId="36" xfId="0" applyFont="1" applyFill="1" applyBorder="1"/>
    <xf numFmtId="0" fontId="2" fillId="19" borderId="36" xfId="0" applyFont="1" applyFill="1" applyBorder="1"/>
    <xf numFmtId="0" fontId="0" fillId="12" borderId="0" xfId="0" applyFill="1" applyAlignment="1" applyProtection="1">
      <alignment horizontal="center"/>
      <protection locked="0"/>
    </xf>
    <xf numFmtId="0" fontId="2" fillId="2" borderId="50" xfId="0" applyFont="1" applyFill="1" applyBorder="1"/>
    <xf numFmtId="164" fontId="0" fillId="20" borderId="53" xfId="1" applyNumberFormat="1" applyFont="1" applyFill="1" applyBorder="1"/>
    <xf numFmtId="164" fontId="0" fillId="20" borderId="1" xfId="1" applyNumberFormat="1" applyFont="1" applyFill="1" applyBorder="1"/>
    <xf numFmtId="164" fontId="7" fillId="0" borderId="29" xfId="1" applyNumberFormat="1" applyFont="1" applyBorder="1"/>
    <xf numFmtId="0" fontId="6" fillId="2" borderId="47" xfId="0" applyFont="1" applyFill="1" applyBorder="1"/>
    <xf numFmtId="0" fontId="0" fillId="2" borderId="3" xfId="0" applyFill="1" applyBorder="1"/>
    <xf numFmtId="0" fontId="14" fillId="20" borderId="61" xfId="0" applyFont="1" applyFill="1" applyBorder="1"/>
    <xf numFmtId="0" fontId="2" fillId="0" borderId="40" xfId="0" applyFont="1" applyBorder="1"/>
    <xf numFmtId="0" fontId="6" fillId="2" borderId="47" xfId="0" applyFont="1" applyFill="1" applyBorder="1" applyAlignment="1">
      <alignment horizontal="center"/>
    </xf>
    <xf numFmtId="0" fontId="6" fillId="2" borderId="9" xfId="0" applyFont="1" applyFill="1" applyBorder="1"/>
    <xf numFmtId="0" fontId="15" fillId="20" borderId="61" xfId="0" applyFont="1" applyFill="1" applyBorder="1"/>
    <xf numFmtId="164" fontId="2" fillId="22" borderId="26" xfId="0" applyNumberFormat="1" applyFont="1" applyFill="1" applyBorder="1"/>
    <xf numFmtId="44" fontId="29" fillId="0" borderId="0" xfId="2" applyFont="1" applyBorder="1"/>
    <xf numFmtId="9" fontId="0" fillId="16" borderId="16" xfId="3" applyFont="1" applyFill="1" applyBorder="1"/>
    <xf numFmtId="44" fontId="29" fillId="0" borderId="0" xfId="2" applyFont="1" applyFill="1" applyBorder="1"/>
    <xf numFmtId="44" fontId="2" fillId="0" borderId="0" xfId="2" applyFont="1" applyFill="1" applyBorder="1"/>
    <xf numFmtId="164" fontId="0" fillId="16" borderId="1" xfId="1" applyNumberFormat="1" applyFont="1" applyFill="1" applyBorder="1"/>
    <xf numFmtId="164" fontId="30" fillId="0" borderId="52" xfId="1" applyNumberFormat="1" applyFont="1" applyBorder="1"/>
    <xf numFmtId="0" fontId="7" fillId="0" borderId="0" xfId="0" applyFont="1"/>
    <xf numFmtId="44" fontId="31" fillId="0" borderId="0" xfId="2" applyFont="1" applyBorder="1"/>
    <xf numFmtId="9" fontId="0" fillId="20" borderId="12" xfId="3" applyFont="1" applyFill="1" applyBorder="1"/>
    <xf numFmtId="9" fontId="0" fillId="20" borderId="1" xfId="3" applyFont="1" applyFill="1" applyBorder="1"/>
    <xf numFmtId="9" fontId="0" fillId="20" borderId="16" xfId="3" applyFont="1" applyFill="1" applyBorder="1"/>
    <xf numFmtId="9" fontId="0" fillId="16" borderId="12" xfId="3" applyFont="1" applyFill="1" applyBorder="1"/>
    <xf numFmtId="9" fontId="0" fillId="16" borderId="1" xfId="3" applyFont="1" applyFill="1" applyBorder="1"/>
    <xf numFmtId="9" fontId="0" fillId="16" borderId="53" xfId="3" applyFont="1" applyFill="1" applyBorder="1"/>
    <xf numFmtId="41" fontId="0" fillId="0" borderId="0" xfId="0" applyNumberFormat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Border="1"/>
    <xf numFmtId="9" fontId="0" fillId="20" borderId="53" xfId="3" applyFont="1" applyFill="1" applyBorder="1"/>
    <xf numFmtId="0" fontId="2" fillId="16" borderId="53" xfId="0" applyFont="1" applyFill="1" applyBorder="1"/>
    <xf numFmtId="41" fontId="0" fillId="0" borderId="7" xfId="0" applyNumberFormat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5" fontId="2" fillId="20" borderId="12" xfId="0" applyNumberFormat="1" applyFont="1" applyFill="1" applyBorder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164" fontId="0" fillId="20" borderId="19" xfId="1" applyNumberFormat="1" applyFont="1" applyFill="1" applyBorder="1"/>
    <xf numFmtId="164" fontId="0" fillId="20" borderId="25" xfId="0" applyNumberFormat="1" applyFill="1" applyBorder="1"/>
    <xf numFmtId="0" fontId="5" fillId="18" borderId="5" xfId="0" applyFont="1" applyFill="1" applyBorder="1"/>
    <xf numFmtId="0" fontId="5" fillId="18" borderId="29" xfId="0" applyFont="1" applyFill="1" applyBorder="1"/>
    <xf numFmtId="2" fontId="5" fillId="2" borderId="30" xfId="0" applyNumberFormat="1" applyFont="1" applyFill="1" applyBorder="1"/>
    <xf numFmtId="2" fontId="5" fillId="0" borderId="43" xfId="1" applyNumberFormat="1" applyFont="1" applyBorder="1"/>
    <xf numFmtId="2" fontId="25" fillId="2" borderId="30" xfId="0" applyNumberFormat="1" applyFont="1" applyFill="1" applyBorder="1"/>
    <xf numFmtId="2" fontId="25" fillId="0" borderId="43" xfId="1" applyNumberFormat="1" applyFont="1" applyBorder="1"/>
    <xf numFmtId="174" fontId="5" fillId="0" borderId="0" xfId="4" applyNumberFormat="1" applyFont="1" applyFill="1" applyBorder="1" applyAlignment="1">
      <alignment horizontal="right"/>
    </xf>
    <xf numFmtId="0" fontId="5" fillId="0" borderId="52" xfId="0" applyFont="1" applyBorder="1" applyAlignment="1">
      <alignment wrapText="1"/>
    </xf>
    <xf numFmtId="0" fontId="5" fillId="0" borderId="0" xfId="0" applyFont="1" applyAlignment="1">
      <alignment wrapText="1"/>
    </xf>
    <xf numFmtId="169" fontId="0" fillId="0" borderId="0" xfId="0" applyNumberFormat="1"/>
    <xf numFmtId="171" fontId="5" fillId="16" borderId="16" xfId="4" applyNumberFormat="1" applyFont="1" applyFill="1" applyBorder="1" applyAlignment="1">
      <alignment horizontal="center"/>
    </xf>
    <xf numFmtId="168" fontId="5" fillId="16" borderId="12" xfId="4" applyNumberFormat="1" applyFont="1" applyFill="1" applyBorder="1" applyAlignment="1">
      <alignment horizontal="center"/>
    </xf>
    <xf numFmtId="168" fontId="5" fillId="16" borderId="16" xfId="4" applyNumberFormat="1" applyFont="1" applyFill="1" applyBorder="1" applyAlignment="1">
      <alignment horizontal="center"/>
    </xf>
    <xf numFmtId="168" fontId="26" fillId="16" borderId="25" xfId="4" applyNumberFormat="1" applyFont="1" applyFill="1" applyBorder="1" applyAlignment="1">
      <alignment horizontal="center"/>
    </xf>
    <xf numFmtId="171" fontId="5" fillId="16" borderId="12" xfId="4" applyNumberFormat="1" applyFont="1" applyFill="1" applyBorder="1" applyAlignment="1">
      <alignment horizontal="center"/>
    </xf>
    <xf numFmtId="9" fontId="5" fillId="16" borderId="0" xfId="4" applyNumberFormat="1" applyFont="1" applyFill="1" applyBorder="1" applyAlignment="1">
      <alignment horizontal="center"/>
    </xf>
    <xf numFmtId="44" fontId="5" fillId="20" borderId="0" xfId="4" applyNumberFormat="1" applyFont="1" applyFill="1" applyBorder="1" applyAlignment="1"/>
    <xf numFmtId="172" fontId="5" fillId="20" borderId="0" xfId="4" applyNumberFormat="1" applyFont="1" applyFill="1" applyBorder="1" applyAlignment="1">
      <alignment horizontal="center"/>
    </xf>
    <xf numFmtId="44" fontId="5" fillId="16" borderId="0" xfId="4" applyNumberFormat="1" applyFont="1" applyFill="1" applyBorder="1" applyAlignment="1"/>
    <xf numFmtId="172" fontId="5" fillId="16" borderId="0" xfId="4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6" xfId="0" applyNumberFormat="1" applyBorder="1"/>
    <xf numFmtId="164" fontId="0" fillId="20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8" fillId="16" borderId="11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6" fillId="16" borderId="11" xfId="0" applyFont="1" applyFill="1" applyBorder="1" applyAlignment="1">
      <alignment horizontal="center"/>
    </xf>
    <xf numFmtId="0" fontId="25" fillId="16" borderId="37" xfId="0" applyFont="1" applyFill="1" applyBorder="1"/>
    <xf numFmtId="0" fontId="26" fillId="0" borderId="32" xfId="0" applyFont="1" applyBorder="1"/>
    <xf numFmtId="168" fontId="26" fillId="0" borderId="31" xfId="4" applyNumberFormat="1" applyFont="1" applyFill="1" applyBorder="1" applyAlignment="1">
      <alignment horizontal="center"/>
    </xf>
    <xf numFmtId="9" fontId="26" fillId="0" borderId="31" xfId="4" applyNumberFormat="1" applyFont="1" applyFill="1" applyBorder="1" applyAlignment="1">
      <alignment horizontal="center"/>
    </xf>
    <xf numFmtId="9" fontId="25" fillId="0" borderId="31" xfId="4" applyNumberFormat="1" applyFont="1" applyFill="1" applyBorder="1" applyAlignment="1">
      <alignment horizontal="center"/>
    </xf>
    <xf numFmtId="168" fontId="26" fillId="16" borderId="31" xfId="4" applyNumberFormat="1" applyFont="1" applyFill="1" applyBorder="1" applyAlignment="1">
      <alignment horizontal="center"/>
    </xf>
    <xf numFmtId="0" fontId="5" fillId="0" borderId="11" xfId="0" applyFont="1" applyBorder="1"/>
    <xf numFmtId="0" fontId="0" fillId="2" borderId="52" xfId="0" applyFill="1" applyBorder="1" applyAlignment="1">
      <alignment horizontal="center" vertical="center" textRotation="90" wrapText="1" readingOrder="1"/>
    </xf>
    <xf numFmtId="0" fontId="2" fillId="2" borderId="52" xfId="0" applyFont="1" applyFill="1" applyBorder="1" applyAlignment="1">
      <alignment wrapText="1"/>
    </xf>
    <xf numFmtId="0" fontId="0" fillId="2" borderId="0" xfId="0" applyFill="1" applyAlignment="1">
      <alignment horizontal="center" vertical="center" textRotation="90" wrapText="1" readingOrder="1"/>
    </xf>
    <xf numFmtId="0" fontId="4" fillId="2" borderId="0" xfId="0" applyFont="1" applyFill="1"/>
    <xf numFmtId="0" fontId="0" fillId="0" borderId="63" xfId="0" applyBorder="1"/>
    <xf numFmtId="0" fontId="25" fillId="16" borderId="24" xfId="0" applyFont="1" applyFill="1" applyBorder="1"/>
    <xf numFmtId="0" fontId="26" fillId="0" borderId="24" xfId="0" applyFont="1" applyBorder="1"/>
    <xf numFmtId="0" fontId="15" fillId="2" borderId="14" xfId="0" applyFont="1" applyFill="1" applyBorder="1"/>
    <xf numFmtId="0" fontId="2" fillId="16" borderId="11" xfId="0" applyFont="1" applyFill="1" applyBorder="1" applyAlignment="1">
      <alignment horizontal="center"/>
    </xf>
    <xf numFmtId="0" fontId="6" fillId="16" borderId="11" xfId="0" applyFont="1" applyFill="1" applyBorder="1"/>
    <xf numFmtId="164" fontId="0" fillId="16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3" fillId="0" borderId="0" xfId="0" applyFont="1"/>
    <xf numFmtId="41" fontId="33" fillId="0" borderId="0" xfId="0" applyNumberFormat="1" applyFont="1"/>
    <xf numFmtId="0" fontId="34" fillId="0" borderId="0" xfId="0" applyFont="1"/>
    <xf numFmtId="41" fontId="34" fillId="0" borderId="0" xfId="0" applyNumberFormat="1" applyFont="1"/>
    <xf numFmtId="0" fontId="33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3" fillId="2" borderId="47" xfId="3" applyFont="1" applyFill="1" applyBorder="1" applyAlignment="1">
      <alignment wrapText="1"/>
    </xf>
    <xf numFmtId="164" fontId="5" fillId="0" borderId="19" xfId="1" applyNumberFormat="1" applyFont="1" applyBorder="1"/>
    <xf numFmtId="43" fontId="0" fillId="0" borderId="0" xfId="1" applyFont="1" applyFill="1" applyBorder="1"/>
    <xf numFmtId="164" fontId="5" fillId="0" borderId="25" xfId="0" applyNumberFormat="1" applyFont="1" applyBorder="1"/>
    <xf numFmtId="164" fontId="35" fillId="0" borderId="0" xfId="0" applyNumberFormat="1" applyFont="1"/>
    <xf numFmtId="41" fontId="35" fillId="0" borderId="0" xfId="0" applyNumberFormat="1" applyFont="1"/>
    <xf numFmtId="164" fontId="36" fillId="0" borderId="0" xfId="0" applyNumberFormat="1" applyFont="1"/>
    <xf numFmtId="0" fontId="37" fillId="0" borderId="0" xfId="0" applyFont="1"/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0" fontId="36" fillId="0" borderId="0" xfId="0" applyFont="1" applyAlignment="1">
      <alignment horizontal="center"/>
    </xf>
    <xf numFmtId="175" fontId="0" fillId="0" borderId="0" xfId="0" applyNumberFormat="1"/>
    <xf numFmtId="43" fontId="7" fillId="0" borderId="0" xfId="0" applyNumberFormat="1" applyFont="1"/>
    <xf numFmtId="43" fontId="7" fillId="0" borderId="29" xfId="0" applyNumberFormat="1" applyFont="1" applyBorder="1"/>
    <xf numFmtId="176" fontId="0" fillId="0" borderId="0" xfId="0" applyNumberFormat="1"/>
    <xf numFmtId="164" fontId="31" fillId="2" borderId="0" xfId="0" applyNumberFormat="1" applyFont="1" applyFill="1"/>
    <xf numFmtId="164" fontId="31" fillId="0" borderId="0" xfId="1" applyNumberFormat="1" applyFont="1" applyBorder="1" applyAlignment="1">
      <alignment horizontal="right"/>
    </xf>
    <xf numFmtId="0" fontId="31" fillId="0" borderId="0" xfId="0" applyFont="1"/>
    <xf numFmtId="41" fontId="31" fillId="0" borderId="0" xfId="0" applyNumberFormat="1" applyFont="1"/>
    <xf numFmtId="44" fontId="31" fillId="0" borderId="0" xfId="0" applyNumberFormat="1" applyFont="1"/>
    <xf numFmtId="44" fontId="7" fillId="0" borderId="29" xfId="2" applyFont="1" applyBorder="1"/>
    <xf numFmtId="164" fontId="31" fillId="0" borderId="0" xfId="0" applyNumberFormat="1" applyFont="1"/>
    <xf numFmtId="0" fontId="31" fillId="0" borderId="0" xfId="0" applyFont="1" applyAlignment="1">
      <alignment horizontal="center"/>
    </xf>
    <xf numFmtId="0" fontId="31" fillId="2" borderId="0" xfId="0" applyFont="1" applyFill="1"/>
    <xf numFmtId="41" fontId="31" fillId="0" borderId="0" xfId="1" applyNumberFormat="1" applyFont="1" applyBorder="1"/>
    <xf numFmtId="165" fontId="0" fillId="0" borderId="0" xfId="0" applyNumberFormat="1" applyAlignment="1">
      <alignment horizontal="center"/>
    </xf>
    <xf numFmtId="0" fontId="2" fillId="0" borderId="59" xfId="0" applyFont="1" applyBorder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right" vertical="top"/>
    </xf>
    <xf numFmtId="0" fontId="2" fillId="0" borderId="41" xfId="0" applyFont="1" applyBorder="1" applyAlignment="1">
      <alignment horizontal="left" vertical="top"/>
    </xf>
    <xf numFmtId="0" fontId="2" fillId="0" borderId="52" xfId="0" applyFont="1" applyBorder="1" applyAlignment="1">
      <alignment horizontal="left" vertical="top"/>
    </xf>
    <xf numFmtId="14" fontId="2" fillId="0" borderId="52" xfId="0" applyNumberFormat="1" applyFont="1" applyBorder="1" applyAlignment="1">
      <alignment horizontal="right" vertical="top"/>
    </xf>
    <xf numFmtId="0" fontId="2" fillId="0" borderId="52" xfId="0" applyFont="1" applyBorder="1" applyAlignment="1">
      <alignment horizontal="right" vertical="top"/>
    </xf>
    <xf numFmtId="0" fontId="2" fillId="0" borderId="45" xfId="0" applyFont="1" applyBorder="1" applyAlignment="1">
      <alignment horizontal="left" vertical="top"/>
    </xf>
    <xf numFmtId="0" fontId="2" fillId="0" borderId="39" xfId="0" applyFont="1" applyBorder="1"/>
    <xf numFmtId="0" fontId="2" fillId="0" borderId="47" xfId="0" applyFont="1" applyBorder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0" xfId="0" applyFont="1" applyBorder="1" applyAlignment="1">
      <alignment horizontal="left" vertical="top"/>
    </xf>
    <xf numFmtId="0" fontId="38" fillId="0" borderId="0" xfId="0" applyFont="1"/>
    <xf numFmtId="43" fontId="0" fillId="0" borderId="0" xfId="0" applyNumberFormat="1"/>
    <xf numFmtId="164" fontId="5" fillId="0" borderId="1" xfId="1" applyNumberFormat="1" applyFont="1" applyBorder="1"/>
    <xf numFmtId="14" fontId="0" fillId="0" borderId="0" xfId="0" applyNumberFormat="1" applyAlignment="1">
      <alignment horizontal="right" vertical="top"/>
    </xf>
    <xf numFmtId="14" fontId="25" fillId="0" borderId="0" xfId="0" applyNumberFormat="1" applyFont="1" applyAlignment="1">
      <alignment horizontal="right" vertical="top"/>
    </xf>
    <xf numFmtId="14" fontId="2" fillId="0" borderId="29" xfId="0" applyNumberFormat="1" applyFont="1" applyBorder="1" applyAlignment="1">
      <alignment horizontal="right" vertical="top"/>
    </xf>
    <xf numFmtId="0" fontId="0" fillId="0" borderId="52" xfId="0" applyBorder="1" applyAlignment="1">
      <alignment horizontal="left" vertical="top"/>
    </xf>
    <xf numFmtId="14" fontId="0" fillId="0" borderId="52" xfId="0" applyNumberFormat="1" applyBorder="1" applyAlignment="1">
      <alignment horizontal="right" vertical="top"/>
    </xf>
    <xf numFmtId="0" fontId="0" fillId="0" borderId="52" xfId="0" applyBorder="1" applyAlignment="1">
      <alignment horizontal="right" vertical="top"/>
    </xf>
    <xf numFmtId="0" fontId="0" fillId="0" borderId="4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/>
    </xf>
    <xf numFmtId="168" fontId="25" fillId="17" borderId="25" xfId="3" applyNumberFormat="1" applyFont="1" applyFill="1" applyBorder="1" applyAlignment="1">
      <alignment horizontal="center"/>
    </xf>
    <xf numFmtId="168" fontId="1" fillId="0" borderId="25" xfId="3" applyNumberFormat="1" applyFont="1" applyFill="1" applyBorder="1" applyAlignment="1">
      <alignment horizontal="center"/>
    </xf>
    <xf numFmtId="164" fontId="5" fillId="0" borderId="0" xfId="0" applyNumberFormat="1" applyFont="1"/>
    <xf numFmtId="164" fontId="30" fillId="0" borderId="52" xfId="1" applyNumberFormat="1" applyFont="1" applyFill="1" applyBorder="1"/>
    <xf numFmtId="0" fontId="4" fillId="0" borderId="52" xfId="0" applyFont="1" applyBorder="1"/>
    <xf numFmtId="164" fontId="0" fillId="0" borderId="52" xfId="1" applyNumberFormat="1" applyFont="1" applyFill="1" applyBorder="1"/>
    <xf numFmtId="164" fontId="5" fillId="0" borderId="1" xfId="1" applyNumberFormat="1" applyFont="1" applyFill="1" applyBorder="1"/>
    <xf numFmtId="168" fontId="0" fillId="2" borderId="25" xfId="3" applyNumberFormat="1" applyFont="1" applyFill="1" applyBorder="1" applyAlignment="1">
      <alignment horizontal="center"/>
    </xf>
    <xf numFmtId="168" fontId="27" fillId="0" borderId="25" xfId="3" applyNumberFormat="1" applyFont="1" applyFill="1" applyBorder="1" applyAlignment="1">
      <alignment horizontal="center"/>
    </xf>
    <xf numFmtId="168" fontId="10" fillId="2" borderId="25" xfId="3" applyNumberFormat="1" applyFont="1" applyFill="1" applyBorder="1" applyAlignment="1">
      <alignment horizontal="center"/>
    </xf>
    <xf numFmtId="41" fontId="31" fillId="0" borderId="0" xfId="0" applyNumberFormat="1" applyFont="1" applyAlignment="1">
      <alignment horizontal="center"/>
    </xf>
    <xf numFmtId="165" fontId="2" fillId="16" borderId="12" xfId="0" applyNumberFormat="1" applyFont="1" applyFill="1" applyBorder="1" applyAlignment="1">
      <alignment horizontal="center"/>
    </xf>
    <xf numFmtId="0" fontId="2" fillId="16" borderId="13" xfId="0" applyFont="1" applyFill="1" applyBorder="1" applyAlignment="1">
      <alignment horizontal="center"/>
    </xf>
    <xf numFmtId="0" fontId="0" fillId="16" borderId="14" xfId="0" applyFill="1" applyBorder="1"/>
    <xf numFmtId="164" fontId="2" fillId="16" borderId="15" xfId="1" applyNumberFormat="1" applyFont="1" applyFill="1" applyBorder="1"/>
    <xf numFmtId="0" fontId="2" fillId="16" borderId="18" xfId="0" applyFont="1" applyFill="1" applyBorder="1"/>
    <xf numFmtId="164" fontId="2" fillId="16" borderId="16" xfId="1" applyNumberFormat="1" applyFont="1" applyFill="1" applyBorder="1"/>
    <xf numFmtId="164" fontId="2" fillId="16" borderId="17" xfId="1" applyNumberFormat="1" applyFont="1" applyFill="1" applyBorder="1"/>
    <xf numFmtId="175" fontId="7" fillId="0" borderId="0" xfId="0" applyNumberFormat="1" applyFont="1"/>
    <xf numFmtId="164" fontId="5" fillId="20" borderId="1" xfId="1" applyNumberFormat="1" applyFont="1" applyFill="1" applyBorder="1"/>
    <xf numFmtId="0" fontId="2" fillId="0" borderId="0" xfId="0" applyFont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14" fontId="2" fillId="0" borderId="0" xfId="0" applyNumberFormat="1" applyFont="1" applyAlignment="1">
      <alignment horizontal="right" vertical="top"/>
    </xf>
    <xf numFmtId="14" fontId="0" fillId="0" borderId="29" xfId="0" applyNumberForma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29" xfId="0" applyFont="1" applyBorder="1"/>
    <xf numFmtId="0" fontId="2" fillId="0" borderId="52" xfId="0" applyFont="1" applyBorder="1" applyAlignment="1">
      <alignment horizontal="left" vertical="top" wrapText="1"/>
    </xf>
    <xf numFmtId="0" fontId="30" fillId="9" borderId="0" xfId="0" applyFont="1" applyFill="1"/>
    <xf numFmtId="3" fontId="0" fillId="0" borderId="0" xfId="0" applyNumberFormat="1"/>
    <xf numFmtId="0" fontId="40" fillId="2" borderId="0" xfId="0" applyFont="1" applyFill="1" applyAlignment="1">
      <alignment horizontal="right"/>
    </xf>
    <xf numFmtId="164" fontId="0" fillId="0" borderId="64" xfId="1" applyNumberFormat="1" applyFont="1" applyBorder="1"/>
    <xf numFmtId="164" fontId="0" fillId="0" borderId="53" xfId="1" applyNumberFormat="1" applyFont="1" applyBorder="1"/>
    <xf numFmtId="165" fontId="25" fillId="2" borderId="31" xfId="0" applyNumberFormat="1" applyFont="1" applyFill="1" applyBorder="1" applyAlignment="1">
      <alignment horizontal="center"/>
    </xf>
    <xf numFmtId="168" fontId="2" fillId="17" borderId="25" xfId="3" applyNumberFormat="1" applyFont="1" applyFill="1" applyBorder="1" applyAlignment="1">
      <alignment horizontal="center"/>
    </xf>
    <xf numFmtId="166" fontId="30" fillId="9" borderId="16" xfId="2" applyNumberFormat="1" applyFont="1" applyFill="1" applyBorder="1"/>
    <xf numFmtId="166" fontId="30" fillId="9" borderId="1" xfId="2" applyNumberFormat="1" applyFont="1" applyFill="1" applyBorder="1"/>
    <xf numFmtId="169" fontId="30" fillId="9" borderId="1" xfId="4" applyNumberFormat="1" applyFont="1" applyFill="1" applyBorder="1" applyAlignment="1">
      <alignment horizontal="center"/>
    </xf>
    <xf numFmtId="170" fontId="30" fillId="9" borderId="1" xfId="4" applyNumberFormat="1" applyFont="1" applyFill="1" applyBorder="1" applyAlignment="1">
      <alignment horizontal="center"/>
    </xf>
    <xf numFmtId="170" fontId="30" fillId="9" borderId="16" xfId="4" applyNumberFormat="1" applyFont="1" applyFill="1" applyBorder="1" applyAlignment="1">
      <alignment horizontal="center"/>
    </xf>
    <xf numFmtId="169" fontId="42" fillId="25" borderId="1" xfId="4" applyNumberFormat="1" applyFont="1" applyFill="1" applyBorder="1" applyAlignment="1">
      <alignment horizontal="center"/>
    </xf>
    <xf numFmtId="167" fontId="0" fillId="0" borderId="0" xfId="0" applyNumberFormat="1"/>
    <xf numFmtId="0" fontId="0" fillId="2" borderId="65" xfId="0" applyFill="1" applyBorder="1"/>
    <xf numFmtId="0" fontId="8" fillId="2" borderId="65" xfId="0" applyFont="1" applyFill="1" applyBorder="1"/>
    <xf numFmtId="44" fontId="0" fillId="0" borderId="3" xfId="2" applyFont="1" applyBorder="1"/>
    <xf numFmtId="44" fontId="0" fillId="0" borderId="19" xfId="2" applyFont="1" applyBorder="1"/>
    <xf numFmtId="0" fontId="0" fillId="26" borderId="0" xfId="0" applyFill="1"/>
    <xf numFmtId="41" fontId="0" fillId="26" borderId="0" xfId="0" applyNumberFormat="1" applyFill="1"/>
    <xf numFmtId="164" fontId="7" fillId="0" borderId="0" xfId="0" applyNumberFormat="1" applyFont="1"/>
    <xf numFmtId="164" fontId="2" fillId="0" borderId="16" xfId="1" applyNumberFormat="1" applyFont="1" applyFill="1" applyBorder="1" applyProtection="1"/>
    <xf numFmtId="0" fontId="16" fillId="0" borderId="46" xfId="0" applyFont="1" applyBorder="1"/>
    <xf numFmtId="164" fontId="0" fillId="29" borderId="19" xfId="1" applyNumberFormat="1" applyFont="1" applyFill="1" applyBorder="1"/>
    <xf numFmtId="164" fontId="0" fillId="29" borderId="1" xfId="1" applyNumberFormat="1" applyFont="1" applyFill="1" applyBorder="1"/>
    <xf numFmtId="0" fontId="16" fillId="0" borderId="46" xfId="0" applyFont="1" applyBorder="1" applyAlignment="1">
      <alignment vertical="center"/>
    </xf>
    <xf numFmtId="164" fontId="2" fillId="0" borderId="16" xfId="1" applyNumberFormat="1" applyFont="1" applyFill="1" applyBorder="1"/>
    <xf numFmtId="9" fontId="0" fillId="24" borderId="12" xfId="3" applyFont="1" applyFill="1" applyBorder="1"/>
    <xf numFmtId="168" fontId="0" fillId="24" borderId="12" xfId="3" applyNumberFormat="1" applyFont="1" applyFill="1" applyBorder="1"/>
    <xf numFmtId="168" fontId="0" fillId="16" borderId="1" xfId="3" applyNumberFormat="1" applyFont="1" applyFill="1" applyBorder="1"/>
    <xf numFmtId="168" fontId="0" fillId="16" borderId="53" xfId="3" applyNumberFormat="1" applyFont="1" applyFill="1" applyBorder="1"/>
    <xf numFmtId="168" fontId="0" fillId="16" borderId="16" xfId="3" applyNumberFormat="1" applyFont="1" applyFill="1" applyBorder="1"/>
    <xf numFmtId="168" fontId="0" fillId="16" borderId="12" xfId="3" applyNumberFormat="1" applyFont="1" applyFill="1" applyBorder="1"/>
    <xf numFmtId="168" fontId="0" fillId="24" borderId="1" xfId="3" applyNumberFormat="1" applyFont="1" applyFill="1" applyBorder="1"/>
    <xf numFmtId="9" fontId="0" fillId="24" borderId="1" xfId="3" applyFont="1" applyFill="1" applyBorder="1"/>
    <xf numFmtId="164" fontId="5" fillId="0" borderId="53" xfId="1" applyNumberFormat="1" applyFont="1" applyBorder="1"/>
    <xf numFmtId="0" fontId="43" fillId="0" borderId="0" xfId="0" applyFont="1"/>
    <xf numFmtId="0" fontId="44" fillId="0" borderId="0" xfId="0" applyFont="1"/>
    <xf numFmtId="164" fontId="43" fillId="0" borderId="12" xfId="1" applyNumberFormat="1" applyFont="1" applyBorder="1"/>
    <xf numFmtId="0" fontId="39" fillId="0" borderId="0" xfId="0" applyFont="1"/>
    <xf numFmtId="0" fontId="45" fillId="0" borderId="0" xfId="0" applyFont="1"/>
    <xf numFmtId="164" fontId="0" fillId="16" borderId="19" xfId="1" applyNumberFormat="1" applyFont="1" applyFill="1" applyBorder="1"/>
    <xf numFmtId="0" fontId="14" fillId="16" borderId="14" xfId="0" applyFont="1" applyFill="1" applyBorder="1"/>
    <xf numFmtId="164" fontId="2" fillId="16" borderId="16" xfId="1" applyNumberFormat="1" applyFont="1" applyFill="1" applyBorder="1" applyProtection="1"/>
    <xf numFmtId="165" fontId="0" fillId="16" borderId="44" xfId="0" applyNumberFormat="1" applyFill="1" applyBorder="1" applyAlignment="1">
      <alignment horizontal="center"/>
    </xf>
    <xf numFmtId="9" fontId="2" fillId="16" borderId="15" xfId="3" applyFont="1" applyFill="1" applyBorder="1"/>
    <xf numFmtId="9" fontId="2" fillId="16" borderId="16" xfId="3" applyFont="1" applyFill="1" applyBorder="1"/>
    <xf numFmtId="9" fontId="2" fillId="16" borderId="16" xfId="3" applyFont="1" applyFill="1" applyBorder="1" applyProtection="1"/>
    <xf numFmtId="9" fontId="2" fillId="16" borderId="17" xfId="3" applyFont="1" applyFill="1" applyBorder="1"/>
    <xf numFmtId="9" fontId="0" fillId="28" borderId="1" xfId="3" applyFont="1" applyFill="1" applyBorder="1"/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46" fillId="0" borderId="0" xfId="0" applyFont="1"/>
    <xf numFmtId="0" fontId="25" fillId="16" borderId="10" xfId="0" applyFont="1" applyFill="1" applyBorder="1" applyAlignment="1">
      <alignment horizontal="center"/>
    </xf>
    <xf numFmtId="164" fontId="25" fillId="16" borderId="27" xfId="1" applyNumberFormat="1" applyFont="1" applyFill="1" applyBorder="1"/>
    <xf numFmtId="164" fontId="25" fillId="16" borderId="28" xfId="1" applyNumberFormat="1" applyFont="1" applyFill="1" applyBorder="1"/>
    <xf numFmtId="0" fontId="25" fillId="0" borderId="10" xfId="0" applyFont="1" applyBorder="1" applyAlignment="1">
      <alignment horizontal="center"/>
    </xf>
    <xf numFmtId="164" fontId="5" fillId="20" borderId="27" xfId="1" applyNumberFormat="1" applyFont="1" applyFill="1" applyBorder="1"/>
    <xf numFmtId="164" fontId="25" fillId="0" borderId="28" xfId="1" applyNumberFormat="1" applyFont="1" applyBorder="1"/>
    <xf numFmtId="164" fontId="25" fillId="0" borderId="27" xfId="1" applyNumberFormat="1" applyFont="1" applyBorder="1"/>
    <xf numFmtId="164" fontId="25" fillId="22" borderId="36" xfId="0" applyNumberFormat="1" applyFont="1" applyFill="1" applyBorder="1"/>
    <xf numFmtId="3" fontId="5" fillId="0" borderId="0" xfId="0" applyNumberFormat="1" applyFont="1"/>
    <xf numFmtId="164" fontId="25" fillId="0" borderId="0" xfId="0" applyNumberFormat="1" applyFont="1"/>
    <xf numFmtId="0" fontId="25" fillId="0" borderId="0" xfId="0" applyFont="1" applyAlignment="1">
      <alignment horizontal="center"/>
    </xf>
    <xf numFmtId="9" fontId="2" fillId="0" borderId="16" xfId="3" applyFont="1" applyFill="1" applyBorder="1"/>
    <xf numFmtId="9" fontId="0" fillId="27" borderId="0" xfId="0" applyNumberFormat="1" applyFill="1"/>
    <xf numFmtId="164" fontId="0" fillId="16" borderId="14" xfId="1" applyNumberFormat="1" applyFont="1" applyFill="1" applyBorder="1"/>
    <xf numFmtId="164" fontId="2" fillId="16" borderId="18" xfId="1" applyNumberFormat="1" applyFont="1" applyFill="1" applyBorder="1"/>
    <xf numFmtId="41" fontId="34" fillId="0" borderId="0" xfId="0" applyNumberFormat="1" applyFont="1" applyAlignment="1">
      <alignment horizontal="center"/>
    </xf>
    <xf numFmtId="0" fontId="41" fillId="0" borderId="0" xfId="0" applyFont="1" applyAlignment="1">
      <alignment horizontal="right"/>
    </xf>
    <xf numFmtId="0" fontId="41" fillId="0" borderId="0" xfId="0" applyFont="1"/>
    <xf numFmtId="164" fontId="41" fillId="0" borderId="0" xfId="1" applyNumberFormat="1" applyFont="1" applyFill="1" applyBorder="1"/>
    <xf numFmtId="0" fontId="6" fillId="2" borderId="50" xfId="0" applyFont="1" applyFill="1" applyBorder="1"/>
    <xf numFmtId="44" fontId="0" fillId="0" borderId="53" xfId="2" applyFont="1" applyFill="1" applyBorder="1"/>
    <xf numFmtId="44" fontId="5" fillId="0" borderId="1" xfId="2" applyFont="1" applyFill="1" applyBorder="1"/>
    <xf numFmtId="44" fontId="0" fillId="0" borderId="0" xfId="0" applyNumberFormat="1"/>
    <xf numFmtId="9" fontId="0" fillId="0" borderId="1" xfId="3" applyFont="1" applyFill="1" applyBorder="1"/>
    <xf numFmtId="9" fontId="0" fillId="17" borderId="0" xfId="0" applyNumberFormat="1" applyFill="1"/>
    <xf numFmtId="164" fontId="5" fillId="24" borderId="27" xfId="1" applyNumberFormat="1" applyFont="1" applyFill="1" applyBorder="1"/>
    <xf numFmtId="164" fontId="5" fillId="16" borderId="27" xfId="1" applyNumberFormat="1" applyFont="1" applyFill="1" applyBorder="1"/>
    <xf numFmtId="164" fontId="5" fillId="0" borderId="27" xfId="1" applyNumberFormat="1" applyFont="1" applyBorder="1"/>
    <xf numFmtId="164" fontId="25" fillId="0" borderId="36" xfId="0" applyNumberFormat="1" applyFont="1" applyBorder="1"/>
    <xf numFmtId="41" fontId="5" fillId="0" borderId="0" xfId="0" applyNumberFormat="1" applyFont="1"/>
    <xf numFmtId="0" fontId="2" fillId="12" borderId="59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2" fillId="12" borderId="39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4" fillId="15" borderId="64" xfId="0" applyFont="1" applyFill="1" applyBorder="1" applyAlignment="1">
      <alignment horizontal="center"/>
    </xf>
    <xf numFmtId="0" fontId="2" fillId="5" borderId="66" xfId="0" applyFont="1" applyFill="1" applyBorder="1" applyAlignment="1">
      <alignment horizontal="center"/>
    </xf>
    <xf numFmtId="167" fontId="5" fillId="0" borderId="1" xfId="3" applyNumberFormat="1" applyFont="1" applyFill="1" applyBorder="1"/>
    <xf numFmtId="177" fontId="5" fillId="0" borderId="0" xfId="0" applyNumberFormat="1" applyFont="1"/>
    <xf numFmtId="167" fontId="5" fillId="0" borderId="16" xfId="3" applyNumberFormat="1" applyFont="1" applyFill="1" applyBorder="1"/>
    <xf numFmtId="0" fontId="6" fillId="0" borderId="11" xfId="0" applyFont="1" applyBorder="1"/>
    <xf numFmtId="166" fontId="5" fillId="9" borderId="1" xfId="2" applyNumberFormat="1" applyFont="1" applyFill="1" applyBorder="1"/>
    <xf numFmtId="166" fontId="5" fillId="9" borderId="16" xfId="2" applyNumberFormat="1" applyFont="1" applyFill="1" applyBorder="1"/>
    <xf numFmtId="0" fontId="5" fillId="0" borderId="0" xfId="0" applyFont="1" applyAlignment="1">
      <alignment vertical="center"/>
    </xf>
    <xf numFmtId="167" fontId="5" fillId="0" borderId="19" xfId="3" applyNumberFormat="1" applyFont="1" applyBorder="1"/>
    <xf numFmtId="167" fontId="5" fillId="0" borderId="1" xfId="3" applyNumberFormat="1" applyFont="1" applyBorder="1"/>
    <xf numFmtId="167" fontId="5" fillId="0" borderId="16" xfId="3" applyNumberFormat="1" applyFont="1" applyBorder="1"/>
    <xf numFmtId="166" fontId="5" fillId="9" borderId="31" xfId="2" applyNumberFormat="1" applyFont="1" applyFill="1" applyBorder="1"/>
    <xf numFmtId="0" fontId="5" fillId="9" borderId="0" xfId="0" applyFont="1" applyFill="1"/>
    <xf numFmtId="0" fontId="6" fillId="0" borderId="11" xfId="0" applyFont="1" applyBorder="1" applyAlignment="1">
      <alignment horizontal="left"/>
    </xf>
    <xf numFmtId="0" fontId="25" fillId="0" borderId="11" xfId="0" applyFont="1" applyBorder="1"/>
    <xf numFmtId="0" fontId="5" fillId="0" borderId="62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59" xfId="0" applyBorder="1" applyAlignment="1">
      <alignment horizontal="center" vertical="top"/>
    </xf>
    <xf numFmtId="0" fontId="0" fillId="0" borderId="52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59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2" fillId="11" borderId="0" xfId="0" applyFont="1" applyFill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59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18" borderId="37" xfId="0" applyFont="1" applyFill="1" applyBorder="1" applyAlignment="1">
      <alignment horizontal="center" vertical="center"/>
    </xf>
    <xf numFmtId="0" fontId="13" fillId="18" borderId="38" xfId="0" applyFont="1" applyFill="1" applyBorder="1" applyAlignment="1">
      <alignment horizontal="center" vertical="center"/>
    </xf>
    <xf numFmtId="0" fontId="13" fillId="18" borderId="32" xfId="0" applyFont="1" applyFill="1" applyBorder="1" applyAlignment="1">
      <alignment horizontal="center" vertical="center"/>
    </xf>
    <xf numFmtId="0" fontId="13" fillId="21" borderId="6" xfId="0" applyFont="1" applyFill="1" applyBorder="1" applyAlignment="1">
      <alignment horizontal="center" vertical="center" textRotation="90" wrapText="1"/>
    </xf>
    <xf numFmtId="0" fontId="13" fillId="21" borderId="7" xfId="0" applyFont="1" applyFill="1" applyBorder="1" applyAlignment="1">
      <alignment horizontal="center" vertical="center" textRotation="90" wrapText="1"/>
    </xf>
    <xf numFmtId="0" fontId="13" fillId="21" borderId="8" xfId="0" applyFont="1" applyFill="1" applyBorder="1" applyAlignment="1">
      <alignment horizontal="center" vertical="center" textRotation="90" wrapText="1"/>
    </xf>
    <xf numFmtId="0" fontId="13" fillId="17" borderId="6" xfId="0" applyFont="1" applyFill="1" applyBorder="1" applyAlignment="1">
      <alignment horizontal="center" vertical="center" textRotation="90" wrapText="1"/>
    </xf>
    <xf numFmtId="0" fontId="13" fillId="17" borderId="7" xfId="0" applyFont="1" applyFill="1" applyBorder="1" applyAlignment="1">
      <alignment horizontal="center" vertical="center" textRotation="90" wrapText="1"/>
    </xf>
    <xf numFmtId="0" fontId="13" fillId="17" borderId="8" xfId="0" applyFont="1" applyFill="1" applyBorder="1" applyAlignment="1">
      <alignment horizontal="center" vertical="center" textRotation="90" wrapText="1"/>
    </xf>
    <xf numFmtId="0" fontId="2" fillId="22" borderId="24" xfId="0" applyFont="1" applyFill="1" applyBorder="1" applyAlignment="1">
      <alignment horizontal="center"/>
    </xf>
    <xf numFmtId="0" fontId="2" fillId="22" borderId="25" xfId="0" applyFont="1" applyFill="1" applyBorder="1" applyAlignment="1">
      <alignment horizontal="center"/>
    </xf>
    <xf numFmtId="0" fontId="17" fillId="16" borderId="6" xfId="0" applyFont="1" applyFill="1" applyBorder="1" applyAlignment="1">
      <alignment horizontal="center" vertical="center"/>
    </xf>
    <xf numFmtId="0" fontId="17" fillId="16" borderId="52" xfId="0" applyFont="1" applyFill="1" applyBorder="1" applyAlignment="1">
      <alignment horizontal="center" vertical="center"/>
    </xf>
    <xf numFmtId="0" fontId="17" fillId="16" borderId="51" xfId="0" applyFont="1" applyFill="1" applyBorder="1" applyAlignment="1">
      <alignment horizontal="center" vertical="center"/>
    </xf>
    <xf numFmtId="0" fontId="13" fillId="23" borderId="2" xfId="0" applyFont="1" applyFill="1" applyBorder="1" applyAlignment="1">
      <alignment horizontal="center" vertical="center" textRotation="90" wrapText="1"/>
    </xf>
    <xf numFmtId="0" fontId="13" fillId="23" borderId="4" xfId="0" applyFont="1" applyFill="1" applyBorder="1" applyAlignment="1">
      <alignment horizontal="center" vertical="center" textRotation="90" wrapText="1"/>
    </xf>
    <xf numFmtId="0" fontId="13" fillId="23" borderId="5" xfId="0" applyFont="1" applyFill="1" applyBorder="1" applyAlignment="1">
      <alignment horizontal="center" vertical="center" textRotation="90" wrapText="1"/>
    </xf>
    <xf numFmtId="0" fontId="13" fillId="18" borderId="2" xfId="0" applyFont="1" applyFill="1" applyBorder="1" applyAlignment="1">
      <alignment horizontal="center" vertical="center" textRotation="90" wrapText="1"/>
    </xf>
    <xf numFmtId="0" fontId="13" fillId="18" borderId="4" xfId="0" applyFont="1" applyFill="1" applyBorder="1" applyAlignment="1">
      <alignment horizontal="center" vertical="center" textRotation="90" wrapText="1"/>
    </xf>
    <xf numFmtId="0" fontId="13" fillId="18" borderId="5" xfId="0" applyFont="1" applyFill="1" applyBorder="1" applyAlignment="1">
      <alignment horizontal="center" vertical="center" textRotation="90" wrapText="1"/>
    </xf>
    <xf numFmtId="0" fontId="13" fillId="17" borderId="2" xfId="0" applyFont="1" applyFill="1" applyBorder="1" applyAlignment="1">
      <alignment horizontal="center" vertical="center" textRotation="90" wrapText="1"/>
    </xf>
    <xf numFmtId="0" fontId="13" fillId="17" borderId="4" xfId="0" applyFont="1" applyFill="1" applyBorder="1" applyAlignment="1">
      <alignment horizontal="center" vertical="center" textRotation="90" wrapText="1"/>
    </xf>
    <xf numFmtId="0" fontId="13" fillId="17" borderId="5" xfId="0" applyFont="1" applyFill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2" fillId="23" borderId="2" xfId="0" applyFont="1" applyFill="1" applyBorder="1" applyAlignment="1">
      <alignment horizontal="center" vertical="center" textRotation="90" wrapText="1"/>
    </xf>
    <xf numFmtId="0" fontId="22" fillId="23" borderId="4" xfId="0" applyFont="1" applyFill="1" applyBorder="1" applyAlignment="1">
      <alignment horizontal="center" vertical="center" textRotation="90" wrapText="1"/>
    </xf>
    <xf numFmtId="0" fontId="22" fillId="23" borderId="5" xfId="0" applyFont="1" applyFill="1" applyBorder="1" applyAlignment="1">
      <alignment horizontal="center" vertical="center" textRotation="90" wrapText="1"/>
    </xf>
    <xf numFmtId="0" fontId="16" fillId="16" borderId="6" xfId="0" applyFont="1" applyFill="1" applyBorder="1" applyAlignment="1">
      <alignment horizontal="center" vertical="center"/>
    </xf>
    <xf numFmtId="0" fontId="16" fillId="16" borderId="52" xfId="0" applyFont="1" applyFill="1" applyBorder="1" applyAlignment="1">
      <alignment horizontal="center" vertical="center"/>
    </xf>
    <xf numFmtId="0" fontId="16" fillId="16" borderId="51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47" fillId="3" borderId="10" xfId="0" applyFont="1" applyFill="1" applyBorder="1" applyAlignment="1">
      <alignment horizontal="center" vertical="center" textRotation="90" wrapText="1"/>
    </xf>
    <xf numFmtId="0" fontId="47" fillId="3" borderId="27" xfId="0" applyFont="1" applyFill="1" applyBorder="1" applyAlignment="1">
      <alignment horizontal="center" vertical="center" textRotation="90" wrapText="1"/>
    </xf>
    <xf numFmtId="0" fontId="47" fillId="3" borderId="28" xfId="0" applyFont="1" applyFill="1" applyBorder="1" applyAlignment="1">
      <alignment horizontal="center" vertical="center" textRotation="90" wrapText="1"/>
    </xf>
    <xf numFmtId="0" fontId="48" fillId="0" borderId="1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47" fillId="3" borderId="2" xfId="0" applyFont="1" applyFill="1" applyBorder="1" applyAlignment="1">
      <alignment horizontal="center" vertical="center" textRotation="90" wrapText="1"/>
    </xf>
    <xf numFmtId="0" fontId="47" fillId="3" borderId="4" xfId="0" applyFont="1" applyFill="1" applyBorder="1" applyAlignment="1">
      <alignment horizontal="center" vertical="center" textRotation="90" wrapText="1"/>
    </xf>
    <xf numFmtId="0" fontId="47" fillId="3" borderId="5" xfId="0" applyFont="1" applyFill="1" applyBorder="1" applyAlignment="1">
      <alignment horizontal="center" vertical="center" textRotation="90" wrapText="1"/>
    </xf>
    <xf numFmtId="0" fontId="9" fillId="14" borderId="6" xfId="0" applyFont="1" applyFill="1" applyBorder="1" applyAlignment="1">
      <alignment horizontal="center" vertical="center" textRotation="90" wrapText="1"/>
    </xf>
    <xf numFmtId="0" fontId="9" fillId="14" borderId="7" xfId="0" applyFont="1" applyFill="1" applyBorder="1" applyAlignment="1">
      <alignment horizontal="center" vertical="center" textRotation="90" wrapText="1"/>
    </xf>
    <xf numFmtId="0" fontId="9" fillId="14" borderId="8" xfId="0" applyFont="1" applyFill="1" applyBorder="1" applyAlignment="1">
      <alignment horizontal="center" vertical="center" textRotation="90" wrapText="1"/>
    </xf>
    <xf numFmtId="0" fontId="2" fillId="12" borderId="6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45" xfId="0" applyFont="1" applyFill="1" applyBorder="1" applyAlignment="1">
      <alignment horizontal="center"/>
    </xf>
    <xf numFmtId="0" fontId="9" fillId="14" borderId="37" xfId="0" applyFont="1" applyFill="1" applyBorder="1" applyAlignment="1">
      <alignment horizontal="center" vertical="center" textRotation="90" wrapText="1"/>
    </xf>
    <xf numFmtId="0" fontId="9" fillId="14" borderId="38" xfId="0" applyFont="1" applyFill="1" applyBorder="1" applyAlignment="1">
      <alignment horizontal="center" vertical="center" textRotation="90" wrapText="1"/>
    </xf>
    <xf numFmtId="0" fontId="24" fillId="15" borderId="55" xfId="0" applyFont="1" applyFill="1" applyBorder="1" applyAlignment="1">
      <alignment horizontal="center"/>
    </xf>
    <xf numFmtId="0" fontId="24" fillId="15" borderId="56" xfId="0" applyFont="1" applyFill="1" applyBorder="1" applyAlignment="1">
      <alignment horizontal="center"/>
    </xf>
    <xf numFmtId="0" fontId="2" fillId="5" borderId="60" xfId="0" applyFont="1" applyFill="1" applyBorder="1" applyAlignment="1">
      <alignment horizontal="center"/>
    </xf>
    <xf numFmtId="0" fontId="2" fillId="5" borderId="58" xfId="0" applyFont="1" applyFill="1" applyBorder="1" applyAlignment="1">
      <alignment horizontal="center"/>
    </xf>
    <xf numFmtId="0" fontId="47" fillId="0" borderId="6" xfId="0" applyFont="1" applyBorder="1" applyAlignment="1">
      <alignment horizontal="center" vertical="center" textRotation="90"/>
    </xf>
    <xf numFmtId="0" fontId="47" fillId="0" borderId="7" xfId="0" applyFont="1" applyBorder="1" applyAlignment="1">
      <alignment horizontal="center" vertical="center" textRotation="90"/>
    </xf>
    <xf numFmtId="0" fontId="47" fillId="0" borderId="8" xfId="0" applyFont="1" applyBorder="1" applyAlignment="1">
      <alignment horizontal="center" vertical="center" textRotation="90"/>
    </xf>
    <xf numFmtId="0" fontId="24" fillId="15" borderId="9" xfId="0" applyFont="1" applyFill="1" applyBorder="1" applyAlignment="1">
      <alignment horizontal="center"/>
    </xf>
    <xf numFmtId="0" fontId="2" fillId="5" borderId="61" xfId="0" applyFont="1" applyFill="1" applyBorder="1" applyAlignment="1">
      <alignment horizontal="center"/>
    </xf>
    <xf numFmtId="0" fontId="2" fillId="12" borderId="36" xfId="0" applyFont="1" applyFill="1" applyBorder="1" applyAlignment="1">
      <alignment horizontal="center"/>
    </xf>
    <xf numFmtId="0" fontId="24" fillId="15" borderId="58" xfId="0" applyFont="1" applyFill="1" applyBorder="1" applyAlignment="1">
      <alignment horizontal="center"/>
    </xf>
    <xf numFmtId="0" fontId="24" fillId="15" borderId="61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 vertical="center" textRotation="90" wrapText="1"/>
    </xf>
    <xf numFmtId="0" fontId="47" fillId="3" borderId="7" xfId="0" applyFont="1" applyFill="1" applyBorder="1" applyAlignment="1">
      <alignment horizontal="center" vertical="center" textRotation="90" wrapText="1"/>
    </xf>
    <xf numFmtId="0" fontId="47" fillId="3" borderId="8" xfId="0" applyFont="1" applyFill="1" applyBorder="1" applyAlignment="1">
      <alignment horizontal="center" vertical="center" textRotation="90" wrapText="1"/>
    </xf>
    <xf numFmtId="9" fontId="3" fillId="2" borderId="29" xfId="3" applyFont="1" applyFill="1" applyBorder="1" applyAlignment="1">
      <alignment wrapText="1"/>
    </xf>
    <xf numFmtId="0" fontId="47" fillId="0" borderId="2" xfId="0" applyFont="1" applyBorder="1" applyAlignment="1">
      <alignment horizontal="center" vertical="center" textRotation="90"/>
    </xf>
    <xf numFmtId="0" fontId="47" fillId="0" borderId="4" xfId="0" applyFont="1" applyBorder="1" applyAlignment="1">
      <alignment horizontal="center" vertical="center" textRotation="90"/>
    </xf>
    <xf numFmtId="0" fontId="47" fillId="0" borderId="5" xfId="0" applyFont="1" applyBorder="1" applyAlignment="1">
      <alignment horizontal="center" vertical="center" textRotation="90"/>
    </xf>
    <xf numFmtId="0" fontId="2" fillId="12" borderId="50" xfId="0" applyFont="1" applyFill="1" applyBorder="1" applyAlignment="1">
      <alignment horizontal="center"/>
    </xf>
    <xf numFmtId="0" fontId="2" fillId="12" borderId="47" xfId="0" applyFont="1" applyFill="1" applyBorder="1" applyAlignment="1">
      <alignment horizontal="center"/>
    </xf>
    <xf numFmtId="0" fontId="2" fillId="12" borderId="40" xfId="0" applyFont="1" applyFill="1" applyBorder="1" applyAlignment="1">
      <alignment horizontal="center"/>
    </xf>
    <xf numFmtId="0" fontId="48" fillId="0" borderId="2" xfId="0" applyFont="1" applyBorder="1" applyAlignment="1">
      <alignment horizontal="center" vertical="center" textRotation="90" wrapText="1"/>
    </xf>
    <xf numFmtId="0" fontId="48" fillId="0" borderId="4" xfId="0" applyFont="1" applyBorder="1" applyAlignment="1">
      <alignment horizontal="center" vertical="center" textRotation="90" wrapText="1"/>
    </xf>
    <xf numFmtId="0" fontId="48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7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B0E098"/>
      <color rgb="FFD1F3FF"/>
      <color rgb="FFFFCCFF"/>
      <color rgb="FFDFD6F6"/>
      <color rgb="FFCCBEF0"/>
      <color rgb="FFFFFFCC"/>
      <color rgb="FFB9EDFF"/>
      <color rgb="FFFFDF7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zoomScale="110" zoomScaleNormal="110" workbookViewId="0">
      <selection activeCell="F24" sqref="F24:M24"/>
    </sheetView>
  </sheetViews>
  <sheetFormatPr defaultColWidth="16.28515625" defaultRowHeight="15" x14ac:dyDescent="0.25"/>
  <cols>
    <col min="1" max="1" width="16.28515625" bestFit="1" customWidth="1"/>
    <col min="2" max="2" width="20.28515625" customWidth="1"/>
    <col min="3" max="3" width="12.28515625" bestFit="1" customWidth="1"/>
    <col min="4" max="4" width="20.42578125" bestFit="1" customWidth="1"/>
    <col min="5" max="5" width="17.7109375" bestFit="1" customWidth="1"/>
  </cols>
  <sheetData>
    <row r="1" spans="1:16" ht="15.75" thickBot="1" x14ac:dyDescent="0.3"/>
    <row r="2" spans="1:16" ht="15.75" thickBot="1" x14ac:dyDescent="0.3">
      <c r="A2" s="288" t="s">
        <v>102</v>
      </c>
      <c r="B2" s="289" t="s">
        <v>105</v>
      </c>
      <c r="C2" s="289" t="s">
        <v>101</v>
      </c>
      <c r="D2" s="289" t="s">
        <v>103</v>
      </c>
      <c r="E2" s="152" t="s">
        <v>104</v>
      </c>
      <c r="F2" s="460" t="s">
        <v>114</v>
      </c>
      <c r="G2" s="461"/>
      <c r="H2" s="461"/>
      <c r="I2" s="461"/>
      <c r="J2" s="461"/>
      <c r="K2" s="461"/>
      <c r="L2" s="461"/>
      <c r="M2" s="462"/>
      <c r="N2" s="1"/>
      <c r="O2" s="1"/>
      <c r="P2" s="1"/>
    </row>
    <row r="3" spans="1:16" s="251" customFormat="1" x14ac:dyDescent="0.25">
      <c r="A3" s="279" t="s">
        <v>138</v>
      </c>
      <c r="B3" s="284"/>
      <c r="C3" s="285"/>
      <c r="D3" s="286"/>
      <c r="E3" s="287"/>
      <c r="F3" s="463"/>
      <c r="G3" s="464"/>
      <c r="H3" s="464"/>
      <c r="I3" s="464"/>
      <c r="J3" s="464"/>
      <c r="K3" s="464"/>
      <c r="L3" s="464"/>
      <c r="M3" s="465"/>
      <c r="N3" s="250"/>
      <c r="O3" s="250"/>
      <c r="P3" s="250"/>
    </row>
    <row r="4" spans="1:16" s="251" customFormat="1" x14ac:dyDescent="0.25">
      <c r="A4" s="249"/>
      <c r="B4" s="330"/>
      <c r="C4" s="328"/>
      <c r="D4" s="326"/>
      <c r="E4" s="327"/>
      <c r="F4" s="466"/>
      <c r="G4" s="467"/>
      <c r="H4" s="467"/>
      <c r="I4" s="467"/>
      <c r="J4" s="467"/>
      <c r="K4" s="467"/>
      <c r="L4" s="467"/>
      <c r="M4" s="468"/>
      <c r="N4" s="250"/>
      <c r="O4" s="250"/>
      <c r="P4" s="250"/>
    </row>
    <row r="5" spans="1:16" s="251" customFormat="1" ht="15.75" thickBot="1" x14ac:dyDescent="0.3">
      <c r="A5" s="249"/>
      <c r="B5" s="330"/>
      <c r="C5" s="328"/>
      <c r="D5" s="326"/>
      <c r="E5" s="327"/>
      <c r="F5" s="466"/>
      <c r="G5" s="467"/>
      <c r="H5" s="467"/>
      <c r="I5" s="467"/>
      <c r="J5" s="467"/>
      <c r="K5" s="467"/>
      <c r="L5" s="467"/>
      <c r="M5" s="468"/>
      <c r="N5" s="250"/>
      <c r="O5" s="250"/>
      <c r="P5" s="250"/>
    </row>
    <row r="6" spans="1:16" s="251" customFormat="1" ht="14.65" customHeight="1" x14ac:dyDescent="0.25">
      <c r="A6" s="279" t="s">
        <v>232</v>
      </c>
      <c r="B6" s="284"/>
      <c r="C6" s="285"/>
      <c r="D6" s="286"/>
      <c r="E6" s="287"/>
      <c r="F6" s="456"/>
      <c r="G6" s="457"/>
      <c r="H6" s="457"/>
      <c r="I6" s="457"/>
      <c r="J6" s="457"/>
      <c r="K6" s="457"/>
      <c r="L6" s="457"/>
      <c r="M6" s="458"/>
      <c r="N6" s="250"/>
      <c r="O6" s="250"/>
      <c r="P6" s="250"/>
    </row>
    <row r="7" spans="1:16" s="251" customFormat="1" ht="14.65" customHeight="1" x14ac:dyDescent="0.25">
      <c r="A7" s="249"/>
      <c r="B7" s="290"/>
      <c r="C7" s="297"/>
      <c r="D7" s="291"/>
      <c r="E7" s="292"/>
      <c r="F7" s="444"/>
      <c r="G7" s="445"/>
      <c r="H7" s="445"/>
      <c r="I7" s="445"/>
      <c r="J7" s="445"/>
      <c r="K7" s="445"/>
      <c r="L7" s="445"/>
      <c r="M7" s="446"/>
      <c r="N7" s="250"/>
      <c r="O7" s="250"/>
      <c r="P7" s="250"/>
    </row>
    <row r="8" spans="1:16" s="251" customFormat="1" ht="14.65" customHeight="1" thickBot="1" x14ac:dyDescent="0.3">
      <c r="A8" s="280"/>
      <c r="B8" s="281"/>
      <c r="C8" s="282"/>
      <c r="D8" s="282"/>
      <c r="E8" s="283"/>
      <c r="F8" s="441"/>
      <c r="G8" s="442"/>
      <c r="H8" s="442"/>
      <c r="I8" s="442"/>
      <c r="J8" s="442"/>
      <c r="K8" s="442"/>
      <c r="L8" s="442"/>
      <c r="M8" s="443"/>
      <c r="N8" s="250"/>
      <c r="O8" s="250"/>
      <c r="P8" s="250"/>
    </row>
    <row r="9" spans="1:16" s="251" customFormat="1" ht="14.65" customHeight="1" x14ac:dyDescent="0.25">
      <c r="A9" s="279" t="s">
        <v>139</v>
      </c>
      <c r="B9" s="284"/>
      <c r="C9" s="285"/>
      <c r="D9" s="286"/>
      <c r="E9" s="287"/>
      <c r="F9" s="456"/>
      <c r="G9" s="457"/>
      <c r="H9" s="457"/>
      <c r="I9" s="457"/>
      <c r="J9" s="457"/>
      <c r="K9" s="457"/>
      <c r="L9" s="457"/>
      <c r="M9" s="458"/>
      <c r="N9" s="250"/>
      <c r="O9" s="250"/>
      <c r="P9" s="250"/>
    </row>
    <row r="10" spans="1:16" s="251" customFormat="1" ht="14.65" customHeight="1" x14ac:dyDescent="0.25">
      <c r="A10" s="249"/>
      <c r="B10" s="290"/>
      <c r="C10" s="297"/>
      <c r="D10" s="291"/>
      <c r="E10" s="292"/>
      <c r="F10" s="444"/>
      <c r="G10" s="445"/>
      <c r="H10" s="445"/>
      <c r="I10" s="445"/>
      <c r="J10" s="445"/>
      <c r="K10" s="445"/>
      <c r="L10" s="445"/>
      <c r="M10" s="446"/>
      <c r="N10" s="250"/>
      <c r="O10" s="250"/>
      <c r="P10" s="250"/>
    </row>
    <row r="11" spans="1:16" s="251" customFormat="1" ht="14.65" customHeight="1" thickBot="1" x14ac:dyDescent="0.3">
      <c r="A11" s="280"/>
      <c r="B11" s="281"/>
      <c r="C11" s="282"/>
      <c r="D11" s="282"/>
      <c r="E11" s="283"/>
      <c r="F11" s="441"/>
      <c r="G11" s="442"/>
      <c r="H11" s="442"/>
      <c r="I11" s="442"/>
      <c r="J11" s="442"/>
      <c r="K11" s="442"/>
      <c r="L11" s="442"/>
      <c r="M11" s="443"/>
      <c r="N11" s="250"/>
      <c r="O11" s="250"/>
      <c r="P11" s="250"/>
    </row>
    <row r="12" spans="1:16" s="251" customFormat="1" x14ac:dyDescent="0.25">
      <c r="A12" s="279" t="s">
        <v>177</v>
      </c>
      <c r="B12" s="284"/>
      <c r="C12" s="285"/>
      <c r="D12" s="286"/>
      <c r="E12" s="287"/>
      <c r="F12" s="456"/>
      <c r="G12" s="457"/>
      <c r="H12" s="457"/>
      <c r="I12" s="457"/>
      <c r="J12" s="457"/>
      <c r="K12" s="457"/>
      <c r="L12" s="457"/>
      <c r="M12" s="458"/>
      <c r="N12" s="250"/>
      <c r="O12" s="250"/>
      <c r="P12" s="250"/>
    </row>
    <row r="13" spans="1:16" s="251" customFormat="1" x14ac:dyDescent="0.25">
      <c r="A13" s="249"/>
      <c r="B13" s="290"/>
      <c r="C13" s="297"/>
      <c r="D13" s="291"/>
      <c r="E13" s="292"/>
      <c r="F13" s="444"/>
      <c r="G13" s="445"/>
      <c r="H13" s="445"/>
      <c r="I13" s="445"/>
      <c r="J13" s="445"/>
      <c r="K13" s="445"/>
      <c r="L13" s="445"/>
      <c r="M13" s="446"/>
      <c r="N13" s="250"/>
      <c r="O13" s="250"/>
      <c r="P13" s="250"/>
    </row>
    <row r="14" spans="1:16" s="251" customFormat="1" ht="15.75" thickBot="1" x14ac:dyDescent="0.3">
      <c r="A14" s="280"/>
      <c r="B14" s="281"/>
      <c r="C14" s="282"/>
      <c r="D14" s="282"/>
      <c r="E14" s="283"/>
      <c r="F14" s="441"/>
      <c r="G14" s="442"/>
      <c r="H14" s="442"/>
      <c r="I14" s="442"/>
      <c r="J14" s="442"/>
      <c r="K14" s="442"/>
      <c r="L14" s="442"/>
      <c r="M14" s="443"/>
      <c r="N14" s="250"/>
      <c r="O14" s="250"/>
      <c r="P14" s="250"/>
    </row>
    <row r="15" spans="1:16" s="251" customFormat="1" ht="14.65" customHeight="1" x14ac:dyDescent="0.25">
      <c r="A15" s="279" t="s">
        <v>44</v>
      </c>
      <c r="B15" s="333"/>
      <c r="C15" s="285"/>
      <c r="D15" s="286"/>
      <c r="E15" s="287"/>
      <c r="F15" s="456"/>
      <c r="G15" s="457"/>
      <c r="H15" s="457"/>
      <c r="I15" s="457"/>
      <c r="J15" s="457"/>
      <c r="K15" s="457"/>
      <c r="L15" s="457"/>
      <c r="M15" s="458"/>
    </row>
    <row r="16" spans="1:16" s="251" customFormat="1" ht="14.65" customHeight="1" x14ac:dyDescent="0.25">
      <c r="A16" s="249"/>
      <c r="B16" s="331"/>
      <c r="C16" s="328"/>
      <c r="D16" s="326"/>
      <c r="E16" s="327"/>
      <c r="F16" s="444"/>
      <c r="G16" s="445"/>
      <c r="H16" s="445"/>
      <c r="I16" s="445"/>
      <c r="J16" s="445"/>
      <c r="K16" s="445"/>
      <c r="L16" s="445"/>
      <c r="M16" s="446"/>
    </row>
    <row r="17" spans="1:16" s="251" customFormat="1" ht="15.75" thickBot="1" x14ac:dyDescent="0.3">
      <c r="A17" s="280"/>
      <c r="B17" s="281"/>
      <c r="C17" s="329"/>
      <c r="D17" s="282"/>
      <c r="E17" s="283"/>
      <c r="F17" s="441"/>
      <c r="G17" s="442"/>
      <c r="H17" s="442"/>
      <c r="I17" s="442"/>
      <c r="J17" s="442"/>
      <c r="K17" s="442"/>
      <c r="L17" s="442"/>
      <c r="M17" s="443"/>
    </row>
    <row r="18" spans="1:16" s="251" customFormat="1" ht="14.65" customHeight="1" x14ac:dyDescent="0.25">
      <c r="A18" s="279" t="s">
        <v>106</v>
      </c>
      <c r="B18" s="284"/>
      <c r="C18" s="285"/>
      <c r="D18" s="286"/>
      <c r="E18" s="287"/>
      <c r="F18" s="456"/>
      <c r="G18" s="457"/>
      <c r="H18" s="457"/>
      <c r="I18" s="457"/>
      <c r="J18" s="457"/>
      <c r="K18" s="457"/>
      <c r="L18" s="457"/>
      <c r="M18" s="458"/>
    </row>
    <row r="19" spans="1:16" s="251" customFormat="1" ht="14.65" customHeight="1" x14ac:dyDescent="0.25">
      <c r="A19" s="249"/>
      <c r="B19" s="290"/>
      <c r="C19" s="297"/>
      <c r="D19" s="291"/>
      <c r="E19" s="292"/>
      <c r="F19" s="444"/>
      <c r="G19" s="445"/>
      <c r="H19" s="445"/>
      <c r="I19" s="445"/>
      <c r="J19" s="445"/>
      <c r="K19" s="445"/>
      <c r="L19" s="445"/>
      <c r="M19" s="446"/>
    </row>
    <row r="20" spans="1:16" s="251" customFormat="1" ht="14.65" customHeight="1" thickBot="1" x14ac:dyDescent="0.3">
      <c r="A20" s="280"/>
      <c r="B20" s="281"/>
      <c r="C20" s="282"/>
      <c r="D20" s="282"/>
      <c r="E20" s="283"/>
      <c r="F20" s="441"/>
      <c r="G20" s="442"/>
      <c r="H20" s="442"/>
      <c r="I20" s="442"/>
      <c r="J20" s="442"/>
      <c r="K20" s="442"/>
      <c r="L20" s="442"/>
      <c r="M20" s="443"/>
    </row>
    <row r="21" spans="1:16" s="251" customFormat="1" ht="14.65" customHeight="1" x14ac:dyDescent="0.25">
      <c r="A21" s="279" t="s">
        <v>107</v>
      </c>
      <c r="B21" s="284"/>
      <c r="C21" s="285"/>
      <c r="D21" s="286"/>
      <c r="E21" s="287"/>
      <c r="F21" s="456"/>
      <c r="G21" s="457"/>
      <c r="H21" s="457"/>
      <c r="I21" s="457"/>
      <c r="J21" s="457"/>
      <c r="K21" s="457"/>
      <c r="L21" s="457"/>
      <c r="M21" s="458"/>
    </row>
    <row r="22" spans="1:16" s="251" customFormat="1" x14ac:dyDescent="0.25">
      <c r="A22" s="249"/>
      <c r="B22" s="290"/>
      <c r="C22" s="297"/>
      <c r="D22" s="291"/>
      <c r="E22" s="292"/>
      <c r="F22" s="444"/>
      <c r="G22" s="445"/>
      <c r="H22" s="445"/>
      <c r="I22" s="445"/>
      <c r="J22" s="445"/>
      <c r="K22" s="445"/>
      <c r="L22" s="445"/>
      <c r="M22" s="446"/>
    </row>
    <row r="23" spans="1:16" s="251" customFormat="1" ht="14.65" customHeight="1" thickBot="1" x14ac:dyDescent="0.3">
      <c r="A23" s="280"/>
      <c r="B23" s="281"/>
      <c r="C23" s="282"/>
      <c r="D23" s="282"/>
      <c r="E23" s="283"/>
      <c r="F23" s="441"/>
      <c r="G23" s="442"/>
      <c r="H23" s="442"/>
      <c r="I23" s="442"/>
      <c r="J23" s="442"/>
      <c r="K23" s="442"/>
      <c r="L23" s="442"/>
      <c r="M23" s="443"/>
    </row>
    <row r="24" spans="1:16" s="251" customFormat="1" x14ac:dyDescent="0.25">
      <c r="A24" s="279" t="s">
        <v>108</v>
      </c>
      <c r="B24" s="284"/>
      <c r="C24" s="285"/>
      <c r="D24" s="286"/>
      <c r="E24" s="287"/>
      <c r="F24" s="456"/>
      <c r="G24" s="457"/>
      <c r="H24" s="457"/>
      <c r="I24" s="457"/>
      <c r="J24" s="457"/>
      <c r="K24" s="457"/>
      <c r="L24" s="457"/>
      <c r="M24" s="458"/>
      <c r="N24" s="250"/>
      <c r="O24" s="250"/>
      <c r="P24" s="250"/>
    </row>
    <row r="25" spans="1:16" s="251" customFormat="1" x14ac:dyDescent="0.25">
      <c r="A25" s="249"/>
      <c r="B25" s="290"/>
      <c r="C25" s="297"/>
      <c r="D25" s="291"/>
      <c r="E25" s="292"/>
      <c r="F25" s="444"/>
      <c r="G25" s="445"/>
      <c r="H25" s="445"/>
      <c r="I25" s="445"/>
      <c r="J25" s="445"/>
      <c r="K25" s="445"/>
      <c r="L25" s="445"/>
      <c r="M25" s="446"/>
      <c r="N25" s="250"/>
      <c r="O25" s="250"/>
      <c r="P25" s="250"/>
    </row>
    <row r="26" spans="1:16" s="251" customFormat="1" ht="15.75" thickBot="1" x14ac:dyDescent="0.3">
      <c r="A26" s="280"/>
      <c r="B26" s="281"/>
      <c r="C26" s="282"/>
      <c r="D26" s="282"/>
      <c r="E26" s="283"/>
      <c r="F26" s="441"/>
      <c r="G26" s="442"/>
      <c r="H26" s="442"/>
      <c r="I26" s="442"/>
      <c r="J26" s="442"/>
      <c r="K26" s="442"/>
      <c r="L26" s="442"/>
      <c r="M26" s="443"/>
      <c r="N26" s="250"/>
      <c r="O26" s="250"/>
      <c r="P26" s="250"/>
    </row>
    <row r="27" spans="1:16" s="251" customFormat="1" ht="14.65" customHeight="1" x14ac:dyDescent="0.25">
      <c r="A27" s="279" t="s">
        <v>109</v>
      </c>
      <c r="B27" s="333"/>
      <c r="C27" s="285"/>
      <c r="D27" s="286"/>
      <c r="E27" s="287"/>
      <c r="F27" s="456"/>
      <c r="G27" s="457"/>
      <c r="H27" s="457"/>
      <c r="I27" s="457"/>
      <c r="J27" s="457"/>
      <c r="K27" s="457"/>
      <c r="L27" s="457"/>
      <c r="M27" s="458"/>
    </row>
    <row r="28" spans="1:16" s="251" customFormat="1" ht="14.65" customHeight="1" x14ac:dyDescent="0.25">
      <c r="A28" s="249"/>
      <c r="B28" s="331"/>
      <c r="C28" s="328"/>
      <c r="D28" s="326"/>
      <c r="E28" s="327"/>
      <c r="F28" s="444"/>
      <c r="G28" s="445"/>
      <c r="H28" s="445"/>
      <c r="I28" s="445"/>
      <c r="J28" s="445"/>
      <c r="K28" s="445"/>
      <c r="L28" s="445"/>
      <c r="M28" s="446"/>
    </row>
    <row r="29" spans="1:16" s="251" customFormat="1" ht="15.75" thickBot="1" x14ac:dyDescent="0.3">
      <c r="A29" s="280"/>
      <c r="B29" s="281"/>
      <c r="C29" s="329"/>
      <c r="D29" s="282"/>
      <c r="E29" s="283"/>
      <c r="F29" s="441"/>
      <c r="G29" s="442"/>
      <c r="H29" s="442"/>
      <c r="I29" s="442"/>
      <c r="J29" s="442"/>
      <c r="K29" s="442"/>
      <c r="L29" s="442"/>
      <c r="M29" s="443"/>
    </row>
    <row r="30" spans="1:16" s="251" customFormat="1" ht="14.65" customHeight="1" x14ac:dyDescent="0.25">
      <c r="A30" s="279" t="s">
        <v>110</v>
      </c>
      <c r="B30" s="284"/>
      <c r="C30" s="285"/>
      <c r="D30" s="286"/>
      <c r="E30" s="287"/>
      <c r="F30" s="456"/>
      <c r="G30" s="457"/>
      <c r="H30" s="457"/>
      <c r="I30" s="457"/>
      <c r="J30" s="457"/>
      <c r="K30" s="457"/>
      <c r="L30" s="457"/>
      <c r="M30" s="458"/>
    </row>
    <row r="31" spans="1:16" s="251" customFormat="1" ht="14.65" customHeight="1" x14ac:dyDescent="0.25">
      <c r="A31" s="249"/>
      <c r="B31" s="290"/>
      <c r="C31" s="297"/>
      <c r="D31" s="291"/>
      <c r="E31" s="292"/>
      <c r="F31" s="444"/>
      <c r="G31" s="445"/>
      <c r="H31" s="445"/>
      <c r="I31" s="445"/>
      <c r="J31" s="445"/>
      <c r="K31" s="445"/>
      <c r="L31" s="445"/>
      <c r="M31" s="446"/>
    </row>
    <row r="32" spans="1:16" s="251" customFormat="1" ht="14.65" customHeight="1" thickBot="1" x14ac:dyDescent="0.3">
      <c r="A32" s="280"/>
      <c r="B32" s="281"/>
      <c r="C32" s="282"/>
      <c r="D32" s="282"/>
      <c r="E32" s="283"/>
      <c r="F32" s="441"/>
      <c r="G32" s="442"/>
      <c r="H32" s="442"/>
      <c r="I32" s="442"/>
      <c r="J32" s="442"/>
      <c r="K32" s="442"/>
      <c r="L32" s="442"/>
      <c r="M32" s="443"/>
    </row>
    <row r="33" spans="1:16" s="251" customFormat="1" ht="14.65" customHeight="1" x14ac:dyDescent="0.25">
      <c r="A33" s="279" t="s">
        <v>111</v>
      </c>
      <c r="B33" s="284"/>
      <c r="C33" s="285"/>
      <c r="D33" s="286"/>
      <c r="E33" s="287"/>
      <c r="F33" s="456"/>
      <c r="G33" s="457"/>
      <c r="H33" s="457"/>
      <c r="I33" s="457"/>
      <c r="J33" s="457"/>
      <c r="K33" s="457"/>
      <c r="L33" s="457"/>
      <c r="M33" s="458"/>
    </row>
    <row r="34" spans="1:16" s="251" customFormat="1" x14ac:dyDescent="0.25">
      <c r="A34" s="249"/>
      <c r="B34" s="290"/>
      <c r="C34" s="297"/>
      <c r="D34" s="291"/>
      <c r="E34" s="292"/>
      <c r="F34" s="444"/>
      <c r="G34" s="445"/>
      <c r="H34" s="445"/>
      <c r="I34" s="445"/>
      <c r="J34" s="445"/>
      <c r="K34" s="445"/>
      <c r="L34" s="445"/>
      <c r="M34" s="446"/>
    </row>
    <row r="35" spans="1:16" s="251" customFormat="1" ht="14.65" customHeight="1" thickBot="1" x14ac:dyDescent="0.3">
      <c r="A35" s="280"/>
      <c r="B35" s="281"/>
      <c r="C35" s="282"/>
      <c r="D35" s="282"/>
      <c r="E35" s="283"/>
      <c r="F35" s="441"/>
      <c r="G35" s="442"/>
      <c r="H35" s="442"/>
      <c r="I35" s="442"/>
      <c r="J35" s="442"/>
      <c r="K35" s="442"/>
      <c r="L35" s="442"/>
      <c r="M35" s="443"/>
    </row>
    <row r="36" spans="1:16" s="251" customFormat="1" ht="14.65" customHeight="1" x14ac:dyDescent="0.25">
      <c r="A36" s="279" t="s">
        <v>112</v>
      </c>
      <c r="B36" s="284"/>
      <c r="C36" s="285"/>
      <c r="D36" s="286"/>
      <c r="E36" s="287"/>
      <c r="F36" s="456"/>
      <c r="G36" s="457"/>
      <c r="H36" s="457"/>
      <c r="I36" s="457"/>
      <c r="J36" s="457"/>
      <c r="K36" s="457"/>
      <c r="L36" s="457"/>
      <c r="M36" s="458"/>
    </row>
    <row r="37" spans="1:16" s="251" customFormat="1" x14ac:dyDescent="0.25">
      <c r="A37" s="249"/>
      <c r="B37" s="303"/>
      <c r="C37" s="296"/>
      <c r="D37" s="304"/>
      <c r="E37" s="305"/>
      <c r="F37" s="444"/>
      <c r="G37" s="445"/>
      <c r="H37" s="445"/>
      <c r="I37" s="445"/>
      <c r="J37" s="445"/>
      <c r="K37" s="445"/>
      <c r="L37" s="445"/>
      <c r="M37" s="446"/>
    </row>
    <row r="38" spans="1:16" s="251" customFormat="1" ht="15.75" thickBot="1" x14ac:dyDescent="0.3">
      <c r="A38" s="280"/>
      <c r="B38" s="281"/>
      <c r="C38" s="298"/>
      <c r="D38" s="282"/>
      <c r="E38" s="283"/>
      <c r="F38" s="441"/>
      <c r="G38" s="442"/>
      <c r="H38" s="442"/>
      <c r="I38" s="442"/>
      <c r="J38" s="442"/>
      <c r="K38" s="442"/>
      <c r="L38" s="442"/>
      <c r="M38" s="443"/>
    </row>
    <row r="39" spans="1:16" s="251" customFormat="1" x14ac:dyDescent="0.25">
      <c r="A39" s="279" t="s">
        <v>138</v>
      </c>
      <c r="B39" s="299"/>
      <c r="C39" s="300"/>
      <c r="D39" s="301"/>
      <c r="E39" s="302"/>
      <c r="F39" s="450"/>
      <c r="G39" s="451"/>
      <c r="H39" s="451"/>
      <c r="I39" s="451"/>
      <c r="J39" s="451"/>
      <c r="K39" s="451"/>
      <c r="L39" s="451"/>
      <c r="M39" s="452"/>
    </row>
    <row r="40" spans="1:16" s="251" customFormat="1" x14ac:dyDescent="0.25">
      <c r="A40" s="249"/>
      <c r="B40" s="303"/>
      <c r="C40" s="296"/>
      <c r="D40" s="304"/>
      <c r="E40" s="305"/>
      <c r="F40" s="453"/>
      <c r="G40" s="454"/>
      <c r="H40" s="454"/>
      <c r="I40" s="454"/>
      <c r="J40" s="454"/>
      <c r="K40" s="454"/>
      <c r="L40" s="454"/>
      <c r="M40" s="455"/>
    </row>
    <row r="41" spans="1:16" s="251" customFormat="1" x14ac:dyDescent="0.25">
      <c r="A41" s="280"/>
      <c r="B41" s="281"/>
      <c r="C41" s="298"/>
      <c r="D41" s="282"/>
      <c r="E41" s="283"/>
      <c r="F41" s="447"/>
      <c r="G41" s="448"/>
      <c r="H41" s="448"/>
      <c r="I41" s="448"/>
      <c r="J41" s="448"/>
      <c r="K41" s="448"/>
      <c r="L41" s="448"/>
      <c r="M41" s="449"/>
    </row>
    <row r="42" spans="1:16" s="251" customFormat="1" x14ac:dyDescent="0.25">
      <c r="A42" s="279" t="s">
        <v>232</v>
      </c>
      <c r="B42" s="284"/>
      <c r="C42" s="285"/>
      <c r="D42" s="286"/>
      <c r="E42" s="287"/>
      <c r="F42" s="456"/>
      <c r="G42" s="457"/>
      <c r="H42" s="457"/>
      <c r="I42" s="457"/>
      <c r="J42" s="457"/>
      <c r="K42" s="457"/>
      <c r="L42" s="457"/>
      <c r="M42" s="458"/>
      <c r="N42" s="250"/>
      <c r="O42" s="250"/>
      <c r="P42" s="250"/>
    </row>
    <row r="43" spans="1:16" s="251" customFormat="1" x14ac:dyDescent="0.25">
      <c r="A43" s="249"/>
      <c r="B43" s="290"/>
      <c r="C43" s="297"/>
      <c r="D43" s="291"/>
      <c r="E43" s="292"/>
      <c r="F43" s="444"/>
      <c r="G43" s="445"/>
      <c r="H43" s="445"/>
      <c r="I43" s="445"/>
      <c r="J43" s="445"/>
      <c r="K43" s="445"/>
      <c r="L43" s="445"/>
      <c r="M43" s="446"/>
    </row>
    <row r="44" spans="1:16" s="251" customFormat="1" x14ac:dyDescent="0.25">
      <c r="A44" s="280"/>
      <c r="B44" s="281"/>
      <c r="C44" s="282"/>
      <c r="D44" s="282"/>
      <c r="E44" s="283"/>
      <c r="F44" s="441"/>
      <c r="G44" s="442"/>
      <c r="H44" s="442"/>
      <c r="I44" s="442"/>
      <c r="J44" s="442"/>
      <c r="K44" s="442"/>
      <c r="L44" s="442"/>
      <c r="M44" s="443"/>
      <c r="N44" s="250"/>
      <c r="O44" s="250"/>
      <c r="P44" s="250"/>
    </row>
    <row r="45" spans="1:16" s="251" customFormat="1" x14ac:dyDescent="0.25">
      <c r="A45" s="279" t="s">
        <v>139</v>
      </c>
      <c r="B45" s="284"/>
      <c r="C45" s="285"/>
      <c r="D45" s="286"/>
      <c r="E45" s="287"/>
      <c r="F45" s="456"/>
      <c r="G45" s="457"/>
      <c r="H45" s="457"/>
      <c r="I45" s="457"/>
      <c r="J45" s="457"/>
      <c r="K45" s="457"/>
      <c r="L45" s="457"/>
      <c r="M45" s="458"/>
      <c r="N45" s="250"/>
      <c r="O45" s="250"/>
      <c r="P45" s="250"/>
    </row>
    <row r="46" spans="1:16" s="251" customFormat="1" x14ac:dyDescent="0.25">
      <c r="A46" s="249"/>
      <c r="B46" s="290"/>
      <c r="C46" s="297"/>
      <c r="D46" s="291"/>
      <c r="E46" s="292"/>
      <c r="F46" s="444"/>
      <c r="G46" s="445"/>
      <c r="H46" s="445"/>
      <c r="I46" s="445"/>
      <c r="J46" s="445"/>
      <c r="K46" s="445"/>
      <c r="L46" s="445"/>
      <c r="M46" s="446"/>
    </row>
    <row r="47" spans="1:16" s="251" customFormat="1" ht="15.75" thickBot="1" x14ac:dyDescent="0.3">
      <c r="A47" s="280"/>
      <c r="B47" s="281"/>
      <c r="C47" s="282"/>
      <c r="D47" s="282"/>
      <c r="E47" s="283"/>
      <c r="F47" s="441"/>
      <c r="G47" s="442"/>
      <c r="H47" s="442"/>
      <c r="I47" s="442"/>
      <c r="J47" s="442"/>
      <c r="K47" s="442"/>
      <c r="L47" s="442"/>
      <c r="M47" s="443"/>
      <c r="N47" s="250"/>
      <c r="O47" s="250"/>
      <c r="P47" s="250"/>
    </row>
    <row r="48" spans="1:16" x14ac:dyDescent="0.25">
      <c r="A48" s="1"/>
    </row>
    <row r="49" spans="1:2" x14ac:dyDescent="0.25">
      <c r="A49" s="1"/>
    </row>
    <row r="50" spans="1:2" x14ac:dyDescent="0.25">
      <c r="A50" s="459" t="s">
        <v>181</v>
      </c>
      <c r="B50" s="459"/>
    </row>
  </sheetData>
  <mergeCells count="47">
    <mergeCell ref="F14:M14"/>
    <mergeCell ref="F36:M36"/>
    <mergeCell ref="F33:M33"/>
    <mergeCell ref="F34:M34"/>
    <mergeCell ref="F35:M35"/>
    <mergeCell ref="F28:M28"/>
    <mergeCell ref="F29:M29"/>
    <mergeCell ref="F19:M19"/>
    <mergeCell ref="F2:M2"/>
    <mergeCell ref="F37:M37"/>
    <mergeCell ref="F22:M22"/>
    <mergeCell ref="F27:M27"/>
    <mergeCell ref="F32:M32"/>
    <mergeCell ref="F3:M3"/>
    <mergeCell ref="F6:M6"/>
    <mergeCell ref="F12:M12"/>
    <mergeCell ref="F9:M9"/>
    <mergeCell ref="F31:M31"/>
    <mergeCell ref="F24:M24"/>
    <mergeCell ref="F23:M23"/>
    <mergeCell ref="F15:M15"/>
    <mergeCell ref="F4:M4"/>
    <mergeCell ref="F5:M5"/>
    <mergeCell ref="F7:M7"/>
    <mergeCell ref="A50:B50"/>
    <mergeCell ref="F45:M45"/>
    <mergeCell ref="F46:M46"/>
    <mergeCell ref="F42:M42"/>
    <mergeCell ref="F43:M43"/>
    <mergeCell ref="F44:M44"/>
    <mergeCell ref="F47:M47"/>
    <mergeCell ref="F8:M8"/>
    <mergeCell ref="F10:M10"/>
    <mergeCell ref="F11:M11"/>
    <mergeCell ref="F41:M41"/>
    <mergeCell ref="F39:M39"/>
    <mergeCell ref="F38:M38"/>
    <mergeCell ref="F40:M40"/>
    <mergeCell ref="F16:M16"/>
    <mergeCell ref="F17:M17"/>
    <mergeCell ref="F18:M18"/>
    <mergeCell ref="F21:M21"/>
    <mergeCell ref="F30:M30"/>
    <mergeCell ref="F20:M20"/>
    <mergeCell ref="F25:M25"/>
    <mergeCell ref="F26:M26"/>
    <mergeCell ref="F13:M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Q202"/>
  <sheetViews>
    <sheetView zoomScale="80" zoomScaleNormal="80" workbookViewId="0">
      <pane xSplit="2" topLeftCell="C1" activePane="topRight" state="frozen"/>
      <selection activeCell="J80" sqref="J80"/>
      <selection pane="topRight" activeCell="G21" sqref="G21"/>
    </sheetView>
  </sheetViews>
  <sheetFormatPr defaultRowHeight="15" x14ac:dyDescent="0.25"/>
  <cols>
    <col min="1" max="1" width="9.42578125" customWidth="1"/>
    <col min="2" max="2" width="24.7109375" customWidth="1"/>
    <col min="3" max="15" width="14" customWidth="1"/>
    <col min="16" max="16" width="10.5703125" bestFit="1" customWidth="1"/>
    <col min="17" max="17" width="16.57031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v>0.7</v>
      </c>
      <c r="D2" s="313">
        <f>C2</f>
        <v>0.7</v>
      </c>
      <c r="E2" s="307">
        <f t="shared" ref="E2:O2" si="0">D2</f>
        <v>0.7</v>
      </c>
      <c r="F2" s="315">
        <f t="shared" si="0"/>
        <v>0.7</v>
      </c>
      <c r="G2" s="315">
        <f t="shared" si="0"/>
        <v>0.7</v>
      </c>
      <c r="H2" s="315">
        <f t="shared" si="0"/>
        <v>0.7</v>
      </c>
      <c r="I2" s="315">
        <f t="shared" si="0"/>
        <v>0.7</v>
      </c>
      <c r="J2" s="315">
        <f t="shared" si="0"/>
        <v>0.7</v>
      </c>
      <c r="K2" s="315">
        <f t="shared" si="0"/>
        <v>0.7</v>
      </c>
      <c r="L2" s="315">
        <f t="shared" si="0"/>
        <v>0.7</v>
      </c>
      <c r="M2" s="315">
        <f t="shared" si="0"/>
        <v>0.7</v>
      </c>
      <c r="N2" s="315">
        <f t="shared" si="0"/>
        <v>0.7</v>
      </c>
      <c r="O2" s="315">
        <f t="shared" si="0"/>
        <v>0.7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ENTRY'!S100</f>
        <v>0</v>
      </c>
      <c r="D5" s="3">
        <f>'BIZ kWh ENTRY'!T100</f>
        <v>116189.19059497857</v>
      </c>
      <c r="E5" s="3">
        <f>'BIZ kWh ENTRY'!U100</f>
        <v>29060.0052988969</v>
      </c>
      <c r="F5" s="3">
        <f>'BIZ kWh ENTRY'!V100</f>
        <v>26678.034101886467</v>
      </c>
      <c r="G5" s="3">
        <f>'BIZ kWh ENTRY'!W100</f>
        <v>253093.29352153023</v>
      </c>
      <c r="H5" s="3">
        <f>'BIZ kWh ENTRY'!X100</f>
        <v>141874.94993067978</v>
      </c>
      <c r="I5" s="3">
        <f>'BIZ kWh ENTRY'!Y100</f>
        <v>27235.148172417135</v>
      </c>
      <c r="J5" s="3">
        <f>'BIZ kWh ENTRY'!Z100</f>
        <v>32137.949628184993</v>
      </c>
      <c r="K5" s="3">
        <f>'BIZ kWh ENTRY'!AA100</f>
        <v>112220.80588395755</v>
      </c>
      <c r="L5" s="92">
        <f>'BIZ kWh ENTRY'!AB100</f>
        <v>115691.32417297088</v>
      </c>
      <c r="M5" s="92">
        <f>'BIZ kWh ENTRY'!AC100</f>
        <v>204761.3933296075</v>
      </c>
      <c r="N5" s="3">
        <f>'BIZ kWh ENTRY'!AD100</f>
        <v>358436.32351719157</v>
      </c>
      <c r="O5" s="147"/>
    </row>
    <row r="6" spans="1:17" x14ac:dyDescent="0.25">
      <c r="A6" s="526"/>
      <c r="B6" s="12" t="s">
        <v>0</v>
      </c>
      <c r="C6" s="3">
        <f>'BIZ kWh ENTRY'!S101</f>
        <v>0</v>
      </c>
      <c r="D6" s="3">
        <f>'BIZ kWh ENTRY'!T101</f>
        <v>0</v>
      </c>
      <c r="E6" s="3">
        <f>'BIZ kWh ENTRY'!U101</f>
        <v>0</v>
      </c>
      <c r="F6" s="3">
        <f>'BIZ kWh ENTRY'!V101</f>
        <v>0</v>
      </c>
      <c r="G6" s="3">
        <f>'BIZ kWh ENTRY'!W101</f>
        <v>22927.203706836517</v>
      </c>
      <c r="H6" s="3">
        <f>'BIZ kWh ENTRY'!X101</f>
        <v>0</v>
      </c>
      <c r="I6" s="3">
        <f>'BIZ kWh ENTRY'!Y101</f>
        <v>0</v>
      </c>
      <c r="J6" s="3">
        <f>'BIZ kWh ENTRY'!Z101</f>
        <v>0</v>
      </c>
      <c r="K6" s="3">
        <f>'BIZ kWh ENTRY'!AA101</f>
        <v>0</v>
      </c>
      <c r="L6" s="92">
        <f>'BIZ kWh ENTRY'!AB101</f>
        <v>52421.061534645945</v>
      </c>
      <c r="M6" s="92">
        <f>'BIZ kWh ENTRY'!AC101</f>
        <v>0</v>
      </c>
      <c r="N6" s="3">
        <f>'BIZ kWh ENTRY'!AD101</f>
        <v>0</v>
      </c>
      <c r="O6" s="147"/>
    </row>
    <row r="7" spans="1:17" x14ac:dyDescent="0.25">
      <c r="A7" s="526"/>
      <c r="B7" s="11" t="s">
        <v>21</v>
      </c>
      <c r="C7" s="3">
        <f>'BIZ kWh ENTRY'!S102</f>
        <v>0</v>
      </c>
      <c r="D7" s="3">
        <f>'BIZ kWh ENTRY'!T102</f>
        <v>0</v>
      </c>
      <c r="E7" s="3">
        <f>'BIZ kWh ENTRY'!U102</f>
        <v>0</v>
      </c>
      <c r="F7" s="3">
        <f>'BIZ kWh ENTRY'!V102</f>
        <v>1169.1801712219283</v>
      </c>
      <c r="G7" s="3">
        <f>'BIZ kWh ENTRY'!W102</f>
        <v>0</v>
      </c>
      <c r="H7" s="3">
        <f>'BIZ kWh ENTRY'!X102</f>
        <v>0</v>
      </c>
      <c r="I7" s="3">
        <f>'BIZ kWh ENTRY'!Y102</f>
        <v>0</v>
      </c>
      <c r="J7" s="3">
        <f>'BIZ kWh ENTRY'!Z102</f>
        <v>0</v>
      </c>
      <c r="K7" s="3">
        <f>'BIZ kWh ENTRY'!AA102</f>
        <v>2069.643854240529</v>
      </c>
      <c r="L7" s="92">
        <f>'BIZ kWh ENTRY'!AB102</f>
        <v>16356.140362846643</v>
      </c>
      <c r="M7" s="92">
        <f>'BIZ kWh ENTRY'!AC102</f>
        <v>6227.3728903433839</v>
      </c>
      <c r="N7" s="3">
        <f>'BIZ kWh ENTRY'!AD102</f>
        <v>16947.776693546177</v>
      </c>
      <c r="O7" s="147"/>
    </row>
    <row r="8" spans="1:17" x14ac:dyDescent="0.25">
      <c r="A8" s="526"/>
      <c r="B8" s="11" t="s">
        <v>1</v>
      </c>
      <c r="C8" s="3">
        <f>'BIZ kWh ENTRY'!S103</f>
        <v>0</v>
      </c>
      <c r="D8" s="3">
        <f>'BIZ kWh ENTRY'!T103</f>
        <v>42439.938789841159</v>
      </c>
      <c r="E8" s="3">
        <f>'BIZ kWh ENTRY'!U103</f>
        <v>181916.79796575874</v>
      </c>
      <c r="F8" s="3">
        <f>'BIZ kWh ENTRY'!V103</f>
        <v>484408.07242816576</v>
      </c>
      <c r="G8" s="3">
        <f>'BIZ kWh ENTRY'!W103</f>
        <v>360258.26037798024</v>
      </c>
      <c r="H8" s="3">
        <f>'BIZ kWh ENTRY'!X103</f>
        <v>231334.32434824907</v>
      </c>
      <c r="I8" s="3">
        <f>'BIZ kWh ENTRY'!Y103</f>
        <v>179642.90091452238</v>
      </c>
      <c r="J8" s="3">
        <f>'BIZ kWh ENTRY'!Z103</f>
        <v>272968.21889671229</v>
      </c>
      <c r="K8" s="3">
        <f>'BIZ kWh ENTRY'!AA103</f>
        <v>337848.43462723715</v>
      </c>
      <c r="L8" s="92">
        <f>'BIZ kWh ENTRY'!AB103</f>
        <v>521157.95703656354</v>
      </c>
      <c r="M8" s="92">
        <f>'BIZ kWh ENTRY'!AC103</f>
        <v>652620.7352451511</v>
      </c>
      <c r="N8" s="3">
        <f>'BIZ kWh ENTRY'!AD103</f>
        <v>1786128.5271216566</v>
      </c>
      <c r="O8" s="147"/>
    </row>
    <row r="9" spans="1:17" x14ac:dyDescent="0.25">
      <c r="A9" s="526"/>
      <c r="B9" s="12" t="s">
        <v>22</v>
      </c>
      <c r="C9" s="3">
        <f>'BIZ kWh ENTRY'!S104</f>
        <v>0</v>
      </c>
      <c r="D9" s="3">
        <f>'BIZ kWh ENTRY'!T104</f>
        <v>0</v>
      </c>
      <c r="E9" s="3">
        <f>'BIZ kWh ENTRY'!U104</f>
        <v>0</v>
      </c>
      <c r="F9" s="3">
        <f>'BIZ kWh ENTRY'!V104</f>
        <v>0</v>
      </c>
      <c r="G9" s="3">
        <f>'BIZ kWh ENTRY'!W104</f>
        <v>0</v>
      </c>
      <c r="H9" s="3">
        <f>'BIZ kWh ENTRY'!X104</f>
        <v>0</v>
      </c>
      <c r="I9" s="3">
        <f>'BIZ kWh ENTRY'!Y104</f>
        <v>0</v>
      </c>
      <c r="J9" s="3">
        <f>'BIZ kWh ENTRY'!Z104</f>
        <v>0</v>
      </c>
      <c r="K9" s="3">
        <f>'BIZ kWh ENTRY'!AA104</f>
        <v>0</v>
      </c>
      <c r="L9" s="92">
        <f>'BIZ kWh ENTRY'!AB104</f>
        <v>0</v>
      </c>
      <c r="M9" s="92">
        <f>'BIZ kWh ENTRY'!AC104</f>
        <v>0</v>
      </c>
      <c r="N9" s="3">
        <f>'BIZ kWh ENTRY'!AD104</f>
        <v>0</v>
      </c>
      <c r="O9" s="147"/>
    </row>
    <row r="10" spans="1:17" x14ac:dyDescent="0.25">
      <c r="A10" s="526"/>
      <c r="B10" s="11" t="s">
        <v>9</v>
      </c>
      <c r="C10" s="3">
        <f>'BIZ kWh ENTRY'!S105</f>
        <v>0</v>
      </c>
      <c r="D10" s="3">
        <f>'BIZ kWh ENTRY'!T105</f>
        <v>0</v>
      </c>
      <c r="E10" s="3">
        <f>'BIZ kWh ENTRY'!U105</f>
        <v>0</v>
      </c>
      <c r="F10" s="3">
        <f>'BIZ kWh ENTRY'!V105</f>
        <v>0</v>
      </c>
      <c r="G10" s="3">
        <f>'BIZ kWh ENTRY'!W105</f>
        <v>0</v>
      </c>
      <c r="H10" s="3">
        <f>'BIZ kWh ENTRY'!X105</f>
        <v>0</v>
      </c>
      <c r="I10" s="3">
        <f>'BIZ kWh ENTRY'!Y105</f>
        <v>0</v>
      </c>
      <c r="J10" s="3">
        <f>'BIZ kWh ENTRY'!Z105</f>
        <v>0</v>
      </c>
      <c r="K10" s="3">
        <f>'BIZ kWh ENTRY'!AA105</f>
        <v>0</v>
      </c>
      <c r="L10" s="92">
        <f>'BIZ kWh ENTRY'!AB105</f>
        <v>0</v>
      </c>
      <c r="M10" s="92">
        <f>'BIZ kWh ENTRY'!AC105</f>
        <v>0</v>
      </c>
      <c r="N10" s="3">
        <f>'BIZ kWh ENTRY'!AD105</f>
        <v>0</v>
      </c>
      <c r="O10" s="147"/>
    </row>
    <row r="11" spans="1:17" x14ac:dyDescent="0.25">
      <c r="A11" s="526"/>
      <c r="B11" s="11" t="s">
        <v>3</v>
      </c>
      <c r="C11" s="3">
        <f>'BIZ kWh ENTRY'!S106</f>
        <v>0</v>
      </c>
      <c r="D11" s="3">
        <f>'BIZ kWh ENTRY'!T106</f>
        <v>0</v>
      </c>
      <c r="E11" s="3">
        <f>'BIZ kWh ENTRY'!U106</f>
        <v>35961.404184058149</v>
      </c>
      <c r="F11" s="3">
        <f>'BIZ kWh ENTRY'!V106</f>
        <v>2406174.7025601352</v>
      </c>
      <c r="G11" s="3">
        <f>'BIZ kWh ENTRY'!W106</f>
        <v>448333.85537620669</v>
      </c>
      <c r="H11" s="3">
        <f>'BIZ kWh ENTRY'!X106</f>
        <v>185828.90346164396</v>
      </c>
      <c r="I11" s="3">
        <f>'BIZ kWh ENTRY'!Y106</f>
        <v>642227.85774146649</v>
      </c>
      <c r="J11" s="3">
        <f>'BIZ kWh ENTRY'!Z106</f>
        <v>44122.771402065577</v>
      </c>
      <c r="K11" s="3">
        <f>'BIZ kWh ENTRY'!AA106</f>
        <v>859208.97802810429</v>
      </c>
      <c r="L11" s="92">
        <f>'BIZ kWh ENTRY'!AB106</f>
        <v>1082210.30263711</v>
      </c>
      <c r="M11" s="92">
        <f>'BIZ kWh ENTRY'!AC106</f>
        <v>1606484.3577270093</v>
      </c>
      <c r="N11" s="3">
        <f>'BIZ kWh ENTRY'!AD106</f>
        <v>4580844.4850129224</v>
      </c>
      <c r="O11" s="147"/>
    </row>
    <row r="12" spans="1:17" x14ac:dyDescent="0.25">
      <c r="A12" s="526"/>
      <c r="B12" s="11" t="s">
        <v>4</v>
      </c>
      <c r="C12" s="3">
        <f>'BIZ kWh ENTRY'!S107</f>
        <v>0</v>
      </c>
      <c r="D12" s="3">
        <f>'BIZ kWh ENTRY'!T107</f>
        <v>0</v>
      </c>
      <c r="E12" s="3">
        <f>'BIZ kWh ENTRY'!U107</f>
        <v>0</v>
      </c>
      <c r="F12" s="3">
        <f>'BIZ kWh ENTRY'!V107</f>
        <v>0</v>
      </c>
      <c r="G12" s="3">
        <f>'BIZ kWh ENTRY'!W107</f>
        <v>0</v>
      </c>
      <c r="H12" s="3">
        <f>'BIZ kWh ENTRY'!X107</f>
        <v>0</v>
      </c>
      <c r="I12" s="3">
        <f>'BIZ kWh ENTRY'!Y107</f>
        <v>0</v>
      </c>
      <c r="J12" s="3">
        <f>'BIZ kWh ENTRY'!Z107</f>
        <v>0</v>
      </c>
      <c r="K12" s="3">
        <f>'BIZ kWh ENTRY'!AA107</f>
        <v>0</v>
      </c>
      <c r="L12" s="92">
        <f>'BIZ kWh ENTRY'!AB107</f>
        <v>0</v>
      </c>
      <c r="M12" s="92">
        <f>'BIZ kWh ENTRY'!AC107</f>
        <v>0</v>
      </c>
      <c r="N12" s="3">
        <f>'BIZ kWh ENTRY'!AD107</f>
        <v>0</v>
      </c>
      <c r="O12" s="147"/>
    </row>
    <row r="13" spans="1:17" x14ac:dyDescent="0.25">
      <c r="A13" s="526"/>
      <c r="B13" s="11" t="s">
        <v>5</v>
      </c>
      <c r="C13" s="3">
        <f>'BIZ kWh ENTRY'!S108</f>
        <v>0</v>
      </c>
      <c r="D13" s="3">
        <f>'BIZ kWh ENTRY'!T108</f>
        <v>0</v>
      </c>
      <c r="E13" s="3">
        <f>'BIZ kWh ENTRY'!U108</f>
        <v>0</v>
      </c>
      <c r="F13" s="3">
        <f>'BIZ kWh ENTRY'!V108</f>
        <v>90975.622827799132</v>
      </c>
      <c r="G13" s="3">
        <f>'BIZ kWh ENTRY'!W108</f>
        <v>0</v>
      </c>
      <c r="H13" s="3">
        <f>'BIZ kWh ENTRY'!X108</f>
        <v>15144.765247609766</v>
      </c>
      <c r="I13" s="3">
        <f>'BIZ kWh ENTRY'!Y108</f>
        <v>0</v>
      </c>
      <c r="J13" s="3">
        <f>'BIZ kWh ENTRY'!Z108</f>
        <v>0</v>
      </c>
      <c r="K13" s="3">
        <f>'BIZ kWh ENTRY'!AA108</f>
        <v>0</v>
      </c>
      <c r="L13" s="92">
        <f>'BIZ kWh ENTRY'!AB108</f>
        <v>0</v>
      </c>
      <c r="M13" s="92">
        <f>'BIZ kWh ENTRY'!AC108</f>
        <v>0</v>
      </c>
      <c r="N13" s="3">
        <f>'BIZ kWh ENTRY'!AD108</f>
        <v>71820.474222418808</v>
      </c>
      <c r="O13" s="147"/>
    </row>
    <row r="14" spans="1:17" x14ac:dyDescent="0.25">
      <c r="A14" s="526"/>
      <c r="B14" s="11" t="s">
        <v>23</v>
      </c>
      <c r="C14" s="3">
        <f>'BIZ kWh ENTRY'!S109</f>
        <v>0</v>
      </c>
      <c r="D14" s="3">
        <f>'BIZ kWh ENTRY'!T109</f>
        <v>12527.182483098577</v>
      </c>
      <c r="E14" s="3">
        <f>'BIZ kWh ENTRY'!U109</f>
        <v>44502.338806362684</v>
      </c>
      <c r="F14" s="3">
        <f>'BIZ kWh ENTRY'!V109</f>
        <v>58555.962555964696</v>
      </c>
      <c r="G14" s="3">
        <f>'BIZ kWh ENTRY'!W109</f>
        <v>248326.14011842417</v>
      </c>
      <c r="H14" s="3">
        <f>'BIZ kWh ENTRY'!X109</f>
        <v>50293.042380401545</v>
      </c>
      <c r="I14" s="3">
        <f>'BIZ kWh ENTRY'!Y109</f>
        <v>61130.24715559301</v>
      </c>
      <c r="J14" s="3">
        <f>'BIZ kWh ENTRY'!Z109</f>
        <v>46763.264225001512</v>
      </c>
      <c r="K14" s="3">
        <f>'BIZ kWh ENTRY'!AA109</f>
        <v>101164.7593750956</v>
      </c>
      <c r="L14" s="92">
        <f>'BIZ kWh ENTRY'!AB109</f>
        <v>148027.5059765132</v>
      </c>
      <c r="M14" s="92">
        <f>'BIZ kWh ENTRY'!AC109</f>
        <v>113594.29318702518</v>
      </c>
      <c r="N14" s="3">
        <f>'BIZ kWh ENTRY'!AD109</f>
        <v>334317.10013591923</v>
      </c>
      <c r="O14" s="147"/>
    </row>
    <row r="15" spans="1:17" x14ac:dyDescent="0.25">
      <c r="A15" s="526"/>
      <c r="B15" s="11" t="s">
        <v>24</v>
      </c>
      <c r="C15" s="3">
        <f>'BIZ kWh ENTRY'!S110</f>
        <v>0</v>
      </c>
      <c r="D15" s="3">
        <f>'BIZ kWh ENTRY'!T110</f>
        <v>0</v>
      </c>
      <c r="E15" s="3">
        <f>'BIZ kWh ENTRY'!U110</f>
        <v>0</v>
      </c>
      <c r="F15" s="3">
        <f>'BIZ kWh ENTRY'!V110</f>
        <v>0</v>
      </c>
      <c r="G15" s="3">
        <f>'BIZ kWh ENTRY'!W110</f>
        <v>0</v>
      </c>
      <c r="H15" s="3">
        <f>'BIZ kWh ENTRY'!X110</f>
        <v>0</v>
      </c>
      <c r="I15" s="3">
        <f>'BIZ kWh ENTRY'!Y110</f>
        <v>0</v>
      </c>
      <c r="J15" s="3">
        <f>'BIZ kWh ENTRY'!Z110</f>
        <v>141124.98404387356</v>
      </c>
      <c r="K15" s="3">
        <f>'BIZ kWh ENTRY'!AA110</f>
        <v>404450.90879231167</v>
      </c>
      <c r="L15" s="92">
        <f>'BIZ kWh ENTRY'!AB110</f>
        <v>0</v>
      </c>
      <c r="M15" s="92">
        <f>'BIZ kWh ENTRY'!AC110</f>
        <v>0</v>
      </c>
      <c r="N15" s="3">
        <f>'BIZ kWh ENTRY'!AD110</f>
        <v>30625.815761202328</v>
      </c>
      <c r="O15" s="147"/>
    </row>
    <row r="16" spans="1:17" x14ac:dyDescent="0.25">
      <c r="A16" s="526"/>
      <c r="B16" s="11" t="s">
        <v>7</v>
      </c>
      <c r="C16" s="3">
        <f>'BIZ kWh ENTRY'!S111</f>
        <v>0</v>
      </c>
      <c r="D16" s="3">
        <f>'BIZ kWh ENTRY'!T111</f>
        <v>0</v>
      </c>
      <c r="E16" s="3">
        <f>'BIZ kWh ENTRY'!U111</f>
        <v>8331.6880175739643</v>
      </c>
      <c r="F16" s="3">
        <f>'BIZ kWh ENTRY'!V111</f>
        <v>0</v>
      </c>
      <c r="G16" s="3">
        <f>'BIZ kWh ENTRY'!W111</f>
        <v>701.3396600636388</v>
      </c>
      <c r="H16" s="3">
        <f>'BIZ kWh ENTRY'!X111</f>
        <v>2960.573155186672</v>
      </c>
      <c r="I16" s="3">
        <f>'BIZ kWh ENTRY'!Y111</f>
        <v>7125.6352448255802</v>
      </c>
      <c r="J16" s="3">
        <f>'BIZ kWh ENTRY'!Z111</f>
        <v>215996.54323402722</v>
      </c>
      <c r="K16" s="3">
        <f>'BIZ kWh ENTRY'!AA111</f>
        <v>57064.576994447583</v>
      </c>
      <c r="L16" s="92">
        <f>'BIZ kWh ENTRY'!AB111</f>
        <v>60812.054715805942</v>
      </c>
      <c r="M16" s="92">
        <f>'BIZ kWh ENTRY'!AC111</f>
        <v>15864.042745950035</v>
      </c>
      <c r="N16" s="3">
        <f>'BIZ kWh ENTRY'!AD111</f>
        <v>103636.22049975567</v>
      </c>
      <c r="O16" s="147"/>
    </row>
    <row r="17" spans="1:15" x14ac:dyDescent="0.25">
      <c r="A17" s="526"/>
      <c r="B17" s="11" t="s">
        <v>8</v>
      </c>
      <c r="C17" s="3">
        <f>'BIZ kWh ENTRY'!S112</f>
        <v>0</v>
      </c>
      <c r="D17" s="3">
        <f>'BIZ kWh ENTRY'!T112</f>
        <v>90.222509914907434</v>
      </c>
      <c r="E17" s="3">
        <f>'BIZ kWh ENTRY'!U112</f>
        <v>208.55226180024133</v>
      </c>
      <c r="F17" s="3">
        <f>'BIZ kWh ENTRY'!V112</f>
        <v>1574.8906723383602</v>
      </c>
      <c r="G17" s="3">
        <f>'BIZ kWh ENTRY'!W112</f>
        <v>1501.2467458120211</v>
      </c>
      <c r="H17" s="3">
        <f>'BIZ kWh ENTRY'!X112</f>
        <v>482.14062571168506</v>
      </c>
      <c r="I17" s="3">
        <f>'BIZ kWh ENTRY'!Y112</f>
        <v>285.35032380798594</v>
      </c>
      <c r="J17" s="3">
        <f>'BIZ kWh ENTRY'!Z112</f>
        <v>556.77852370443941</v>
      </c>
      <c r="K17" s="3">
        <f>'BIZ kWh ENTRY'!AA112</f>
        <v>330.043822845737</v>
      </c>
      <c r="L17" s="92">
        <f>'BIZ kWh ENTRY'!AB112</f>
        <v>827.13169813825596</v>
      </c>
      <c r="M17" s="92">
        <f>'BIZ kWh ENTRY'!AC112</f>
        <v>1077.1462133144175</v>
      </c>
      <c r="N17" s="3">
        <f>'BIZ kWh ENTRY'!AD112</f>
        <v>4575.8465034593564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1M - RES'!B16</f>
        <v>Monthly kWh</v>
      </c>
      <c r="C19" s="217">
        <f>SUM(C5:C18)</f>
        <v>0</v>
      </c>
      <c r="D19" s="217">
        <f t="shared" ref="D19:O19" si="1">SUM(D5:D18)</f>
        <v>171246.53437783325</v>
      </c>
      <c r="E19" s="217">
        <f t="shared" si="1"/>
        <v>299980.78653445066</v>
      </c>
      <c r="F19" s="217">
        <f t="shared" si="1"/>
        <v>3069536.465317511</v>
      </c>
      <c r="G19" s="217">
        <f t="shared" si="1"/>
        <v>1335141.3395068534</v>
      </c>
      <c r="H19" s="217">
        <f t="shared" si="1"/>
        <v>627918.69914948253</v>
      </c>
      <c r="I19" s="217">
        <f t="shared" si="1"/>
        <v>917647.1395526327</v>
      </c>
      <c r="J19" s="217">
        <f t="shared" si="1"/>
        <v>753670.5099535695</v>
      </c>
      <c r="K19" s="217">
        <f t="shared" si="1"/>
        <v>1874358.1513782397</v>
      </c>
      <c r="L19" s="217">
        <f t="shared" si="1"/>
        <v>1997503.4781345946</v>
      </c>
      <c r="M19" s="217">
        <f t="shared" si="1"/>
        <v>2600629.3413384012</v>
      </c>
      <c r="N19" s="217">
        <f t="shared" si="1"/>
        <v>7287332.5694680726</v>
      </c>
      <c r="O19" s="218">
        <f t="shared" si="1"/>
        <v>0</v>
      </c>
    </row>
    <row r="20" spans="1:15" x14ac:dyDescent="0.25">
      <c r="A20" s="35"/>
      <c r="B20" s="123"/>
      <c r="C20" s="9"/>
      <c r="D20" s="27"/>
      <c r="E20" s="9"/>
      <c r="F20" s="27"/>
      <c r="G20" s="27"/>
      <c r="H20" s="9"/>
      <c r="I20" s="27"/>
      <c r="J20" s="27"/>
      <c r="K20" s="9"/>
      <c r="L20" s="27"/>
      <c r="M20" s="27"/>
      <c r="N20" s="27"/>
      <c r="O20" s="27"/>
    </row>
    <row r="21" spans="1:15" ht="15.75" thickBot="1" x14ac:dyDescent="0.3">
      <c r="A21" s="22"/>
      <c r="B21" s="124"/>
      <c r="C21" s="19"/>
      <c r="D21" s="20"/>
      <c r="E21" s="19"/>
      <c r="F21" s="20"/>
      <c r="G21" s="20"/>
      <c r="H21" s="19"/>
      <c r="I21" s="20"/>
      <c r="J21" s="20"/>
      <c r="K21" s="19"/>
      <c r="L21" s="20"/>
      <c r="M21" s="20"/>
      <c r="N21" s="19"/>
      <c r="O21" s="20"/>
    </row>
    <row r="22" spans="1:15" ht="16.5" thickBot="1" x14ac:dyDescent="0.3">
      <c r="A22" s="528" t="s">
        <v>15</v>
      </c>
      <c r="B22" s="17" t="s">
        <v>10</v>
      </c>
      <c r="C22" s="139">
        <f>C$4</f>
        <v>45658</v>
      </c>
      <c r="D22" s="139">
        <f t="shared" ref="D22:O22" si="2">D$4</f>
        <v>45689</v>
      </c>
      <c r="E22" s="139">
        <f t="shared" si="2"/>
        <v>45717</v>
      </c>
      <c r="F22" s="139">
        <f t="shared" si="2"/>
        <v>45748</v>
      </c>
      <c r="G22" s="139">
        <f t="shared" si="2"/>
        <v>45778</v>
      </c>
      <c r="H22" s="139">
        <f t="shared" si="2"/>
        <v>45809</v>
      </c>
      <c r="I22" s="139">
        <f t="shared" si="2"/>
        <v>45839</v>
      </c>
      <c r="J22" s="139">
        <f t="shared" si="2"/>
        <v>45870</v>
      </c>
      <c r="K22" s="139">
        <f t="shared" si="2"/>
        <v>45901</v>
      </c>
      <c r="L22" s="139">
        <f t="shared" si="2"/>
        <v>45931</v>
      </c>
      <c r="M22" s="139">
        <f t="shared" si="2"/>
        <v>45962</v>
      </c>
      <c r="N22" s="139">
        <f t="shared" si="2"/>
        <v>45992</v>
      </c>
      <c r="O22" s="139">
        <f t="shared" si="2"/>
        <v>46023</v>
      </c>
    </row>
    <row r="23" spans="1:15" ht="15" customHeight="1" x14ac:dyDescent="0.25">
      <c r="A23" s="529"/>
      <c r="B23" s="11" t="str">
        <f t="shared" ref="B23:C37" si="3">B5</f>
        <v>Air Comp</v>
      </c>
      <c r="C23" s="3">
        <f>C5</f>
        <v>0</v>
      </c>
      <c r="D23" s="3">
        <f>IF(SUM($C$19:$N$19)=0,0,C23+D5)</f>
        <v>116189.19059497857</v>
      </c>
      <c r="E23" s="3">
        <f t="shared" ref="E23:O23" si="4">IF(SUM($C$19:$N$19)=0,0,D23+E5)</f>
        <v>145249.19589387547</v>
      </c>
      <c r="F23" s="3">
        <f t="shared" si="4"/>
        <v>171927.22999576194</v>
      </c>
      <c r="G23" s="3">
        <f t="shared" si="4"/>
        <v>425020.52351729217</v>
      </c>
      <c r="H23" s="3">
        <f t="shared" si="4"/>
        <v>566895.47344797198</v>
      </c>
      <c r="I23" s="3">
        <f t="shared" si="4"/>
        <v>594130.62162038917</v>
      </c>
      <c r="J23" s="3">
        <f t="shared" si="4"/>
        <v>626268.57124857418</v>
      </c>
      <c r="K23" s="3">
        <f t="shared" si="4"/>
        <v>738489.37713253172</v>
      </c>
      <c r="L23" s="3">
        <f t="shared" si="4"/>
        <v>854180.70130550256</v>
      </c>
      <c r="M23" s="3">
        <f t="shared" si="4"/>
        <v>1058942.0946351101</v>
      </c>
      <c r="N23" s="3">
        <f t="shared" si="4"/>
        <v>1417378.4181523016</v>
      </c>
      <c r="O23" s="3">
        <f t="shared" si="4"/>
        <v>1417378.4181523016</v>
      </c>
    </row>
    <row r="24" spans="1:15" x14ac:dyDescent="0.25">
      <c r="A24" s="529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22927.203706836517</v>
      </c>
      <c r="H24" s="3">
        <f t="shared" si="5"/>
        <v>22927.203706836517</v>
      </c>
      <c r="I24" s="3">
        <f t="shared" si="5"/>
        <v>22927.203706836517</v>
      </c>
      <c r="J24" s="3">
        <f t="shared" si="5"/>
        <v>22927.203706836517</v>
      </c>
      <c r="K24" s="3">
        <f t="shared" si="5"/>
        <v>22927.203706836517</v>
      </c>
      <c r="L24" s="3">
        <f t="shared" si="5"/>
        <v>75348.26524148247</v>
      </c>
      <c r="M24" s="3">
        <f t="shared" si="5"/>
        <v>75348.26524148247</v>
      </c>
      <c r="N24" s="3">
        <f t="shared" si="5"/>
        <v>75348.26524148247</v>
      </c>
      <c r="O24" s="3">
        <f t="shared" si="5"/>
        <v>75348.26524148247</v>
      </c>
    </row>
    <row r="25" spans="1:15" x14ac:dyDescent="0.25">
      <c r="A25" s="529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1169.1801712219283</v>
      </c>
      <c r="G25" s="3">
        <f t="shared" si="6"/>
        <v>1169.1801712219283</v>
      </c>
      <c r="H25" s="3">
        <f t="shared" si="6"/>
        <v>1169.1801712219283</v>
      </c>
      <c r="I25" s="3">
        <f t="shared" si="6"/>
        <v>1169.1801712219283</v>
      </c>
      <c r="J25" s="3">
        <f t="shared" si="6"/>
        <v>1169.1801712219283</v>
      </c>
      <c r="K25" s="3">
        <f t="shared" si="6"/>
        <v>3238.824025462457</v>
      </c>
      <c r="L25" s="3">
        <f t="shared" si="6"/>
        <v>19594.964388309101</v>
      </c>
      <c r="M25" s="3">
        <f t="shared" si="6"/>
        <v>25822.337278652485</v>
      </c>
      <c r="N25" s="3">
        <f t="shared" si="6"/>
        <v>42770.113972198662</v>
      </c>
      <c r="O25" s="3">
        <f t="shared" si="6"/>
        <v>42770.113972198662</v>
      </c>
    </row>
    <row r="26" spans="1:15" x14ac:dyDescent="0.25">
      <c r="A26" s="529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42439.938789841159</v>
      </c>
      <c r="E26" s="3">
        <f t="shared" si="7"/>
        <v>224356.73675559991</v>
      </c>
      <c r="F26" s="3">
        <f t="shared" si="7"/>
        <v>708764.80918376567</v>
      </c>
      <c r="G26" s="3">
        <f t="shared" si="7"/>
        <v>1069023.069561746</v>
      </c>
      <c r="H26" s="3">
        <f t="shared" si="7"/>
        <v>1300357.393909995</v>
      </c>
      <c r="I26" s="3">
        <f t="shared" si="7"/>
        <v>1480000.2948245173</v>
      </c>
      <c r="J26" s="3">
        <f t="shared" si="7"/>
        <v>1752968.5137212295</v>
      </c>
      <c r="K26" s="3">
        <f t="shared" si="7"/>
        <v>2090816.9483484668</v>
      </c>
      <c r="L26" s="3">
        <f t="shared" si="7"/>
        <v>2611974.9053850304</v>
      </c>
      <c r="M26" s="3">
        <f t="shared" si="7"/>
        <v>3264595.6406301814</v>
      </c>
      <c r="N26" s="3">
        <f t="shared" si="7"/>
        <v>5050724.1677518375</v>
      </c>
      <c r="O26" s="3">
        <f t="shared" si="7"/>
        <v>5050724.1677518375</v>
      </c>
    </row>
    <row r="27" spans="1:15" x14ac:dyDescent="0.25">
      <c r="A27" s="529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</row>
    <row r="28" spans="1:15" x14ac:dyDescent="0.25">
      <c r="A28" s="529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25">
      <c r="A29" s="529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35961.404184058149</v>
      </c>
      <c r="F29" s="3">
        <f t="shared" si="10"/>
        <v>2442136.1067441935</v>
      </c>
      <c r="G29" s="3">
        <f t="shared" si="10"/>
        <v>2890469.9621204003</v>
      </c>
      <c r="H29" s="3">
        <f t="shared" si="10"/>
        <v>3076298.8655820442</v>
      </c>
      <c r="I29" s="3">
        <f t="shared" si="10"/>
        <v>3718526.723323511</v>
      </c>
      <c r="J29" s="3">
        <f t="shared" si="10"/>
        <v>3762649.4947255766</v>
      </c>
      <c r="K29" s="3">
        <f t="shared" si="10"/>
        <v>4621858.4727536812</v>
      </c>
      <c r="L29" s="3">
        <f t="shared" si="10"/>
        <v>5704068.7753907908</v>
      </c>
      <c r="M29" s="3">
        <f t="shared" si="10"/>
        <v>7310553.1331178006</v>
      </c>
      <c r="N29" s="3">
        <f t="shared" si="10"/>
        <v>11891397.618130723</v>
      </c>
      <c r="O29" s="3">
        <f t="shared" si="10"/>
        <v>11891397.618130723</v>
      </c>
    </row>
    <row r="30" spans="1:15" x14ac:dyDescent="0.25">
      <c r="A30" s="529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0</v>
      </c>
    </row>
    <row r="31" spans="1:15" x14ac:dyDescent="0.25">
      <c r="A31" s="529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90975.622827799132</v>
      </c>
      <c r="G31" s="3">
        <f t="shared" si="12"/>
        <v>90975.622827799132</v>
      </c>
      <c r="H31" s="3">
        <f t="shared" si="12"/>
        <v>106120.3880754089</v>
      </c>
      <c r="I31" s="3">
        <f t="shared" si="12"/>
        <v>106120.3880754089</v>
      </c>
      <c r="J31" s="3">
        <f t="shared" si="12"/>
        <v>106120.3880754089</v>
      </c>
      <c r="K31" s="3">
        <f t="shared" si="12"/>
        <v>106120.3880754089</v>
      </c>
      <c r="L31" s="3">
        <f t="shared" si="12"/>
        <v>106120.3880754089</v>
      </c>
      <c r="M31" s="3">
        <f t="shared" si="12"/>
        <v>106120.3880754089</v>
      </c>
      <c r="N31" s="3">
        <f t="shared" si="12"/>
        <v>177940.86229782773</v>
      </c>
      <c r="O31" s="3">
        <f t="shared" si="12"/>
        <v>177940.86229782773</v>
      </c>
    </row>
    <row r="32" spans="1:15" ht="15" customHeight="1" x14ac:dyDescent="0.25">
      <c r="A32" s="529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12527.182483098577</v>
      </c>
      <c r="E32" s="3">
        <f t="shared" si="13"/>
        <v>57029.521289461263</v>
      </c>
      <c r="F32" s="3">
        <f t="shared" si="13"/>
        <v>115585.48384542596</v>
      </c>
      <c r="G32" s="3">
        <f t="shared" si="13"/>
        <v>363911.62396385014</v>
      </c>
      <c r="H32" s="3">
        <f t="shared" si="13"/>
        <v>414204.66634425172</v>
      </c>
      <c r="I32" s="3">
        <f t="shared" si="13"/>
        <v>475334.91349984473</v>
      </c>
      <c r="J32" s="3">
        <f t="shared" si="13"/>
        <v>522098.17772484623</v>
      </c>
      <c r="K32" s="3">
        <f t="shared" si="13"/>
        <v>623262.93709994177</v>
      </c>
      <c r="L32" s="3">
        <f t="shared" si="13"/>
        <v>771290.44307645503</v>
      </c>
      <c r="M32" s="3">
        <f t="shared" si="13"/>
        <v>884884.73626348027</v>
      </c>
      <c r="N32" s="3">
        <f t="shared" si="13"/>
        <v>1219201.8363993994</v>
      </c>
      <c r="O32" s="3">
        <f t="shared" si="13"/>
        <v>1219201.8363993994</v>
      </c>
    </row>
    <row r="33" spans="1:15" x14ac:dyDescent="0.25">
      <c r="A33" s="529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141124.98404387356</v>
      </c>
      <c r="K33" s="3">
        <f t="shared" si="14"/>
        <v>545575.89283618517</v>
      </c>
      <c r="L33" s="3">
        <f t="shared" si="14"/>
        <v>545575.89283618517</v>
      </c>
      <c r="M33" s="3">
        <f t="shared" si="14"/>
        <v>545575.89283618517</v>
      </c>
      <c r="N33" s="3">
        <f t="shared" si="14"/>
        <v>576201.70859738754</v>
      </c>
      <c r="O33" s="3">
        <f t="shared" si="14"/>
        <v>576201.70859738754</v>
      </c>
    </row>
    <row r="34" spans="1:15" x14ac:dyDescent="0.25">
      <c r="A34" s="529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3">
        <f t="shared" si="15"/>
        <v>8331.6880175739643</v>
      </c>
      <c r="F34" s="3">
        <f t="shared" si="15"/>
        <v>8331.6880175739643</v>
      </c>
      <c r="G34" s="3">
        <f t="shared" si="15"/>
        <v>9033.0276776376031</v>
      </c>
      <c r="H34" s="3">
        <f t="shared" si="15"/>
        <v>11993.600832824275</v>
      </c>
      <c r="I34" s="3">
        <f t="shared" si="15"/>
        <v>19119.236077649854</v>
      </c>
      <c r="J34" s="3">
        <f t="shared" si="15"/>
        <v>235115.77931167709</v>
      </c>
      <c r="K34" s="3">
        <f t="shared" si="15"/>
        <v>292180.35630612465</v>
      </c>
      <c r="L34" s="3">
        <f t="shared" si="15"/>
        <v>352992.41102193057</v>
      </c>
      <c r="M34" s="3">
        <f t="shared" si="15"/>
        <v>368856.45376788062</v>
      </c>
      <c r="N34" s="3">
        <f t="shared" si="15"/>
        <v>472492.67426763626</v>
      </c>
      <c r="O34" s="3">
        <f t="shared" si="15"/>
        <v>472492.67426763626</v>
      </c>
    </row>
    <row r="35" spans="1:15" x14ac:dyDescent="0.25">
      <c r="A35" s="529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90.222509914907434</v>
      </c>
      <c r="E35" s="3">
        <f t="shared" si="16"/>
        <v>298.77477171514874</v>
      </c>
      <c r="F35" s="3">
        <f t="shared" si="16"/>
        <v>1873.665444053509</v>
      </c>
      <c r="G35" s="3">
        <f t="shared" si="16"/>
        <v>3374.9121898655303</v>
      </c>
      <c r="H35" s="3">
        <f t="shared" si="16"/>
        <v>3857.0528155772154</v>
      </c>
      <c r="I35" s="3">
        <f t="shared" si="16"/>
        <v>4142.403139385201</v>
      </c>
      <c r="J35" s="3">
        <f t="shared" si="16"/>
        <v>4699.1816630896401</v>
      </c>
      <c r="K35" s="3">
        <f t="shared" si="16"/>
        <v>5029.225485935377</v>
      </c>
      <c r="L35" s="3">
        <f t="shared" si="16"/>
        <v>5856.3571840736331</v>
      </c>
      <c r="M35" s="3">
        <f t="shared" si="16"/>
        <v>6933.5033973880509</v>
      </c>
      <c r="N35" s="3">
        <f t="shared" si="16"/>
        <v>11509.349900847406</v>
      </c>
      <c r="O35" s="3">
        <f t="shared" si="16"/>
        <v>11509.349900847406</v>
      </c>
    </row>
    <row r="36" spans="1:15" ht="15" customHeight="1" x14ac:dyDescent="0.25">
      <c r="A36" s="529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5" t="str">
        <f t="shared" si="3"/>
        <v>Monthly kWh</v>
      </c>
      <c r="C37" s="217">
        <f>SUM(C23:C36)</f>
        <v>0</v>
      </c>
      <c r="D37" s="217">
        <f t="shared" ref="D37:O37" si="17">SUM(D23:D36)</f>
        <v>171246.53437783325</v>
      </c>
      <c r="E37" s="217">
        <f t="shared" si="17"/>
        <v>471227.3209122839</v>
      </c>
      <c r="F37" s="217">
        <f t="shared" si="17"/>
        <v>3540763.7862297958</v>
      </c>
      <c r="G37" s="217">
        <f t="shared" si="17"/>
        <v>4875905.1257366491</v>
      </c>
      <c r="H37" s="217">
        <f t="shared" si="17"/>
        <v>5503823.8248861311</v>
      </c>
      <c r="I37" s="217">
        <f t="shared" si="17"/>
        <v>6421470.9644387634</v>
      </c>
      <c r="J37" s="217">
        <f t="shared" si="17"/>
        <v>7175141.4743923349</v>
      </c>
      <c r="K37" s="217">
        <f t="shared" si="17"/>
        <v>9049499.6257705744</v>
      </c>
      <c r="L37" s="217">
        <f t="shared" si="17"/>
        <v>11047003.103905169</v>
      </c>
      <c r="M37" s="217">
        <f t="shared" si="17"/>
        <v>13647632.445243571</v>
      </c>
      <c r="N37" s="217">
        <f t="shared" si="17"/>
        <v>20934965.014711645</v>
      </c>
      <c r="O37" s="217">
        <f t="shared" si="17"/>
        <v>20934965.014711645</v>
      </c>
    </row>
    <row r="38" spans="1:15" x14ac:dyDescent="0.25">
      <c r="A38" s="36"/>
      <c r="B38" s="123"/>
      <c r="C38" s="9"/>
      <c r="D38" s="27"/>
      <c r="E38" s="9"/>
      <c r="F38" s="27"/>
      <c r="G38" s="27"/>
      <c r="H38" s="9"/>
      <c r="I38" s="27"/>
      <c r="J38" s="27"/>
      <c r="K38" s="9"/>
      <c r="L38" s="27"/>
      <c r="M38" s="115"/>
      <c r="N38" s="269" t="s">
        <v>193</v>
      </c>
      <c r="O38" s="268">
        <f>SUM(C5:N18)</f>
        <v>20934965.014711633</v>
      </c>
    </row>
    <row r="39" spans="1:15" ht="15.75" thickBot="1" x14ac:dyDescent="0.3">
      <c r="A39" s="22"/>
      <c r="B39" s="124"/>
      <c r="C39" s="19"/>
      <c r="D39" s="20"/>
      <c r="E39" s="19"/>
      <c r="F39" s="20"/>
      <c r="G39" s="20"/>
      <c r="H39" s="19"/>
      <c r="I39" s="20"/>
      <c r="J39" s="20"/>
      <c r="K39" s="19"/>
      <c r="L39" s="20"/>
      <c r="M39" s="20"/>
      <c r="N39" s="19"/>
      <c r="O39" s="20"/>
    </row>
    <row r="40" spans="1:15" ht="16.5" thickBot="1" x14ac:dyDescent="0.3">
      <c r="A40" s="531" t="s">
        <v>16</v>
      </c>
      <c r="B40" s="17" t="s">
        <v>10</v>
      </c>
      <c r="C40" s="139">
        <f>C$4</f>
        <v>45658</v>
      </c>
      <c r="D40" s="139">
        <f t="shared" ref="D40:O40" si="18">D$4</f>
        <v>45689</v>
      </c>
      <c r="E40" s="139">
        <f t="shared" si="18"/>
        <v>45717</v>
      </c>
      <c r="F40" s="139">
        <f t="shared" si="18"/>
        <v>45748</v>
      </c>
      <c r="G40" s="139">
        <f t="shared" si="18"/>
        <v>45778</v>
      </c>
      <c r="H40" s="139">
        <f t="shared" si="18"/>
        <v>45809</v>
      </c>
      <c r="I40" s="139">
        <f t="shared" si="18"/>
        <v>45839</v>
      </c>
      <c r="J40" s="139">
        <f t="shared" si="18"/>
        <v>45870</v>
      </c>
      <c r="K40" s="139">
        <f t="shared" si="18"/>
        <v>45901</v>
      </c>
      <c r="L40" s="139">
        <f t="shared" si="18"/>
        <v>45931</v>
      </c>
      <c r="M40" s="139">
        <f t="shared" si="18"/>
        <v>45962</v>
      </c>
      <c r="N40" s="139">
        <f t="shared" si="18"/>
        <v>45992</v>
      </c>
      <c r="O40" s="139">
        <f t="shared" si="18"/>
        <v>46023</v>
      </c>
    </row>
    <row r="41" spans="1:15" ht="15" customHeight="1" x14ac:dyDescent="0.25">
      <c r="A41" s="532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3">SUM(D41:D54)</f>
        <v>0</v>
      </c>
      <c r="E55" s="217">
        <f t="shared" si="33"/>
        <v>0</v>
      </c>
      <c r="F55" s="217">
        <f t="shared" si="33"/>
        <v>0</v>
      </c>
      <c r="G55" s="217">
        <f t="shared" si="33"/>
        <v>0</v>
      </c>
      <c r="H55" s="217">
        <f t="shared" si="33"/>
        <v>0</v>
      </c>
      <c r="I55" s="217">
        <f t="shared" si="33"/>
        <v>0</v>
      </c>
      <c r="J55" s="217">
        <f t="shared" si="33"/>
        <v>0</v>
      </c>
      <c r="K55" s="217">
        <f t="shared" si="33"/>
        <v>0</v>
      </c>
      <c r="L55" s="217">
        <f t="shared" si="33"/>
        <v>0</v>
      </c>
      <c r="M55" s="217">
        <f t="shared" si="33"/>
        <v>0</v>
      </c>
      <c r="N55" s="217">
        <f t="shared" si="33"/>
        <v>0</v>
      </c>
      <c r="O55" s="217">
        <f t="shared" si="33"/>
        <v>0</v>
      </c>
    </row>
    <row r="56" spans="1:15" x14ac:dyDescent="0.25">
      <c r="A56" s="36"/>
      <c r="B56" s="123"/>
      <c r="C56" s="9"/>
      <c r="D56" s="27"/>
      <c r="E56" s="9"/>
      <c r="F56" s="27"/>
      <c r="G56" s="27"/>
      <c r="H56" s="9"/>
      <c r="I56" s="27"/>
      <c r="J56" s="27"/>
      <c r="K56" s="9"/>
      <c r="L56" s="27"/>
      <c r="M56" s="27"/>
      <c r="N56" s="9"/>
      <c r="O56" s="27"/>
    </row>
    <row r="57" spans="1:15" ht="15.75" thickBot="1" x14ac:dyDescent="0.3">
      <c r="A57" s="196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"/>
      <c r="L57" s="20"/>
      <c r="M57" s="20"/>
      <c r="N57" s="19"/>
      <c r="O57" s="20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4">D$4</f>
        <v>45689</v>
      </c>
      <c r="E58" s="139">
        <f t="shared" si="34"/>
        <v>45717</v>
      </c>
      <c r="F58" s="139">
        <f t="shared" si="34"/>
        <v>45748</v>
      </c>
      <c r="G58" s="139">
        <f t="shared" si="34"/>
        <v>45778</v>
      </c>
      <c r="H58" s="139">
        <f t="shared" si="34"/>
        <v>45809</v>
      </c>
      <c r="I58" s="139">
        <f t="shared" si="34"/>
        <v>45839</v>
      </c>
      <c r="J58" s="139">
        <f t="shared" si="34"/>
        <v>45870</v>
      </c>
      <c r="K58" s="139">
        <f t="shared" si="34"/>
        <v>45901</v>
      </c>
      <c r="L58" s="139">
        <f t="shared" si="34"/>
        <v>45931</v>
      </c>
      <c r="M58" s="139">
        <f t="shared" si="34"/>
        <v>45962</v>
      </c>
      <c r="N58" s="139">
        <f t="shared" si="34"/>
        <v>45992</v>
      </c>
      <c r="O58" s="139">
        <f t="shared" si="34"/>
        <v>46023</v>
      </c>
    </row>
    <row r="59" spans="1:15" ht="15" customHeight="1" x14ac:dyDescent="0.25">
      <c r="A59" s="535"/>
      <c r="B59" s="13" t="str">
        <f t="shared" ref="B59:B72" si="35">B41</f>
        <v>Air Comp</v>
      </c>
      <c r="C59" s="23">
        <f>((C5*0.5)-C41)*C78*C93*C$2</f>
        <v>0</v>
      </c>
      <c r="D59" s="23">
        <f>((D5*0.5)+C23-D41)*D78*D93*D$2</f>
        <v>126.03259588043341</v>
      </c>
      <c r="E59" s="23">
        <f t="shared" ref="E59:O59" si="36">((E5*0.5)+D23-E41)*E78*E93*E$2</f>
        <v>323.47448725688741</v>
      </c>
      <c r="F59" s="23">
        <f t="shared" si="36"/>
        <v>364.67822796487542</v>
      </c>
      <c r="G59" s="23">
        <f t="shared" si="36"/>
        <v>752.80179610415416</v>
      </c>
      <c r="H59" s="23">
        <f t="shared" si="36"/>
        <v>2356.6926411345557</v>
      </c>
      <c r="I59" s="23">
        <f t="shared" si="36"/>
        <v>2718.8466565731665</v>
      </c>
      <c r="J59" s="23">
        <f t="shared" si="36"/>
        <v>2875.6684469733536</v>
      </c>
      <c r="K59" s="23">
        <f t="shared" si="36"/>
        <v>3078.4798006614669</v>
      </c>
      <c r="L59" s="23">
        <f t="shared" si="36"/>
        <v>1974.2794472162223</v>
      </c>
      <c r="M59" s="23">
        <f t="shared" si="36"/>
        <v>2346.9197546998657</v>
      </c>
      <c r="N59" s="23">
        <f t="shared" si="36"/>
        <v>3015.2082357474983</v>
      </c>
      <c r="O59" s="23">
        <f t="shared" si="36"/>
        <v>3372.0288492905029</v>
      </c>
    </row>
    <row r="60" spans="1:15" ht="15.75" x14ac:dyDescent="0.25">
      <c r="A60" s="535"/>
      <c r="B60" s="13" t="str">
        <f t="shared" si="35"/>
        <v>Building Shell</v>
      </c>
      <c r="C60" s="23">
        <f t="shared" ref="C60:C71" si="37">((C6*0.5)-C42)*C79*C94*C$2</f>
        <v>0</v>
      </c>
      <c r="D60" s="23">
        <f t="shared" ref="D60:O60" si="38">((D6*0.5)+C24-D42)*D79*D94*D$2</f>
        <v>0</v>
      </c>
      <c r="E60" s="23">
        <f t="shared" si="38"/>
        <v>0</v>
      </c>
      <c r="F60" s="23">
        <f t="shared" si="38"/>
        <v>0</v>
      </c>
      <c r="G60" s="23">
        <f t="shared" si="38"/>
        <v>17.50751128107439</v>
      </c>
      <c r="H60" s="23">
        <f t="shared" si="38"/>
        <v>177.80766876739006</v>
      </c>
      <c r="I60" s="23">
        <f t="shared" si="38"/>
        <v>223.10977429707461</v>
      </c>
      <c r="J60" s="23">
        <f t="shared" si="38"/>
        <v>213.71376139357756</v>
      </c>
      <c r="K60" s="23">
        <f t="shared" si="38"/>
        <v>93.088471026206051</v>
      </c>
      <c r="L60" s="23">
        <f t="shared" si="38"/>
        <v>61.45847964020485</v>
      </c>
      <c r="M60" s="23">
        <f t="shared" si="38"/>
        <v>157.15673992768194</v>
      </c>
      <c r="N60" s="23">
        <f t="shared" si="38"/>
        <v>246.12151226464729</v>
      </c>
      <c r="O60" s="23">
        <f t="shared" si="38"/>
        <v>252.23754884197658</v>
      </c>
    </row>
    <row r="61" spans="1:15" ht="15.75" x14ac:dyDescent="0.25">
      <c r="A61" s="535"/>
      <c r="B61" s="13" t="str">
        <f t="shared" si="35"/>
        <v>Cooking</v>
      </c>
      <c r="C61" s="23">
        <f t="shared" si="37"/>
        <v>0</v>
      </c>
      <c r="D61" s="23">
        <f t="shared" ref="D61:O61" si="39">((D7*0.5)+C25-D43)*D80*D95*D$2</f>
        <v>0</v>
      </c>
      <c r="E61" s="23">
        <f t="shared" si="39"/>
        <v>0</v>
      </c>
      <c r="F61" s="23">
        <f t="shared" si="39"/>
        <v>1.3115754387259539</v>
      </c>
      <c r="G61" s="23">
        <f t="shared" si="39"/>
        <v>3.1425581470045345</v>
      </c>
      <c r="H61" s="23">
        <f t="shared" si="39"/>
        <v>6.0971916487088134</v>
      </c>
      <c r="I61" s="23">
        <f t="shared" si="39"/>
        <v>6.0201070339031126</v>
      </c>
      <c r="J61" s="23">
        <f t="shared" si="39"/>
        <v>6.0811146791589383</v>
      </c>
      <c r="K61" s="23">
        <f t="shared" si="39"/>
        <v>10.750228523882349</v>
      </c>
      <c r="L61" s="23">
        <f t="shared" si="39"/>
        <v>30.134654568471142</v>
      </c>
      <c r="M61" s="23">
        <f t="shared" si="39"/>
        <v>58.842614364799424</v>
      </c>
      <c r="N61" s="23">
        <f t="shared" si="39"/>
        <v>87.940871994567999</v>
      </c>
      <c r="O61" s="23">
        <f t="shared" si="39"/>
        <v>106.56974196859508</v>
      </c>
    </row>
    <row r="62" spans="1:15" ht="15.75" x14ac:dyDescent="0.25">
      <c r="A62" s="535"/>
      <c r="B62" s="13" t="str">
        <f t="shared" si="35"/>
        <v>Cooling</v>
      </c>
      <c r="C62" s="23">
        <f t="shared" si="37"/>
        <v>0</v>
      </c>
      <c r="D62" s="23">
        <f t="shared" ref="D62:O62" si="40">((D8*0.5)+C26-D44)*D81*D96*D$2</f>
        <v>0.15520686036267392</v>
      </c>
      <c r="E62" s="23">
        <f t="shared" si="40"/>
        <v>29.966818702571132</v>
      </c>
      <c r="F62" s="23">
        <f t="shared" si="40"/>
        <v>371.73913447812458</v>
      </c>
      <c r="G62" s="23">
        <f t="shared" si="40"/>
        <v>2240.0909658861001</v>
      </c>
      <c r="H62" s="23">
        <f t="shared" si="40"/>
        <v>18650.286551522844</v>
      </c>
      <c r="I62" s="23">
        <f t="shared" si="40"/>
        <v>27604.230053583979</v>
      </c>
      <c r="J62" s="23">
        <f t="shared" si="40"/>
        <v>30705.419619185774</v>
      </c>
      <c r="K62" s="23">
        <f t="shared" si="40"/>
        <v>15341.730026628918</v>
      </c>
      <c r="L62" s="23">
        <f t="shared" si="40"/>
        <v>1740.751064575124</v>
      </c>
      <c r="M62" s="23">
        <f t="shared" si="40"/>
        <v>665.07177461406638</v>
      </c>
      <c r="N62" s="23">
        <f t="shared" si="40"/>
        <v>8.5230036516821581</v>
      </c>
      <c r="O62" s="23">
        <f t="shared" si="40"/>
        <v>0.89830866859350567</v>
      </c>
    </row>
    <row r="63" spans="1:15" ht="15.75" x14ac:dyDescent="0.25">
      <c r="A63" s="535"/>
      <c r="B63" s="13" t="str">
        <f t="shared" si="35"/>
        <v>Ext Lighting</v>
      </c>
      <c r="C63" s="23">
        <f t="shared" si="37"/>
        <v>0</v>
      </c>
      <c r="D63" s="23">
        <f t="shared" ref="D63:O63" si="41">((D9*0.5)+C27-D45)*D82*D97*D$2</f>
        <v>0</v>
      </c>
      <c r="E63" s="23">
        <f t="shared" si="41"/>
        <v>0</v>
      </c>
      <c r="F63" s="23">
        <f t="shared" si="41"/>
        <v>0</v>
      </c>
      <c r="G63" s="23">
        <f t="shared" si="41"/>
        <v>0</v>
      </c>
      <c r="H63" s="23">
        <f t="shared" si="41"/>
        <v>0</v>
      </c>
      <c r="I63" s="23">
        <f t="shared" si="41"/>
        <v>0</v>
      </c>
      <c r="J63" s="23">
        <f t="shared" si="41"/>
        <v>0</v>
      </c>
      <c r="K63" s="23">
        <f t="shared" si="41"/>
        <v>0</v>
      </c>
      <c r="L63" s="23">
        <f t="shared" si="41"/>
        <v>0</v>
      </c>
      <c r="M63" s="23">
        <f t="shared" si="41"/>
        <v>0</v>
      </c>
      <c r="N63" s="23">
        <f t="shared" si="41"/>
        <v>0</v>
      </c>
      <c r="O63" s="23">
        <f t="shared" si="41"/>
        <v>0</v>
      </c>
    </row>
    <row r="64" spans="1:15" ht="15.75" x14ac:dyDescent="0.25">
      <c r="A64" s="535"/>
      <c r="B64" s="13" t="str">
        <f t="shared" si="35"/>
        <v>Heating</v>
      </c>
      <c r="C64" s="23">
        <f t="shared" si="37"/>
        <v>0</v>
      </c>
      <c r="D64" s="23">
        <f t="shared" ref="D64:O64" si="42">((D10*0.5)+C28-D46)*D83*D98*D$2</f>
        <v>0</v>
      </c>
      <c r="E64" s="23">
        <f t="shared" si="42"/>
        <v>0</v>
      </c>
      <c r="F64" s="23">
        <f t="shared" si="42"/>
        <v>0</v>
      </c>
      <c r="G64" s="23">
        <f t="shared" si="42"/>
        <v>0</v>
      </c>
      <c r="H64" s="23">
        <f t="shared" si="42"/>
        <v>0</v>
      </c>
      <c r="I64" s="23">
        <f t="shared" si="42"/>
        <v>0</v>
      </c>
      <c r="J64" s="23">
        <f t="shared" si="42"/>
        <v>0</v>
      </c>
      <c r="K64" s="23">
        <f t="shared" si="42"/>
        <v>0</v>
      </c>
      <c r="L64" s="23">
        <f t="shared" si="42"/>
        <v>0</v>
      </c>
      <c r="M64" s="23">
        <f t="shared" si="42"/>
        <v>0</v>
      </c>
      <c r="N64" s="23">
        <f t="shared" si="42"/>
        <v>0</v>
      </c>
      <c r="O64" s="23">
        <f t="shared" si="42"/>
        <v>0</v>
      </c>
    </row>
    <row r="65" spans="1:17" ht="15.75" x14ac:dyDescent="0.25">
      <c r="A65" s="535"/>
      <c r="B65" s="13" t="str">
        <f t="shared" si="35"/>
        <v>HVAC</v>
      </c>
      <c r="C65" s="23">
        <f t="shared" si="37"/>
        <v>0</v>
      </c>
      <c r="D65" s="23">
        <f t="shared" ref="D65:O65" si="43">((D11*0.5)+C29-D47)*D84*D99*D$2</f>
        <v>0</v>
      </c>
      <c r="E65" s="23">
        <f t="shared" si="43"/>
        <v>42.250202578403233</v>
      </c>
      <c r="F65" s="23">
        <f t="shared" si="43"/>
        <v>1627.2187772604957</v>
      </c>
      <c r="G65" s="23">
        <f t="shared" si="43"/>
        <v>4072.047428982105</v>
      </c>
      <c r="H65" s="23">
        <f t="shared" si="43"/>
        <v>23137.083546986378</v>
      </c>
      <c r="I65" s="23">
        <f t="shared" si="43"/>
        <v>33060.987787984406</v>
      </c>
      <c r="J65" s="23">
        <f t="shared" si="43"/>
        <v>34867.538354245633</v>
      </c>
      <c r="K65" s="23">
        <f t="shared" si="43"/>
        <v>17021.286960671834</v>
      </c>
      <c r="L65" s="23">
        <f t="shared" si="43"/>
        <v>6457.5198301018008</v>
      </c>
      <c r="M65" s="23">
        <f t="shared" si="43"/>
        <v>13572.545724692747</v>
      </c>
      <c r="N65" s="23">
        <f t="shared" si="43"/>
        <v>31361.127838724897</v>
      </c>
      <c r="O65" s="23">
        <f t="shared" si="43"/>
        <v>39807.910346571349</v>
      </c>
    </row>
    <row r="66" spans="1:17" ht="15.75" x14ac:dyDescent="0.25">
      <c r="A66" s="535"/>
      <c r="B66" s="13" t="str">
        <f t="shared" si="35"/>
        <v>Lighting</v>
      </c>
      <c r="C66" s="23">
        <f t="shared" si="37"/>
        <v>0</v>
      </c>
      <c r="D66" s="23">
        <f t="shared" ref="D66:O66" si="44">((D12*0.5)+C30-D48)*D85*D100*D$2</f>
        <v>0</v>
      </c>
      <c r="E66" s="23">
        <f t="shared" si="44"/>
        <v>0</v>
      </c>
      <c r="F66" s="23">
        <f t="shared" si="44"/>
        <v>0</v>
      </c>
      <c r="G66" s="23">
        <f t="shared" si="44"/>
        <v>0</v>
      </c>
      <c r="H66" s="23">
        <f t="shared" si="44"/>
        <v>0</v>
      </c>
      <c r="I66" s="23">
        <f t="shared" si="44"/>
        <v>0</v>
      </c>
      <c r="J66" s="23">
        <f t="shared" si="44"/>
        <v>0</v>
      </c>
      <c r="K66" s="23">
        <f t="shared" si="44"/>
        <v>0</v>
      </c>
      <c r="L66" s="23">
        <f t="shared" si="44"/>
        <v>0</v>
      </c>
      <c r="M66" s="23">
        <f t="shared" si="44"/>
        <v>0</v>
      </c>
      <c r="N66" s="23">
        <f t="shared" si="44"/>
        <v>0</v>
      </c>
      <c r="O66" s="23">
        <f t="shared" si="44"/>
        <v>0</v>
      </c>
    </row>
    <row r="67" spans="1:17" ht="15.75" x14ac:dyDescent="0.25">
      <c r="A67" s="535"/>
      <c r="B67" s="13" t="str">
        <f t="shared" si="35"/>
        <v>Miscellaneous</v>
      </c>
      <c r="C67" s="23">
        <f t="shared" si="37"/>
        <v>0</v>
      </c>
      <c r="D67" s="23">
        <f t="shared" ref="D67:O67" si="45">((D13*0.5)+C31-D49)*D86*D101*D$2</f>
        <v>0</v>
      </c>
      <c r="E67" s="23">
        <f t="shared" si="45"/>
        <v>0</v>
      </c>
      <c r="F67" s="23">
        <f t="shared" si="45"/>
        <v>104.60055102703834</v>
      </c>
      <c r="G67" s="23">
        <f t="shared" si="45"/>
        <v>229.45596784112399</v>
      </c>
      <c r="H67" s="23">
        <f t="shared" si="45"/>
        <v>468.28029784142353</v>
      </c>
      <c r="I67" s="23">
        <f t="shared" si="45"/>
        <v>497.01735996912987</v>
      </c>
      <c r="J67" s="23">
        <f t="shared" si="45"/>
        <v>500.11021533310236</v>
      </c>
      <c r="K67" s="23">
        <f t="shared" si="45"/>
        <v>478.75078729678876</v>
      </c>
      <c r="L67" s="23">
        <f t="shared" si="45"/>
        <v>263.09441477466754</v>
      </c>
      <c r="M67" s="23">
        <f t="shared" si="45"/>
        <v>260.36596885370483</v>
      </c>
      <c r="N67" s="23">
        <f t="shared" si="45"/>
        <v>345.87761041401376</v>
      </c>
      <c r="O67" s="23">
        <f t="shared" si="45"/>
        <v>423.3320568815306</v>
      </c>
    </row>
    <row r="68" spans="1:17" ht="15.75" customHeight="1" x14ac:dyDescent="0.25">
      <c r="A68" s="535"/>
      <c r="B68" s="13" t="str">
        <f t="shared" si="35"/>
        <v>Motors</v>
      </c>
      <c r="C68" s="23">
        <f t="shared" si="37"/>
        <v>0</v>
      </c>
      <c r="D68" s="23">
        <f t="shared" ref="D68:O68" si="46">((D14*0.5)+C32-D50)*D87*D102*D$2</f>
        <v>13.588469971500437</v>
      </c>
      <c r="E68" s="23">
        <f t="shared" si="46"/>
        <v>86.061650663787418</v>
      </c>
      <c r="F68" s="23">
        <f t="shared" si="46"/>
        <v>198.46662316146362</v>
      </c>
      <c r="G68" s="23">
        <f t="shared" si="46"/>
        <v>604.6865606935844</v>
      </c>
      <c r="H68" s="23">
        <f t="shared" si="46"/>
        <v>1848.7260422519832</v>
      </c>
      <c r="I68" s="23">
        <f t="shared" si="46"/>
        <v>2083.0898830109572</v>
      </c>
      <c r="J68" s="23">
        <f t="shared" si="46"/>
        <v>2350.2857795727109</v>
      </c>
      <c r="K68" s="23">
        <f t="shared" si="46"/>
        <v>2583.5871193377284</v>
      </c>
      <c r="L68" s="23">
        <f t="shared" si="46"/>
        <v>1728.6932892142545</v>
      </c>
      <c r="M68" s="23">
        <f t="shared" si="46"/>
        <v>2031.7097542739982</v>
      </c>
      <c r="N68" s="23">
        <f t="shared" si="46"/>
        <v>2561.9701205307933</v>
      </c>
      <c r="O68" s="23">
        <f t="shared" si="46"/>
        <v>2900.5547938327481</v>
      </c>
    </row>
    <row r="69" spans="1:17" ht="15.75" x14ac:dyDescent="0.25">
      <c r="A69" s="535"/>
      <c r="B69" s="13" t="str">
        <f t="shared" si="35"/>
        <v>Process</v>
      </c>
      <c r="C69" s="23">
        <f t="shared" si="37"/>
        <v>0</v>
      </c>
      <c r="D69" s="23">
        <f t="shared" ref="D69:O69" si="47">((D15*0.5)+C33-D51)*D88*D103*D$2</f>
        <v>0</v>
      </c>
      <c r="E69" s="23">
        <f t="shared" si="47"/>
        <v>0</v>
      </c>
      <c r="F69" s="23">
        <f t="shared" si="47"/>
        <v>0</v>
      </c>
      <c r="G69" s="23">
        <f t="shared" si="47"/>
        <v>0</v>
      </c>
      <c r="H69" s="23">
        <f t="shared" si="47"/>
        <v>0</v>
      </c>
      <c r="I69" s="23">
        <f t="shared" si="47"/>
        <v>0</v>
      </c>
      <c r="J69" s="23">
        <f t="shared" si="47"/>
        <v>332.53763691906983</v>
      </c>
      <c r="K69" s="23">
        <f t="shared" si="47"/>
        <v>1548.9888013324467</v>
      </c>
      <c r="L69" s="23">
        <f t="shared" si="47"/>
        <v>1352.5956024482791</v>
      </c>
      <c r="M69" s="23">
        <f t="shared" si="47"/>
        <v>1338.5683797215145</v>
      </c>
      <c r="N69" s="23">
        <f t="shared" si="47"/>
        <v>1365.8946994354426</v>
      </c>
      <c r="O69" s="23">
        <f t="shared" si="47"/>
        <v>1370.8186603643437</v>
      </c>
    </row>
    <row r="70" spans="1:17" ht="15.75" x14ac:dyDescent="0.25">
      <c r="A70" s="535"/>
      <c r="B70" s="13" t="str">
        <f t="shared" si="35"/>
        <v>Refrigeration</v>
      </c>
      <c r="C70" s="23">
        <f t="shared" si="37"/>
        <v>0</v>
      </c>
      <c r="D70" s="23">
        <f t="shared" ref="D70:O70" si="48">((D16*0.5)+C34-D52)*D89*D104*D$2</f>
        <v>0</v>
      </c>
      <c r="E70" s="23">
        <f t="shared" si="48"/>
        <v>9.5394967949309866</v>
      </c>
      <c r="F70" s="23">
        <f t="shared" si="48"/>
        <v>18.81266520855991</v>
      </c>
      <c r="G70" s="23">
        <f t="shared" si="48"/>
        <v>20.967984303136529</v>
      </c>
      <c r="H70" s="23">
        <f t="shared" si="48"/>
        <v>48.96329085131417</v>
      </c>
      <c r="I70" s="23">
        <f t="shared" si="48"/>
        <v>72.141450450723383</v>
      </c>
      <c r="J70" s="23">
        <f t="shared" si="48"/>
        <v>591.79999143964426</v>
      </c>
      <c r="K70" s="23">
        <f t="shared" si="48"/>
        <v>1145.0968072303453</v>
      </c>
      <c r="L70" s="23">
        <f t="shared" si="48"/>
        <v>761.72704816866872</v>
      </c>
      <c r="M70" s="23">
        <f t="shared" si="48"/>
        <v>834.05336994623997</v>
      </c>
      <c r="N70" s="23">
        <f t="shared" si="48"/>
        <v>958.6736135496202</v>
      </c>
      <c r="O70" s="23">
        <f t="shared" si="48"/>
        <v>1057.8374181225977</v>
      </c>
    </row>
    <row r="71" spans="1:17" ht="15.75" x14ac:dyDescent="0.25">
      <c r="A71" s="535"/>
      <c r="B71" s="13" t="str">
        <f t="shared" si="35"/>
        <v>Water Heating</v>
      </c>
      <c r="C71" s="23">
        <f t="shared" si="37"/>
        <v>0</v>
      </c>
      <c r="D71" s="23">
        <f t="shared" ref="D71:O71" si="49">((D17*0.5)+C35-D53)*D90*D105*D$2</f>
        <v>0.11601122946757877</v>
      </c>
      <c r="E71" s="23">
        <f t="shared" si="49"/>
        <v>0.47948642989464263</v>
      </c>
      <c r="F71" s="23">
        <f t="shared" si="49"/>
        <v>2.4035215996447423</v>
      </c>
      <c r="G71" s="23">
        <f t="shared" si="49"/>
        <v>6.4543359681311836</v>
      </c>
      <c r="H71" s="23">
        <f t="shared" si="49"/>
        <v>16.444122590573091</v>
      </c>
      <c r="I71" s="23">
        <f t="shared" si="49"/>
        <v>17.973525511950669</v>
      </c>
      <c r="J71" s="23">
        <f t="shared" si="49"/>
        <v>20.289994876177669</v>
      </c>
      <c r="K71" s="23">
        <f t="shared" si="49"/>
        <v>21.215473684600987</v>
      </c>
      <c r="L71" s="23">
        <f t="shared" si="49"/>
        <v>13.639149880267821</v>
      </c>
      <c r="M71" s="23">
        <f t="shared" si="49"/>
        <v>16.98558532850296</v>
      </c>
      <c r="N71" s="23">
        <f t="shared" si="49"/>
        <v>25.624357267092464</v>
      </c>
      <c r="O71" s="23">
        <f t="shared" si="49"/>
        <v>35.632148745554076</v>
      </c>
    </row>
    <row r="72" spans="1:17" ht="15.75" customHeight="1" x14ac:dyDescent="0.25">
      <c r="A72" s="535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139.89228394176408</v>
      </c>
      <c r="E73" s="23">
        <f t="shared" ref="E73:O73" si="50">SUM(E59:E72)</f>
        <v>491.77214242647477</v>
      </c>
      <c r="F73" s="23">
        <f t="shared" si="50"/>
        <v>2689.2310761389281</v>
      </c>
      <c r="G73" s="23">
        <f t="shared" si="50"/>
        <v>7947.1551092064146</v>
      </c>
      <c r="H73" s="23">
        <f t="shared" si="50"/>
        <v>46710.381353595178</v>
      </c>
      <c r="I73" s="23">
        <f t="shared" si="50"/>
        <v>66283.416598415293</v>
      </c>
      <c r="J73" s="23">
        <f t="shared" si="50"/>
        <v>72463.444914618201</v>
      </c>
      <c r="K73" s="23">
        <f t="shared" si="50"/>
        <v>41322.974476394214</v>
      </c>
      <c r="L73" s="23">
        <f t="shared" si="50"/>
        <v>14383.892980587958</v>
      </c>
      <c r="M73" s="23">
        <f t="shared" si="50"/>
        <v>21282.21966642312</v>
      </c>
      <c r="N73" s="23">
        <f t="shared" si="50"/>
        <v>39976.961863580254</v>
      </c>
      <c r="O73" s="23">
        <f t="shared" si="50"/>
        <v>49327.819873287794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139.89228394176408</v>
      </c>
      <c r="E74" s="24">
        <f t="shared" ref="E74:O74" si="51">D74+E73</f>
        <v>631.66442636823888</v>
      </c>
      <c r="F74" s="24">
        <f t="shared" si="51"/>
        <v>3320.8955025071668</v>
      </c>
      <c r="G74" s="24">
        <f t="shared" si="51"/>
        <v>11268.050611713581</v>
      </c>
      <c r="H74" s="24">
        <f t="shared" si="51"/>
        <v>57978.431965308759</v>
      </c>
      <c r="I74" s="24">
        <f t="shared" si="51"/>
        <v>124261.84856372405</v>
      </c>
      <c r="J74" s="24">
        <f t="shared" si="51"/>
        <v>196725.29347834224</v>
      </c>
      <c r="K74" s="24">
        <f t="shared" si="51"/>
        <v>238048.26795473645</v>
      </c>
      <c r="L74" s="24">
        <f t="shared" si="51"/>
        <v>252432.16093532441</v>
      </c>
      <c r="M74" s="24">
        <f t="shared" si="51"/>
        <v>273714.38060174754</v>
      </c>
      <c r="N74" s="24">
        <f t="shared" si="51"/>
        <v>313691.34246532782</v>
      </c>
      <c r="O74" s="24">
        <f t="shared" si="51"/>
        <v>363019.16233861563</v>
      </c>
    </row>
    <row r="75" spans="1:17" x14ac:dyDescent="0.25">
      <c r="A75" s="8"/>
      <c r="B75" s="30"/>
      <c r="C75" s="198"/>
      <c r="D75" s="199"/>
      <c r="E75" s="198"/>
      <c r="F75" s="199"/>
      <c r="G75" s="198"/>
      <c r="H75" s="199"/>
      <c r="I75" s="198"/>
      <c r="J75" s="199"/>
      <c r="K75" s="198"/>
      <c r="L75" s="199"/>
      <c r="M75" s="198"/>
      <c r="N75" s="199"/>
      <c r="O75" s="198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17" t="s">
        <v>12</v>
      </c>
      <c r="C77" s="139">
        <f>C$4</f>
        <v>45658</v>
      </c>
      <c r="D77" s="139">
        <f t="shared" ref="D77:O77" si="52">D$4</f>
        <v>45689</v>
      </c>
      <c r="E77" s="139">
        <f t="shared" si="52"/>
        <v>45717</v>
      </c>
      <c r="F77" s="139">
        <f t="shared" si="52"/>
        <v>45748</v>
      </c>
      <c r="G77" s="139">
        <f t="shared" si="52"/>
        <v>45778</v>
      </c>
      <c r="H77" s="139">
        <f t="shared" si="52"/>
        <v>45809</v>
      </c>
      <c r="I77" s="139">
        <f t="shared" si="52"/>
        <v>45839</v>
      </c>
      <c r="J77" s="139">
        <f t="shared" si="52"/>
        <v>45870</v>
      </c>
      <c r="K77" s="139">
        <f t="shared" si="52"/>
        <v>45901</v>
      </c>
      <c r="L77" s="139">
        <f t="shared" si="52"/>
        <v>45931</v>
      </c>
      <c r="M77" s="139">
        <f t="shared" si="52"/>
        <v>45962</v>
      </c>
      <c r="N77" s="139">
        <f t="shared" si="52"/>
        <v>45992</v>
      </c>
      <c r="O77" s="139">
        <f t="shared" si="52"/>
        <v>46023</v>
      </c>
      <c r="Q77" s="95" t="s">
        <v>174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3">SUM(C78:N78)</f>
        <v>1.0000000000000002</v>
      </c>
    </row>
    <row r="79" spans="1:17" s="95" customFormat="1" ht="15.75" x14ac:dyDescent="0.25">
      <c r="A79" s="538"/>
      <c r="B79" s="13" t="str">
        <f t="shared" ref="B79:B90" si="54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3"/>
        <v>1</v>
      </c>
    </row>
    <row r="80" spans="1:17" s="95" customFormat="1" ht="15.75" x14ac:dyDescent="0.25">
      <c r="A80" s="538"/>
      <c r="B80" s="13" t="str">
        <f t="shared" si="54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3"/>
        <v>0.99999999999999989</v>
      </c>
    </row>
    <row r="81" spans="1:17" s="95" customFormat="1" ht="15.75" x14ac:dyDescent="0.25">
      <c r="A81" s="538"/>
      <c r="B81" s="13" t="str">
        <f t="shared" si="54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3"/>
        <v>0.99999999999999989</v>
      </c>
    </row>
    <row r="82" spans="1:17" s="95" customFormat="1" ht="15.75" x14ac:dyDescent="0.25">
      <c r="A82" s="538"/>
      <c r="B82" s="13" t="str">
        <f t="shared" si="54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3"/>
        <v>1</v>
      </c>
    </row>
    <row r="83" spans="1:17" s="95" customFormat="1" ht="15.75" x14ac:dyDescent="0.25">
      <c r="A83" s="538"/>
      <c r="B83" s="13" t="str">
        <f t="shared" si="54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3"/>
        <v>1.0000000000000002</v>
      </c>
    </row>
    <row r="84" spans="1:17" s="95" customFormat="1" ht="15.75" x14ac:dyDescent="0.25">
      <c r="A84" s="538"/>
      <c r="B84" s="13" t="str">
        <f t="shared" si="54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3"/>
        <v>1</v>
      </c>
    </row>
    <row r="85" spans="1:17" s="95" customFormat="1" ht="15.75" x14ac:dyDescent="0.25">
      <c r="A85" s="538"/>
      <c r="B85" s="13" t="str">
        <f t="shared" si="54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3"/>
        <v>1</v>
      </c>
    </row>
    <row r="86" spans="1:17" s="95" customFormat="1" ht="15.75" x14ac:dyDescent="0.25">
      <c r="A86" s="538"/>
      <c r="B86" s="13" t="str">
        <f t="shared" si="54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3"/>
        <v>1.0000000000000002</v>
      </c>
    </row>
    <row r="87" spans="1:17" s="95" customFormat="1" ht="15.75" x14ac:dyDescent="0.25">
      <c r="A87" s="538"/>
      <c r="B87" s="13" t="str">
        <f t="shared" si="54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3"/>
        <v>1.0000000000000002</v>
      </c>
    </row>
    <row r="88" spans="1:17" s="95" customFormat="1" ht="15.75" x14ac:dyDescent="0.25">
      <c r="A88" s="538"/>
      <c r="B88" s="13" t="str">
        <f t="shared" si="54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3"/>
        <v>1.0000000000000002</v>
      </c>
    </row>
    <row r="89" spans="1:17" s="95" customFormat="1" ht="15.75" x14ac:dyDescent="0.25">
      <c r="A89" s="538"/>
      <c r="B89" s="13" t="str">
        <f t="shared" si="54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3"/>
        <v>1</v>
      </c>
    </row>
    <row r="90" spans="1:17" s="95" customFormat="1" ht="16.5" thickBot="1" x14ac:dyDescent="0.3">
      <c r="A90" s="539"/>
      <c r="B90" s="14" t="str">
        <f t="shared" si="54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3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52" t="s">
        <v>28</v>
      </c>
      <c r="B92" s="430" t="s">
        <v>31</v>
      </c>
      <c r="C92" s="139">
        <f>C$4</f>
        <v>45658</v>
      </c>
      <c r="D92" s="139">
        <f t="shared" ref="D92:O92" si="55">D$4</f>
        <v>45689</v>
      </c>
      <c r="E92" s="139">
        <f t="shared" si="55"/>
        <v>45717</v>
      </c>
      <c r="F92" s="139">
        <f t="shared" si="55"/>
        <v>45748</v>
      </c>
      <c r="G92" s="139">
        <f t="shared" si="55"/>
        <v>45778</v>
      </c>
      <c r="H92" s="139">
        <f t="shared" si="55"/>
        <v>45809</v>
      </c>
      <c r="I92" s="139">
        <f t="shared" si="55"/>
        <v>45839</v>
      </c>
      <c r="J92" s="139">
        <f t="shared" si="55"/>
        <v>45870</v>
      </c>
      <c r="K92" s="139">
        <f t="shared" si="55"/>
        <v>45901</v>
      </c>
      <c r="L92" s="139">
        <f t="shared" si="55"/>
        <v>45931</v>
      </c>
      <c r="M92" s="139">
        <f t="shared" si="55"/>
        <v>45962</v>
      </c>
      <c r="N92" s="139">
        <f t="shared" si="55"/>
        <v>45992</v>
      </c>
      <c r="O92" s="139">
        <f t="shared" si="55"/>
        <v>46023</v>
      </c>
    </row>
    <row r="93" spans="1:17" s="95" customFormat="1" x14ac:dyDescent="0.25">
      <c r="A93" s="553"/>
      <c r="B93" s="76" t="s">
        <v>20</v>
      </c>
      <c r="C93" s="431">
        <v>3.9933000000000003E-2</v>
      </c>
      <c r="D93" s="431">
        <v>3.9878999999999998E-2</v>
      </c>
      <c r="E93" s="431">
        <v>4.1041000000000001E-2</v>
      </c>
      <c r="F93" s="431">
        <v>4.1168000000000003E-2</v>
      </c>
      <c r="G93" s="431">
        <v>4.2222999999999997E-2</v>
      </c>
      <c r="H93" s="431">
        <v>8.2789000000000001E-2</v>
      </c>
      <c r="I93" s="431">
        <v>7.9558000000000004E-2</v>
      </c>
      <c r="J93" s="431">
        <v>7.9958000000000001E-2</v>
      </c>
      <c r="K93" s="431">
        <v>7.8107999999999997E-2</v>
      </c>
      <c r="L93" s="431">
        <v>4.1531999999999999E-2</v>
      </c>
      <c r="M93" s="431">
        <v>4.2438999999999998E-2</v>
      </c>
      <c r="N93" s="431">
        <v>4.0814000000000003E-2</v>
      </c>
      <c r="O93" s="431">
        <f>C93</f>
        <v>3.9933000000000003E-2</v>
      </c>
      <c r="Q93" s="95" t="s">
        <v>235</v>
      </c>
    </row>
    <row r="94" spans="1:17" s="95" customFormat="1" x14ac:dyDescent="0.25">
      <c r="A94" s="553"/>
      <c r="B94" s="76" t="s">
        <v>0</v>
      </c>
      <c r="C94" s="431">
        <v>4.4352999999999997E-2</v>
      </c>
      <c r="D94" s="431">
        <v>4.4898E-2</v>
      </c>
      <c r="E94" s="431">
        <v>4.7189000000000002E-2</v>
      </c>
      <c r="F94" s="431">
        <v>4.5560000000000003E-2</v>
      </c>
      <c r="G94" s="431">
        <v>4.9112000000000003E-2</v>
      </c>
      <c r="H94" s="431">
        <v>0.104393</v>
      </c>
      <c r="I94" s="431">
        <v>9.7295999999999994E-2</v>
      </c>
      <c r="J94" s="431">
        <v>9.9751999999999993E-2</v>
      </c>
      <c r="K94" s="431">
        <v>0.10033300000000001</v>
      </c>
      <c r="L94" s="431">
        <v>4.6997999999999998E-2</v>
      </c>
      <c r="M94" s="431">
        <v>4.7978E-2</v>
      </c>
      <c r="N94" s="431">
        <v>4.4889999999999999E-2</v>
      </c>
      <c r="O94" s="431">
        <f t="shared" ref="O94:O105" si="56">C94</f>
        <v>4.4352999999999997E-2</v>
      </c>
    </row>
    <row r="95" spans="1:17" s="95" customFormat="1" x14ac:dyDescent="0.25">
      <c r="A95" s="553"/>
      <c r="B95" s="76" t="s">
        <v>21</v>
      </c>
      <c r="C95" s="431">
        <v>4.1343999999999999E-2</v>
      </c>
      <c r="D95" s="431">
        <v>4.1013000000000001E-2</v>
      </c>
      <c r="E95" s="431">
        <v>4.2275E-2</v>
      </c>
      <c r="F95" s="431">
        <v>4.3936999999999997E-2</v>
      </c>
      <c r="G95" s="431">
        <v>4.4505000000000003E-2</v>
      </c>
      <c r="H95" s="431">
        <v>8.9441000000000007E-2</v>
      </c>
      <c r="I95" s="431">
        <v>8.5671999999999998E-2</v>
      </c>
      <c r="J95" s="431">
        <v>8.6513999999999994E-2</v>
      </c>
      <c r="K95" s="431">
        <v>8.3474000000000007E-2</v>
      </c>
      <c r="L95" s="431">
        <v>4.3712000000000001E-2</v>
      </c>
      <c r="M95" s="431">
        <v>4.4333999999999998E-2</v>
      </c>
      <c r="N95" s="431">
        <v>4.2470000000000001E-2</v>
      </c>
      <c r="O95" s="431">
        <f t="shared" si="56"/>
        <v>4.1343999999999999E-2</v>
      </c>
    </row>
    <row r="96" spans="1:17" s="95" customFormat="1" x14ac:dyDescent="0.25">
      <c r="A96" s="553"/>
      <c r="B96" s="76" t="s">
        <v>1</v>
      </c>
      <c r="C96" s="431">
        <v>4.2347000000000003E-2</v>
      </c>
      <c r="D96" s="431">
        <v>4.2303E-2</v>
      </c>
      <c r="E96" s="431">
        <v>4.4350000000000001E-2</v>
      </c>
      <c r="F96" s="431">
        <v>5.2475000000000001E-2</v>
      </c>
      <c r="G96" s="431">
        <v>5.7162999999999999E-2</v>
      </c>
      <c r="H96" s="431">
        <v>0.105501</v>
      </c>
      <c r="I96" s="431">
        <v>9.7806000000000004E-2</v>
      </c>
      <c r="J96" s="431">
        <v>0.100427</v>
      </c>
      <c r="K96" s="431">
        <v>0.10491499999999999</v>
      </c>
      <c r="L96" s="431">
        <v>5.3839999999999999E-2</v>
      </c>
      <c r="M96" s="431">
        <v>5.3623999999999998E-2</v>
      </c>
      <c r="N96" s="431">
        <v>4.3708999999999998E-2</v>
      </c>
      <c r="O96" s="431">
        <f t="shared" si="56"/>
        <v>4.2347000000000003E-2</v>
      </c>
    </row>
    <row r="97" spans="1:15" s="95" customFormat="1" x14ac:dyDescent="0.25">
      <c r="A97" s="553"/>
      <c r="B97" s="76" t="s">
        <v>22</v>
      </c>
      <c r="C97" s="431">
        <v>2.9302000000000002E-2</v>
      </c>
      <c r="D97" s="431">
        <v>2.9326000000000001E-2</v>
      </c>
      <c r="E97" s="431">
        <v>2.9966E-2</v>
      </c>
      <c r="F97" s="431">
        <v>3.1091000000000001E-2</v>
      </c>
      <c r="G97" s="431">
        <v>3.0398999999999999E-2</v>
      </c>
      <c r="H97" s="431">
        <v>5.2363E-2</v>
      </c>
      <c r="I97" s="431">
        <v>5.0639000000000003E-2</v>
      </c>
      <c r="J97" s="431">
        <v>4.9979999999999997E-2</v>
      </c>
      <c r="K97" s="431">
        <v>5.0804000000000002E-2</v>
      </c>
      <c r="L97" s="431">
        <v>3.0172000000000001E-2</v>
      </c>
      <c r="M97" s="431">
        <v>3.0644999999999999E-2</v>
      </c>
      <c r="N97" s="431">
        <v>2.9829000000000001E-2</v>
      </c>
      <c r="O97" s="431">
        <f t="shared" si="56"/>
        <v>2.9302000000000002E-2</v>
      </c>
    </row>
    <row r="98" spans="1:15" s="95" customFormat="1" x14ac:dyDescent="0.25">
      <c r="A98" s="553"/>
      <c r="B98" s="76" t="s">
        <v>9</v>
      </c>
      <c r="C98" s="431">
        <v>4.0834000000000002E-2</v>
      </c>
      <c r="D98" s="431">
        <v>4.1431000000000003E-2</v>
      </c>
      <c r="E98" s="431">
        <v>4.3621E-2</v>
      </c>
      <c r="F98" s="431">
        <v>4.3447E-2</v>
      </c>
      <c r="G98" s="431">
        <v>4.1350999999999999E-2</v>
      </c>
      <c r="H98" s="431">
        <v>5.1774000000000001E-2</v>
      </c>
      <c r="I98" s="431">
        <v>5.0083999999999997E-2</v>
      </c>
      <c r="J98" s="431">
        <v>4.9399999999999999E-2</v>
      </c>
      <c r="K98" s="431">
        <v>8.0808000000000005E-2</v>
      </c>
      <c r="L98" s="431">
        <v>4.1339000000000001E-2</v>
      </c>
      <c r="M98" s="431">
        <v>4.3160999999999998E-2</v>
      </c>
      <c r="N98" s="431">
        <v>4.1070000000000002E-2</v>
      </c>
      <c r="O98" s="431">
        <f t="shared" si="56"/>
        <v>4.0834000000000002E-2</v>
      </c>
    </row>
    <row r="99" spans="1:15" s="95" customFormat="1" x14ac:dyDescent="0.25">
      <c r="A99" s="553"/>
      <c r="B99" s="76" t="s">
        <v>3</v>
      </c>
      <c r="C99" s="431">
        <v>4.4352999999999997E-2</v>
      </c>
      <c r="D99" s="431">
        <v>4.4898E-2</v>
      </c>
      <c r="E99" s="431">
        <v>4.7189000000000002E-2</v>
      </c>
      <c r="F99" s="431">
        <v>4.5560000000000003E-2</v>
      </c>
      <c r="G99" s="431">
        <v>4.9112000000000003E-2</v>
      </c>
      <c r="H99" s="431">
        <v>0.104393</v>
      </c>
      <c r="I99" s="431">
        <v>9.7295999999999994E-2</v>
      </c>
      <c r="J99" s="431">
        <v>9.9751999999999993E-2</v>
      </c>
      <c r="K99" s="431">
        <v>0.10033300000000001</v>
      </c>
      <c r="L99" s="431">
        <v>4.6997999999999998E-2</v>
      </c>
      <c r="M99" s="431">
        <v>4.7978E-2</v>
      </c>
      <c r="N99" s="431">
        <v>4.4889999999999999E-2</v>
      </c>
      <c r="O99" s="431">
        <f t="shared" si="56"/>
        <v>4.4352999999999997E-2</v>
      </c>
    </row>
    <row r="100" spans="1:15" s="95" customFormat="1" x14ac:dyDescent="0.25">
      <c r="A100" s="553"/>
      <c r="B100" s="76" t="s">
        <v>4</v>
      </c>
      <c r="C100" s="431">
        <v>4.2067E-2</v>
      </c>
      <c r="D100" s="431">
        <v>4.1753999999999999E-2</v>
      </c>
      <c r="E100" s="431">
        <v>4.3166999999999997E-2</v>
      </c>
      <c r="F100" s="431">
        <v>4.3825000000000003E-2</v>
      </c>
      <c r="G100" s="431">
        <v>4.4803999999999997E-2</v>
      </c>
      <c r="H100" s="431">
        <v>8.8136000000000006E-2</v>
      </c>
      <c r="I100" s="431">
        <v>8.4611000000000006E-2</v>
      </c>
      <c r="J100" s="431">
        <v>8.5112999999999994E-2</v>
      </c>
      <c r="K100" s="431">
        <v>8.0562999999999996E-2</v>
      </c>
      <c r="L100" s="431">
        <v>4.4019000000000003E-2</v>
      </c>
      <c r="M100" s="431">
        <v>4.4610999999999998E-2</v>
      </c>
      <c r="N100" s="431">
        <v>4.2421E-2</v>
      </c>
      <c r="O100" s="431">
        <f t="shared" si="56"/>
        <v>4.2067E-2</v>
      </c>
    </row>
    <row r="101" spans="1:15" s="95" customFormat="1" x14ac:dyDescent="0.25">
      <c r="A101" s="553"/>
      <c r="B101" s="76" t="s">
        <v>5</v>
      </c>
      <c r="C101" s="431">
        <v>3.9933000000000003E-2</v>
      </c>
      <c r="D101" s="431">
        <v>3.9878999999999998E-2</v>
      </c>
      <c r="E101" s="431">
        <v>4.1041000000000001E-2</v>
      </c>
      <c r="F101" s="431">
        <v>4.1168000000000003E-2</v>
      </c>
      <c r="G101" s="431">
        <v>4.2222999999999997E-2</v>
      </c>
      <c r="H101" s="431">
        <v>8.2789000000000001E-2</v>
      </c>
      <c r="I101" s="431">
        <v>7.9558000000000004E-2</v>
      </c>
      <c r="J101" s="431">
        <v>7.9958000000000001E-2</v>
      </c>
      <c r="K101" s="431">
        <v>7.8107999999999997E-2</v>
      </c>
      <c r="L101" s="431">
        <v>4.1531999999999999E-2</v>
      </c>
      <c r="M101" s="431">
        <v>4.2438999999999998E-2</v>
      </c>
      <c r="N101" s="431">
        <v>4.0814000000000003E-2</v>
      </c>
      <c r="O101" s="431">
        <f t="shared" si="56"/>
        <v>3.9933000000000003E-2</v>
      </c>
    </row>
    <row r="102" spans="1:15" s="95" customFormat="1" x14ac:dyDescent="0.25">
      <c r="A102" s="553"/>
      <c r="B102" s="76" t="s">
        <v>23</v>
      </c>
      <c r="C102" s="431">
        <v>3.9933000000000003E-2</v>
      </c>
      <c r="D102" s="431">
        <v>3.9878999999999998E-2</v>
      </c>
      <c r="E102" s="431">
        <v>4.1041000000000001E-2</v>
      </c>
      <c r="F102" s="431">
        <v>4.1168000000000003E-2</v>
      </c>
      <c r="G102" s="431">
        <v>4.2222999999999997E-2</v>
      </c>
      <c r="H102" s="431">
        <v>8.2789000000000001E-2</v>
      </c>
      <c r="I102" s="431">
        <v>7.9558000000000004E-2</v>
      </c>
      <c r="J102" s="431">
        <v>7.9958000000000001E-2</v>
      </c>
      <c r="K102" s="431">
        <v>7.8107999999999997E-2</v>
      </c>
      <c r="L102" s="431">
        <v>4.1531999999999999E-2</v>
      </c>
      <c r="M102" s="431">
        <v>4.2438999999999998E-2</v>
      </c>
      <c r="N102" s="431">
        <v>4.0814000000000003E-2</v>
      </c>
      <c r="O102" s="431">
        <f t="shared" si="56"/>
        <v>3.9933000000000003E-2</v>
      </c>
    </row>
    <row r="103" spans="1:15" s="95" customFormat="1" x14ac:dyDescent="0.25">
      <c r="A103" s="553"/>
      <c r="B103" s="76" t="s">
        <v>24</v>
      </c>
      <c r="C103" s="431">
        <v>3.9933000000000003E-2</v>
      </c>
      <c r="D103" s="431">
        <v>3.9878999999999998E-2</v>
      </c>
      <c r="E103" s="431">
        <v>4.1041000000000001E-2</v>
      </c>
      <c r="F103" s="431">
        <v>4.1168000000000003E-2</v>
      </c>
      <c r="G103" s="431">
        <v>4.2222999999999997E-2</v>
      </c>
      <c r="H103" s="431">
        <v>8.2789000000000001E-2</v>
      </c>
      <c r="I103" s="431">
        <v>7.9558000000000004E-2</v>
      </c>
      <c r="J103" s="431">
        <v>7.9958000000000001E-2</v>
      </c>
      <c r="K103" s="431">
        <v>7.8107999999999997E-2</v>
      </c>
      <c r="L103" s="431">
        <v>4.1531999999999999E-2</v>
      </c>
      <c r="M103" s="431">
        <v>4.2438999999999998E-2</v>
      </c>
      <c r="N103" s="431">
        <v>4.0814000000000003E-2</v>
      </c>
      <c r="O103" s="431">
        <f t="shared" si="56"/>
        <v>3.9933000000000003E-2</v>
      </c>
    </row>
    <row r="104" spans="1:15" s="95" customFormat="1" x14ac:dyDescent="0.25">
      <c r="A104" s="553"/>
      <c r="B104" s="76" t="s">
        <v>7</v>
      </c>
      <c r="C104" s="431">
        <v>3.8309999999999997E-2</v>
      </c>
      <c r="D104" s="431">
        <v>3.8170999999999997E-2</v>
      </c>
      <c r="E104" s="431">
        <v>3.925E-2</v>
      </c>
      <c r="F104" s="431">
        <v>3.993E-2</v>
      </c>
      <c r="G104" s="431">
        <v>4.0524999999999999E-2</v>
      </c>
      <c r="H104" s="431">
        <v>7.8927999999999998E-2</v>
      </c>
      <c r="I104" s="431">
        <v>7.5749999999999998E-2</v>
      </c>
      <c r="J104" s="431">
        <v>7.6244000000000006E-2</v>
      </c>
      <c r="K104" s="431">
        <v>7.4468999999999994E-2</v>
      </c>
      <c r="L104" s="431">
        <v>3.9891000000000003E-2</v>
      </c>
      <c r="M104" s="431">
        <v>4.07E-2</v>
      </c>
      <c r="N104" s="431">
        <v>3.9168000000000001E-2</v>
      </c>
      <c r="O104" s="431">
        <f t="shared" si="56"/>
        <v>3.8309999999999997E-2</v>
      </c>
    </row>
    <row r="105" spans="1:15" s="95" customFormat="1" ht="15.75" thickBot="1" x14ac:dyDescent="0.3">
      <c r="A105" s="554"/>
      <c r="B105" s="78" t="s">
        <v>8</v>
      </c>
      <c r="C105" s="432">
        <v>4.0855000000000002E-2</v>
      </c>
      <c r="D105" s="432">
        <v>4.0336999999999998E-2</v>
      </c>
      <c r="E105" s="432">
        <v>4.1315999999999999E-2</v>
      </c>
      <c r="F105" s="432">
        <v>4.3313999999999998E-2</v>
      </c>
      <c r="G105" s="432">
        <v>4.4001999999999999E-2</v>
      </c>
      <c r="H105" s="432">
        <v>8.9335999999999999E-2</v>
      </c>
      <c r="I105" s="432">
        <v>8.5674E-2</v>
      </c>
      <c r="J105" s="432">
        <v>8.6429000000000006E-2</v>
      </c>
      <c r="K105" s="432">
        <v>8.2271999999999998E-2</v>
      </c>
      <c r="L105" s="432">
        <v>4.3230999999999999E-2</v>
      </c>
      <c r="M105" s="432">
        <v>4.3944999999999998E-2</v>
      </c>
      <c r="N105" s="432">
        <v>4.2141999999999999E-2</v>
      </c>
      <c r="O105" s="432">
        <f t="shared" si="56"/>
        <v>4.0855000000000002E-2</v>
      </c>
    </row>
    <row r="106" spans="1:15" x14ac:dyDescent="0.25">
      <c r="C106" s="334" t="s">
        <v>231</v>
      </c>
    </row>
    <row r="107" spans="1:15" ht="15" hidden="1" customHeight="1" x14ac:dyDescent="0.25">
      <c r="A107" s="546" t="s">
        <v>115</v>
      </c>
      <c r="B107" s="548" t="s">
        <v>116</v>
      </c>
      <c r="C107" s="549"/>
      <c r="D107" s="549"/>
      <c r="E107" s="549"/>
      <c r="F107" s="549"/>
      <c r="G107" s="549"/>
      <c r="H107" s="549"/>
      <c r="I107" s="549"/>
      <c r="J107" s="549"/>
      <c r="K107" s="549"/>
      <c r="L107" s="549"/>
      <c r="M107" s="549"/>
      <c r="N107" s="549"/>
      <c r="O107" s="117" t="s">
        <v>116</v>
      </c>
    </row>
    <row r="108" spans="1:15" ht="15.75" hidden="1" thickBot="1" x14ac:dyDescent="0.3">
      <c r="A108" s="547"/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1"/>
      <c r="O108" s="422" t="s">
        <v>227</v>
      </c>
    </row>
    <row r="109" spans="1:15" ht="16.5" hidden="1" thickBot="1" x14ac:dyDescent="0.3">
      <c r="A109" s="541"/>
      <c r="B109" s="221" t="s">
        <v>117</v>
      </c>
      <c r="C109" s="139">
        <f>C$4</f>
        <v>45658</v>
      </c>
      <c r="D109" s="139">
        <f t="shared" ref="D109:O109" si="57">D$4</f>
        <v>45689</v>
      </c>
      <c r="E109" s="139">
        <f t="shared" si="57"/>
        <v>45717</v>
      </c>
      <c r="F109" s="139">
        <f t="shared" si="57"/>
        <v>45748</v>
      </c>
      <c r="G109" s="139">
        <f t="shared" si="57"/>
        <v>45778</v>
      </c>
      <c r="H109" s="139">
        <f t="shared" si="57"/>
        <v>45809</v>
      </c>
      <c r="I109" s="139">
        <f t="shared" si="57"/>
        <v>45839</v>
      </c>
      <c r="J109" s="139">
        <f t="shared" si="57"/>
        <v>45870</v>
      </c>
      <c r="K109" s="139">
        <f t="shared" si="57"/>
        <v>45901</v>
      </c>
      <c r="L109" s="139">
        <f t="shared" si="57"/>
        <v>45931</v>
      </c>
      <c r="M109" s="139">
        <f t="shared" si="57"/>
        <v>45962</v>
      </c>
      <c r="N109" s="139">
        <f t="shared" si="57"/>
        <v>45992</v>
      </c>
      <c r="O109" s="139">
        <f t="shared" si="57"/>
        <v>46023</v>
      </c>
    </row>
    <row r="110" spans="1:15" hidden="1" x14ac:dyDescent="0.25">
      <c r="A110" s="541"/>
      <c r="B110" s="222" t="s">
        <v>20</v>
      </c>
      <c r="C110" s="343">
        <v>3.7441349140650192E-2</v>
      </c>
      <c r="D110" s="343">
        <v>3.7429249600920422E-2</v>
      </c>
      <c r="E110" s="343">
        <v>3.8354723959286061E-2</v>
      </c>
      <c r="F110" s="343">
        <v>3.9317515370260341E-2</v>
      </c>
      <c r="G110" s="343">
        <v>3.9956418570678262E-2</v>
      </c>
      <c r="H110" s="343">
        <v>7.3052660356480309E-2</v>
      </c>
      <c r="I110" s="343">
        <v>7.0945278641579762E-2</v>
      </c>
      <c r="J110" s="343">
        <v>7.0982747983774006E-2</v>
      </c>
      <c r="K110" s="343">
        <v>6.9689736519992149E-2</v>
      </c>
      <c r="L110" s="343">
        <v>3.8465921545063383E-2</v>
      </c>
      <c r="M110" s="343">
        <v>3.936801638570829E-2</v>
      </c>
      <c r="N110" s="343">
        <v>3.8318634945053449E-2</v>
      </c>
      <c r="O110" s="343">
        <f>C110</f>
        <v>3.7441349140650192E-2</v>
      </c>
    </row>
    <row r="111" spans="1:15" hidden="1" x14ac:dyDescent="0.25">
      <c r="A111" s="541"/>
      <c r="B111" s="222" t="s">
        <v>0</v>
      </c>
      <c r="C111" s="343">
        <v>4.1160476479958422E-2</v>
      </c>
      <c r="D111" s="343">
        <v>4.14017286346514E-2</v>
      </c>
      <c r="E111" s="343">
        <v>4.2874473574818231E-2</v>
      </c>
      <c r="F111" s="343">
        <v>4.3567351875307025E-2</v>
      </c>
      <c r="G111" s="343">
        <v>4.5203207673382241E-2</v>
      </c>
      <c r="H111" s="343">
        <v>8.7375949566271344E-2</v>
      </c>
      <c r="I111" s="343">
        <v>8.3115482222942821E-2</v>
      </c>
      <c r="J111" s="343">
        <v>8.4519356113417099E-2</v>
      </c>
      <c r="K111" s="343">
        <v>8.4685619189997327E-2</v>
      </c>
      <c r="L111" s="343">
        <v>4.3771535634283605E-2</v>
      </c>
      <c r="M111" s="343">
        <v>4.4072115891515086E-2</v>
      </c>
      <c r="N111" s="343">
        <v>4.2021266117095453E-2</v>
      </c>
      <c r="O111" s="343">
        <f t="shared" ref="O111:O122" si="58">C111</f>
        <v>4.1160476479958422E-2</v>
      </c>
    </row>
    <row r="112" spans="1:15" hidden="1" x14ac:dyDescent="0.25">
      <c r="A112" s="541"/>
      <c r="B112" s="222" t="s">
        <v>21</v>
      </c>
      <c r="C112" s="343">
        <v>3.8681006913950738E-2</v>
      </c>
      <c r="D112" s="343">
        <v>3.8540231176964271E-2</v>
      </c>
      <c r="E112" s="343">
        <v>3.9571908998964601E-2</v>
      </c>
      <c r="F112" s="343">
        <v>4.1357283311798561E-2</v>
      </c>
      <c r="G112" s="343">
        <v>4.1776210121445938E-2</v>
      </c>
      <c r="H112" s="343">
        <v>7.7489258063776892E-2</v>
      </c>
      <c r="I112" s="343">
        <v>7.5160055010362714E-2</v>
      </c>
      <c r="J112" s="343">
        <v>7.5489415013257136E-2</v>
      </c>
      <c r="K112" s="343">
        <v>7.3337364897793161E-2</v>
      </c>
      <c r="L112" s="343">
        <v>4.0033797585901781E-2</v>
      </c>
      <c r="M112" s="343">
        <v>4.0929944863121244E-2</v>
      </c>
      <c r="N112" s="343">
        <v>3.9712308948747624E-2</v>
      </c>
      <c r="O112" s="343">
        <f t="shared" si="58"/>
        <v>3.8681006913950738E-2</v>
      </c>
    </row>
    <row r="113" spans="1:15" hidden="1" x14ac:dyDescent="0.25">
      <c r="A113" s="541"/>
      <c r="B113" s="222" t="s">
        <v>1</v>
      </c>
      <c r="C113" s="343">
        <v>4.2347000000000003E-2</v>
      </c>
      <c r="D113" s="343">
        <v>4.2303E-2</v>
      </c>
      <c r="E113" s="343">
        <v>4.4350000000000001E-2</v>
      </c>
      <c r="F113" s="343">
        <v>4.9352782874207732E-2</v>
      </c>
      <c r="G113" s="343">
        <v>5.1340815851987277E-2</v>
      </c>
      <c r="H113" s="343">
        <v>8.8104771255734377E-2</v>
      </c>
      <c r="I113" s="343">
        <v>8.3462932305408757E-2</v>
      </c>
      <c r="J113" s="343">
        <v>8.4977911619780744E-2</v>
      </c>
      <c r="K113" s="343">
        <v>8.7747976690638094E-2</v>
      </c>
      <c r="L113" s="343">
        <v>4.9657375060733117E-2</v>
      </c>
      <c r="M113" s="343">
        <v>4.9379139452495391E-2</v>
      </c>
      <c r="N113" s="343">
        <v>4.3708999999999998E-2</v>
      </c>
      <c r="O113" s="343">
        <f t="shared" si="58"/>
        <v>4.2347000000000003E-2</v>
      </c>
    </row>
    <row r="114" spans="1:15" hidden="1" x14ac:dyDescent="0.25">
      <c r="A114" s="541"/>
      <c r="B114" s="222" t="s">
        <v>22</v>
      </c>
      <c r="C114" s="343">
        <v>2.9295408494876111E-2</v>
      </c>
      <c r="D114" s="343">
        <v>2.9321405491105949E-2</v>
      </c>
      <c r="E114" s="343">
        <v>2.9959589922715364E-2</v>
      </c>
      <c r="F114" s="343">
        <v>3.083146106079096E-2</v>
      </c>
      <c r="G114" s="343">
        <v>3.0354620609130651E-2</v>
      </c>
      <c r="H114" s="343">
        <v>5.2192876606583817E-2</v>
      </c>
      <c r="I114" s="343">
        <v>5.0489724771027894E-2</v>
      </c>
      <c r="J114" s="343">
        <v>4.9823722342538804E-2</v>
      </c>
      <c r="K114" s="343">
        <v>5.0644353965207362E-2</v>
      </c>
      <c r="L114" s="343">
        <v>3.0122999041826495E-2</v>
      </c>
      <c r="M114" s="343">
        <v>3.0594358925164721E-2</v>
      </c>
      <c r="N114" s="343">
        <v>2.9781145367565039E-2</v>
      </c>
      <c r="O114" s="343">
        <f t="shared" si="58"/>
        <v>2.9295408494876111E-2</v>
      </c>
    </row>
    <row r="115" spans="1:15" hidden="1" x14ac:dyDescent="0.25">
      <c r="A115" s="541"/>
      <c r="B115" s="76" t="s">
        <v>9</v>
      </c>
      <c r="C115" s="343">
        <v>3.7705982306050004E-2</v>
      </c>
      <c r="D115" s="343">
        <v>3.7997810710593702E-2</v>
      </c>
      <c r="E115" s="343">
        <v>3.9229413066205268E-2</v>
      </c>
      <c r="F115" s="343">
        <v>4.0820550666763995E-2</v>
      </c>
      <c r="G115" s="343">
        <v>3.937743396502278E-2</v>
      </c>
      <c r="H115" s="343">
        <v>5.1774000000000001E-2</v>
      </c>
      <c r="I115" s="343">
        <v>5.0083999999999997E-2</v>
      </c>
      <c r="J115" s="343">
        <v>4.9399999999999999E-2</v>
      </c>
      <c r="K115" s="343">
        <v>7.1527406725958434E-2</v>
      </c>
      <c r="L115" s="343">
        <v>3.7588976619675196E-2</v>
      </c>
      <c r="M115" s="343">
        <v>3.9162225761818222E-2</v>
      </c>
      <c r="N115" s="343">
        <v>3.8262010655701909E-2</v>
      </c>
      <c r="O115" s="343">
        <f t="shared" si="58"/>
        <v>3.7705982306050004E-2</v>
      </c>
    </row>
    <row r="116" spans="1:15" hidden="1" x14ac:dyDescent="0.25">
      <c r="A116" s="541"/>
      <c r="B116" s="76" t="s">
        <v>3</v>
      </c>
      <c r="C116" s="343">
        <v>4.1160476479958422E-2</v>
      </c>
      <c r="D116" s="343">
        <v>4.14017286346514E-2</v>
      </c>
      <c r="E116" s="343">
        <v>4.2874473574818231E-2</v>
      </c>
      <c r="F116" s="343">
        <v>4.3567351875307025E-2</v>
      </c>
      <c r="G116" s="343">
        <v>4.5203207673382241E-2</v>
      </c>
      <c r="H116" s="343">
        <v>8.7375949566271344E-2</v>
      </c>
      <c r="I116" s="343">
        <v>8.3115482222942821E-2</v>
      </c>
      <c r="J116" s="343">
        <v>8.4519356113417099E-2</v>
      </c>
      <c r="K116" s="343">
        <v>8.4685619189997327E-2</v>
      </c>
      <c r="L116" s="343">
        <v>4.3771535634283605E-2</v>
      </c>
      <c r="M116" s="343">
        <v>4.4072115891515086E-2</v>
      </c>
      <c r="N116" s="343">
        <v>4.2021266117095453E-2</v>
      </c>
      <c r="O116" s="343">
        <f t="shared" si="58"/>
        <v>4.1160476479958422E-2</v>
      </c>
    </row>
    <row r="117" spans="1:15" hidden="1" x14ac:dyDescent="0.25">
      <c r="A117" s="541"/>
      <c r="B117" s="76" t="s">
        <v>4</v>
      </c>
      <c r="C117" s="343">
        <v>3.9090658161332052E-2</v>
      </c>
      <c r="D117" s="343">
        <v>3.8959385759828123E-2</v>
      </c>
      <c r="E117" s="343">
        <v>4.0025279769655239E-2</v>
      </c>
      <c r="F117" s="343">
        <v>4.1410236318959487E-2</v>
      </c>
      <c r="G117" s="343">
        <v>4.2017312166569717E-2</v>
      </c>
      <c r="H117" s="343">
        <v>7.6621145285147949E-2</v>
      </c>
      <c r="I117" s="343">
        <v>7.4430286609139598E-2</v>
      </c>
      <c r="J117" s="343">
        <v>7.4528658888898328E-2</v>
      </c>
      <c r="K117" s="343">
        <v>7.136095383056372E-2</v>
      </c>
      <c r="L117" s="343">
        <v>4.0219809439126487E-2</v>
      </c>
      <c r="M117" s="343">
        <v>4.1139074920618877E-2</v>
      </c>
      <c r="N117" s="343">
        <v>3.9768929651506212E-2</v>
      </c>
      <c r="O117" s="343">
        <f t="shared" si="58"/>
        <v>3.9090658161332052E-2</v>
      </c>
    </row>
    <row r="118" spans="1:15" hidden="1" x14ac:dyDescent="0.25">
      <c r="A118" s="541"/>
      <c r="B118" s="76" t="s">
        <v>5</v>
      </c>
      <c r="C118" s="343">
        <v>3.7441349140650192E-2</v>
      </c>
      <c r="D118" s="343">
        <v>3.7429249600920422E-2</v>
      </c>
      <c r="E118" s="343">
        <v>3.8354723959286061E-2</v>
      </c>
      <c r="F118" s="343">
        <v>3.9317515370260341E-2</v>
      </c>
      <c r="G118" s="343">
        <v>3.9956418570678262E-2</v>
      </c>
      <c r="H118" s="343">
        <v>7.3052660356480309E-2</v>
      </c>
      <c r="I118" s="343">
        <v>7.0945278641579762E-2</v>
      </c>
      <c r="J118" s="343">
        <v>7.0982747983774006E-2</v>
      </c>
      <c r="K118" s="343">
        <v>6.9689736519992149E-2</v>
      </c>
      <c r="L118" s="343">
        <v>3.8465921545063383E-2</v>
      </c>
      <c r="M118" s="343">
        <v>3.936801638570829E-2</v>
      </c>
      <c r="N118" s="343">
        <v>3.8318634945053449E-2</v>
      </c>
      <c r="O118" s="343">
        <f t="shared" si="58"/>
        <v>3.7441349140650192E-2</v>
      </c>
    </row>
    <row r="119" spans="1:15" hidden="1" x14ac:dyDescent="0.25">
      <c r="A119" s="541"/>
      <c r="B119" s="76" t="s">
        <v>23</v>
      </c>
      <c r="C119" s="343">
        <v>3.7441349140650192E-2</v>
      </c>
      <c r="D119" s="343">
        <v>3.7429249600920422E-2</v>
      </c>
      <c r="E119" s="343">
        <v>3.8354723959286061E-2</v>
      </c>
      <c r="F119" s="343">
        <v>3.9317515370260341E-2</v>
      </c>
      <c r="G119" s="343">
        <v>3.9956418570678262E-2</v>
      </c>
      <c r="H119" s="343">
        <v>7.3052660356480309E-2</v>
      </c>
      <c r="I119" s="343">
        <v>7.0945278641579762E-2</v>
      </c>
      <c r="J119" s="343">
        <v>7.0982747983774006E-2</v>
      </c>
      <c r="K119" s="343">
        <v>6.9689736519992149E-2</v>
      </c>
      <c r="L119" s="343">
        <v>3.8465921545063383E-2</v>
      </c>
      <c r="M119" s="343">
        <v>3.936801638570829E-2</v>
      </c>
      <c r="N119" s="343">
        <v>3.8318634945053449E-2</v>
      </c>
      <c r="O119" s="343">
        <f t="shared" si="58"/>
        <v>3.7441349140650192E-2</v>
      </c>
    </row>
    <row r="120" spans="1:15" hidden="1" x14ac:dyDescent="0.25">
      <c r="A120" s="541"/>
      <c r="B120" s="76" t="s">
        <v>24</v>
      </c>
      <c r="C120" s="343">
        <v>3.7441349140650192E-2</v>
      </c>
      <c r="D120" s="343">
        <v>3.7429249600920422E-2</v>
      </c>
      <c r="E120" s="343">
        <v>3.8354723959286061E-2</v>
      </c>
      <c r="F120" s="343">
        <v>3.9317515370260341E-2</v>
      </c>
      <c r="G120" s="343">
        <v>3.9956418570678262E-2</v>
      </c>
      <c r="H120" s="343">
        <v>7.3052660356480309E-2</v>
      </c>
      <c r="I120" s="343">
        <v>7.0945278641579762E-2</v>
      </c>
      <c r="J120" s="343">
        <v>7.0982747983774006E-2</v>
      </c>
      <c r="K120" s="343">
        <v>6.9689736519992149E-2</v>
      </c>
      <c r="L120" s="343">
        <v>3.8465921545063383E-2</v>
      </c>
      <c r="M120" s="343">
        <v>3.936801638570829E-2</v>
      </c>
      <c r="N120" s="343">
        <v>3.8318634945053449E-2</v>
      </c>
      <c r="O120" s="343">
        <f t="shared" si="58"/>
        <v>3.7441349140650192E-2</v>
      </c>
    </row>
    <row r="121" spans="1:15" hidden="1" x14ac:dyDescent="0.25">
      <c r="A121" s="541"/>
      <c r="B121" s="76" t="s">
        <v>7</v>
      </c>
      <c r="C121" s="343">
        <v>3.6245984750808875E-2</v>
      </c>
      <c r="D121" s="343">
        <v>3.6193703698225145E-2</v>
      </c>
      <c r="E121" s="343">
        <v>3.7086667780013495E-2</v>
      </c>
      <c r="F121" s="343">
        <v>3.8171627509572349E-2</v>
      </c>
      <c r="G121" s="343">
        <v>3.8593958761605734E-2</v>
      </c>
      <c r="H121" s="343">
        <v>7.0463780553378111E-2</v>
      </c>
      <c r="I121" s="343">
        <v>6.8306736324093592E-2</v>
      </c>
      <c r="J121" s="343">
        <v>6.8416742339354783E-2</v>
      </c>
      <c r="K121" s="343">
        <v>6.7203767027659775E-2</v>
      </c>
      <c r="L121" s="343">
        <v>3.7300529860763189E-2</v>
      </c>
      <c r="M121" s="343">
        <v>3.8120776644651931E-2</v>
      </c>
      <c r="N121" s="343">
        <v>3.7079071688786033E-2</v>
      </c>
      <c r="O121" s="343">
        <f t="shared" si="58"/>
        <v>3.6245984750808875E-2</v>
      </c>
    </row>
    <row r="122" spans="1:15" ht="15.75" hidden="1" thickBot="1" x14ac:dyDescent="0.3">
      <c r="A122" s="542"/>
      <c r="B122" s="78" t="s">
        <v>8</v>
      </c>
      <c r="C122" s="343">
        <v>3.8325519266981398E-2</v>
      </c>
      <c r="D122" s="343">
        <v>3.8097015707161286E-2</v>
      </c>
      <c r="E122" s="343">
        <v>3.9024322120354706E-2</v>
      </c>
      <c r="F122" s="343">
        <v>4.090411042839532E-2</v>
      </c>
      <c r="G122" s="343">
        <v>4.1376731917408906E-2</v>
      </c>
      <c r="H122" s="343">
        <v>7.7419480223343495E-2</v>
      </c>
      <c r="I122" s="343">
        <v>7.5161523351541415E-2</v>
      </c>
      <c r="J122" s="343">
        <v>7.5431260863154562E-2</v>
      </c>
      <c r="K122" s="343">
        <v>7.2522025163075515E-2</v>
      </c>
      <c r="L122" s="343">
        <v>3.9688777653336546E-2</v>
      </c>
      <c r="M122" s="343">
        <v>4.0591960718796005E-2</v>
      </c>
      <c r="N122" s="343">
        <v>3.9423224025525838E-2</v>
      </c>
      <c r="O122" s="343">
        <f t="shared" si="58"/>
        <v>3.8325519266981398E-2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7"/>
    </row>
    <row r="124" spans="1:15" ht="15.75" hidden="1" thickBot="1" x14ac:dyDescent="0.3"/>
    <row r="125" spans="1:15" ht="15.75" hidden="1" thickBot="1" x14ac:dyDescent="0.3">
      <c r="C125" s="543" t="s">
        <v>118</v>
      </c>
      <c r="D125" s="544"/>
      <c r="E125" s="544"/>
      <c r="F125" s="544"/>
      <c r="G125" s="544"/>
      <c r="H125" s="544"/>
      <c r="I125" s="544"/>
      <c r="J125" s="544"/>
      <c r="K125" s="544"/>
      <c r="L125" s="544"/>
      <c r="M125" s="544"/>
      <c r="N125" s="545"/>
      <c r="O125" s="420" t="s">
        <v>118</v>
      </c>
    </row>
    <row r="126" spans="1:15" ht="15" hidden="1" customHeight="1" thickBot="1" x14ac:dyDescent="0.3">
      <c r="A126" s="540" t="s">
        <v>119</v>
      </c>
      <c r="B126" s="221" t="s">
        <v>117</v>
      </c>
      <c r="C126" s="139">
        <f>C$4</f>
        <v>45658</v>
      </c>
      <c r="D126" s="139">
        <f t="shared" ref="D126:O126" si="59">D$4</f>
        <v>45689</v>
      </c>
      <c r="E126" s="139">
        <f t="shared" si="59"/>
        <v>45717</v>
      </c>
      <c r="F126" s="139">
        <f t="shared" si="59"/>
        <v>45748</v>
      </c>
      <c r="G126" s="139">
        <f t="shared" si="59"/>
        <v>45778</v>
      </c>
      <c r="H126" s="139">
        <f t="shared" si="59"/>
        <v>45809</v>
      </c>
      <c r="I126" s="139">
        <f t="shared" si="59"/>
        <v>45839</v>
      </c>
      <c r="J126" s="139">
        <f t="shared" si="59"/>
        <v>45870</v>
      </c>
      <c r="K126" s="139">
        <f t="shared" si="59"/>
        <v>45901</v>
      </c>
      <c r="L126" s="139">
        <f t="shared" si="59"/>
        <v>45931</v>
      </c>
      <c r="M126" s="139">
        <f t="shared" si="59"/>
        <v>45962</v>
      </c>
      <c r="N126" s="139">
        <f t="shared" si="59"/>
        <v>45992</v>
      </c>
      <c r="O126" s="139">
        <f t="shared" si="59"/>
        <v>46023</v>
      </c>
    </row>
    <row r="127" spans="1:15" ht="15" hidden="1" customHeight="1" x14ac:dyDescent="0.25">
      <c r="A127" s="541"/>
      <c r="B127" s="222" t="s">
        <v>20</v>
      </c>
      <c r="C127" s="344">
        <v>2.4916508593498094E-3</v>
      </c>
      <c r="D127" s="344">
        <v>2.4497503990795811E-3</v>
      </c>
      <c r="E127" s="344">
        <v>2.6862760407139388E-3</v>
      </c>
      <c r="F127" s="344">
        <v>1.850484629739667E-3</v>
      </c>
      <c r="G127" s="344">
        <v>2.2665814293217354E-3</v>
      </c>
      <c r="H127" s="344">
        <v>9.736339643519696E-3</v>
      </c>
      <c r="I127" s="344">
        <v>8.6127213584202469E-3</v>
      </c>
      <c r="J127" s="344">
        <v>8.975252016225994E-3</v>
      </c>
      <c r="K127" s="344">
        <v>8.4182634800078395E-3</v>
      </c>
      <c r="L127" s="344">
        <v>3.0660784549366164E-3</v>
      </c>
      <c r="M127" s="344">
        <v>3.0709836142917028E-3</v>
      </c>
      <c r="N127" s="344">
        <v>2.4953650549465562E-3</v>
      </c>
      <c r="O127" s="344">
        <f t="shared" ref="O127:O139" si="60">C127</f>
        <v>2.4916508593498094E-3</v>
      </c>
    </row>
    <row r="128" spans="1:15" hidden="1" x14ac:dyDescent="0.25">
      <c r="A128" s="541"/>
      <c r="B128" s="222" t="s">
        <v>0</v>
      </c>
      <c r="C128" s="344">
        <v>3.1925235200415754E-3</v>
      </c>
      <c r="D128" s="344">
        <v>3.4962713653485982E-3</v>
      </c>
      <c r="E128" s="344">
        <v>4.3145264251817734E-3</v>
      </c>
      <c r="F128" s="344">
        <v>1.9926481246929804E-3</v>
      </c>
      <c r="G128" s="344">
        <v>3.9087923266177584E-3</v>
      </c>
      <c r="H128" s="344">
        <v>1.7017050433728656E-2</v>
      </c>
      <c r="I128" s="344">
        <v>1.4180517777057172E-2</v>
      </c>
      <c r="J128" s="344">
        <v>1.5232643886582896E-2</v>
      </c>
      <c r="K128" s="344">
        <v>1.5647380810002672E-2</v>
      </c>
      <c r="L128" s="344">
        <v>3.2264643657163943E-3</v>
      </c>
      <c r="M128" s="344">
        <v>3.9058841084849108E-3</v>
      </c>
      <c r="N128" s="344">
        <v>2.8687338829045507E-3</v>
      </c>
      <c r="O128" s="344">
        <f t="shared" si="60"/>
        <v>3.1925235200415754E-3</v>
      </c>
    </row>
    <row r="129" spans="1:15" hidden="1" x14ac:dyDescent="0.25">
      <c r="A129" s="541"/>
      <c r="B129" s="222" t="s">
        <v>21</v>
      </c>
      <c r="C129" s="344">
        <v>2.6629930860492526E-3</v>
      </c>
      <c r="D129" s="344">
        <v>2.4727688230357296E-3</v>
      </c>
      <c r="E129" s="344">
        <v>2.7030910010354013E-3</v>
      </c>
      <c r="F129" s="344">
        <v>2.5797166882014369E-3</v>
      </c>
      <c r="G129" s="344">
        <v>2.728789878554066E-3</v>
      </c>
      <c r="H129" s="344">
        <v>1.195174193622311E-2</v>
      </c>
      <c r="I129" s="344">
        <v>1.0511944989637284E-2</v>
      </c>
      <c r="J129" s="344">
        <v>1.1024584986742849E-2</v>
      </c>
      <c r="K129" s="344">
        <v>1.013663510220685E-2</v>
      </c>
      <c r="L129" s="344">
        <v>3.6782024140982151E-3</v>
      </c>
      <c r="M129" s="344">
        <v>3.4040551368787527E-3</v>
      </c>
      <c r="N129" s="344">
        <v>2.7576910512523787E-3</v>
      </c>
      <c r="O129" s="344">
        <f t="shared" si="60"/>
        <v>2.6629930860492526E-3</v>
      </c>
    </row>
    <row r="130" spans="1:15" hidden="1" x14ac:dyDescent="0.25">
      <c r="A130" s="541"/>
      <c r="B130" s="222" t="s">
        <v>1</v>
      </c>
      <c r="C130" s="344">
        <v>0</v>
      </c>
      <c r="D130" s="344">
        <v>0</v>
      </c>
      <c r="E130" s="344">
        <v>0</v>
      </c>
      <c r="F130" s="344">
        <v>3.1222171257922686E-3</v>
      </c>
      <c r="G130" s="344">
        <v>5.8221841480127247E-3</v>
      </c>
      <c r="H130" s="344">
        <v>1.7396228744265621E-2</v>
      </c>
      <c r="I130" s="344">
        <v>1.4343067694591259E-2</v>
      </c>
      <c r="J130" s="344">
        <v>1.544908838021926E-2</v>
      </c>
      <c r="K130" s="344">
        <v>1.7167023309361904E-2</v>
      </c>
      <c r="L130" s="344">
        <v>4.1826249392668815E-3</v>
      </c>
      <c r="M130" s="344">
        <v>4.2448605475046029E-3</v>
      </c>
      <c r="N130" s="344">
        <v>0</v>
      </c>
      <c r="O130" s="344">
        <f t="shared" si="60"/>
        <v>0</v>
      </c>
    </row>
    <row r="131" spans="1:15" hidden="1" x14ac:dyDescent="0.25">
      <c r="A131" s="541"/>
      <c r="B131" s="222" t="s">
        <v>22</v>
      </c>
      <c r="C131" s="344">
        <v>6.5915051238926173E-6</v>
      </c>
      <c r="D131" s="344">
        <v>4.5945088940509152E-6</v>
      </c>
      <c r="E131" s="344">
        <v>6.4100772846335112E-6</v>
      </c>
      <c r="F131" s="344">
        <v>2.5953893920904227E-4</v>
      </c>
      <c r="G131" s="344">
        <v>4.4379390869346773E-5</v>
      </c>
      <c r="H131" s="344">
        <v>1.7012339341618805E-4</v>
      </c>
      <c r="I131" s="344">
        <v>1.4927522897211339E-4</v>
      </c>
      <c r="J131" s="344">
        <v>1.5627765746119139E-4</v>
      </c>
      <c r="K131" s="344">
        <v>1.5964603479263941E-4</v>
      </c>
      <c r="L131" s="344">
        <v>4.9000958173505205E-5</v>
      </c>
      <c r="M131" s="344">
        <v>5.0641074835279817E-5</v>
      </c>
      <c r="N131" s="344">
        <v>4.7854632434960921E-5</v>
      </c>
      <c r="O131" s="344">
        <f t="shared" si="60"/>
        <v>6.5915051238926173E-6</v>
      </c>
    </row>
    <row r="132" spans="1:15" hidden="1" x14ac:dyDescent="0.25">
      <c r="A132" s="541"/>
      <c r="B132" s="76" t="s">
        <v>9</v>
      </c>
      <c r="C132" s="344">
        <v>3.1280176939500006E-3</v>
      </c>
      <c r="D132" s="344">
        <v>3.4331892894063059E-3</v>
      </c>
      <c r="E132" s="344">
        <v>4.3915869337947371E-3</v>
      </c>
      <c r="F132" s="344">
        <v>2.6264493332360116E-3</v>
      </c>
      <c r="G132" s="344">
        <v>1.9735660349772199E-3</v>
      </c>
      <c r="H132" s="344">
        <v>0</v>
      </c>
      <c r="I132" s="344">
        <v>0</v>
      </c>
      <c r="J132" s="344">
        <v>0</v>
      </c>
      <c r="K132" s="344">
        <v>9.2805932740415778E-3</v>
      </c>
      <c r="L132" s="344">
        <v>3.750023380324805E-3</v>
      </c>
      <c r="M132" s="344">
        <v>3.998774238181773E-3</v>
      </c>
      <c r="N132" s="344">
        <v>2.8079893442980912E-3</v>
      </c>
      <c r="O132" s="344">
        <f t="shared" si="60"/>
        <v>3.1280176939500006E-3</v>
      </c>
    </row>
    <row r="133" spans="1:15" hidden="1" x14ac:dyDescent="0.25">
      <c r="A133" s="541"/>
      <c r="B133" s="76" t="s">
        <v>3</v>
      </c>
      <c r="C133" s="344">
        <v>3.1925235200415754E-3</v>
      </c>
      <c r="D133" s="344">
        <v>3.4962713653485982E-3</v>
      </c>
      <c r="E133" s="344">
        <v>4.3145264251817734E-3</v>
      </c>
      <c r="F133" s="344">
        <v>1.9926481246929804E-3</v>
      </c>
      <c r="G133" s="344">
        <v>3.9087923266177584E-3</v>
      </c>
      <c r="H133" s="344">
        <v>1.7017050433728656E-2</v>
      </c>
      <c r="I133" s="344">
        <v>1.4180517777057172E-2</v>
      </c>
      <c r="J133" s="344">
        <v>1.5232643886582896E-2</v>
      </c>
      <c r="K133" s="344">
        <v>1.5647380810002672E-2</v>
      </c>
      <c r="L133" s="344">
        <v>3.2264643657163943E-3</v>
      </c>
      <c r="M133" s="344">
        <v>3.9058841084849108E-3</v>
      </c>
      <c r="N133" s="344">
        <v>2.8687338829045507E-3</v>
      </c>
      <c r="O133" s="344">
        <f t="shared" si="60"/>
        <v>3.1925235200415754E-3</v>
      </c>
    </row>
    <row r="134" spans="1:15" hidden="1" x14ac:dyDescent="0.25">
      <c r="A134" s="541"/>
      <c r="B134" s="76" t="s">
        <v>4</v>
      </c>
      <c r="C134" s="344">
        <v>2.9763418386679493E-3</v>
      </c>
      <c r="D134" s="344">
        <v>2.7946142401718789E-3</v>
      </c>
      <c r="E134" s="344">
        <v>3.1417202303447573E-3</v>
      </c>
      <c r="F134" s="344">
        <v>2.4147636810405203E-3</v>
      </c>
      <c r="G134" s="344">
        <v>2.7866878334302752E-3</v>
      </c>
      <c r="H134" s="344">
        <v>1.1514854714852061E-2</v>
      </c>
      <c r="I134" s="344">
        <v>1.0180713390860409E-2</v>
      </c>
      <c r="J134" s="344">
        <v>1.058434111110167E-2</v>
      </c>
      <c r="K134" s="344">
        <v>9.2020461694362725E-3</v>
      </c>
      <c r="L134" s="344">
        <v>3.7991905608735104E-3</v>
      </c>
      <c r="M134" s="344">
        <v>3.4719250793811213E-3</v>
      </c>
      <c r="N134" s="344">
        <v>2.6520703484937858E-3</v>
      </c>
      <c r="O134" s="344">
        <f t="shared" si="60"/>
        <v>2.9763418386679493E-3</v>
      </c>
    </row>
    <row r="135" spans="1:15" hidden="1" x14ac:dyDescent="0.25">
      <c r="A135" s="541"/>
      <c r="B135" s="76" t="s">
        <v>5</v>
      </c>
      <c r="C135" s="344">
        <v>2.4916508593498094E-3</v>
      </c>
      <c r="D135" s="344">
        <v>2.4497503990795811E-3</v>
      </c>
      <c r="E135" s="344">
        <v>2.6862760407139388E-3</v>
      </c>
      <c r="F135" s="344">
        <v>1.850484629739667E-3</v>
      </c>
      <c r="G135" s="344">
        <v>2.2665814293217354E-3</v>
      </c>
      <c r="H135" s="344">
        <v>9.736339643519696E-3</v>
      </c>
      <c r="I135" s="344">
        <v>8.6127213584202469E-3</v>
      </c>
      <c r="J135" s="344">
        <v>8.975252016225994E-3</v>
      </c>
      <c r="K135" s="344">
        <v>8.4182634800078395E-3</v>
      </c>
      <c r="L135" s="344">
        <v>3.0660784549366164E-3</v>
      </c>
      <c r="M135" s="344">
        <v>3.0709836142917028E-3</v>
      </c>
      <c r="N135" s="344">
        <v>2.4953650549465562E-3</v>
      </c>
      <c r="O135" s="344">
        <f t="shared" si="60"/>
        <v>2.4916508593498094E-3</v>
      </c>
    </row>
    <row r="136" spans="1:15" hidden="1" x14ac:dyDescent="0.25">
      <c r="A136" s="541"/>
      <c r="B136" s="76" t="s">
        <v>23</v>
      </c>
      <c r="C136" s="344">
        <v>2.4916508593498094E-3</v>
      </c>
      <c r="D136" s="344">
        <v>2.4497503990795811E-3</v>
      </c>
      <c r="E136" s="344">
        <v>2.6862760407139388E-3</v>
      </c>
      <c r="F136" s="344">
        <v>1.850484629739667E-3</v>
      </c>
      <c r="G136" s="344">
        <v>2.2665814293217354E-3</v>
      </c>
      <c r="H136" s="344">
        <v>9.736339643519696E-3</v>
      </c>
      <c r="I136" s="344">
        <v>8.6127213584202469E-3</v>
      </c>
      <c r="J136" s="344">
        <v>8.975252016225994E-3</v>
      </c>
      <c r="K136" s="344">
        <v>8.4182634800078395E-3</v>
      </c>
      <c r="L136" s="344">
        <v>3.0660784549366164E-3</v>
      </c>
      <c r="M136" s="344">
        <v>3.0709836142917028E-3</v>
      </c>
      <c r="N136" s="344">
        <v>2.4953650549465562E-3</v>
      </c>
      <c r="O136" s="344">
        <f t="shared" si="60"/>
        <v>2.4916508593498094E-3</v>
      </c>
    </row>
    <row r="137" spans="1:15" hidden="1" x14ac:dyDescent="0.25">
      <c r="A137" s="541"/>
      <c r="B137" s="76" t="s">
        <v>24</v>
      </c>
      <c r="C137" s="344">
        <v>2.4916508593498094E-3</v>
      </c>
      <c r="D137" s="344">
        <v>2.4497503990795811E-3</v>
      </c>
      <c r="E137" s="344">
        <v>2.6862760407139388E-3</v>
      </c>
      <c r="F137" s="344">
        <v>1.850484629739667E-3</v>
      </c>
      <c r="G137" s="344">
        <v>2.2665814293217354E-3</v>
      </c>
      <c r="H137" s="344">
        <v>9.736339643519696E-3</v>
      </c>
      <c r="I137" s="344">
        <v>8.6127213584202469E-3</v>
      </c>
      <c r="J137" s="344">
        <v>8.975252016225994E-3</v>
      </c>
      <c r="K137" s="344">
        <v>8.4182634800078395E-3</v>
      </c>
      <c r="L137" s="344">
        <v>3.0660784549366164E-3</v>
      </c>
      <c r="M137" s="344">
        <v>3.0709836142917028E-3</v>
      </c>
      <c r="N137" s="344">
        <v>2.4953650549465562E-3</v>
      </c>
      <c r="O137" s="344">
        <f t="shared" si="60"/>
        <v>2.4916508593498094E-3</v>
      </c>
    </row>
    <row r="138" spans="1:15" hidden="1" x14ac:dyDescent="0.25">
      <c r="A138" s="541"/>
      <c r="B138" s="76" t="s">
        <v>7</v>
      </c>
      <c r="C138" s="344">
        <v>2.0640152491911267E-3</v>
      </c>
      <c r="D138" s="344">
        <v>1.9772963017748563E-3</v>
      </c>
      <c r="E138" s="344">
        <v>2.1633322199865043E-3</v>
      </c>
      <c r="F138" s="344">
        <v>1.7583724904276549E-3</v>
      </c>
      <c r="G138" s="344">
        <v>1.9310412383942623E-3</v>
      </c>
      <c r="H138" s="344">
        <v>8.4642194466218838E-3</v>
      </c>
      <c r="I138" s="344">
        <v>7.4432636759063971E-3</v>
      </c>
      <c r="J138" s="344">
        <v>7.8272576606452163E-3</v>
      </c>
      <c r="K138" s="344">
        <v>7.2652329723402239E-3</v>
      </c>
      <c r="L138" s="344">
        <v>2.5904701392368166E-3</v>
      </c>
      <c r="M138" s="344">
        <v>2.5792233553480733E-3</v>
      </c>
      <c r="N138" s="344">
        <v>2.0889283112139703E-3</v>
      </c>
      <c r="O138" s="344">
        <f t="shared" si="60"/>
        <v>2.0640152491911267E-3</v>
      </c>
    </row>
    <row r="139" spans="1:15" ht="15.75" hidden="1" thickBot="1" x14ac:dyDescent="0.3">
      <c r="A139" s="542"/>
      <c r="B139" s="78" t="s">
        <v>8</v>
      </c>
      <c r="C139" s="345">
        <v>2.5294807330186069E-3</v>
      </c>
      <c r="D139" s="345">
        <v>2.2399842928387112E-3</v>
      </c>
      <c r="E139" s="345">
        <v>2.2916778796452913E-3</v>
      </c>
      <c r="F139" s="345">
        <v>2.4098895716046765E-3</v>
      </c>
      <c r="G139" s="345">
        <v>2.6252680825910963E-3</v>
      </c>
      <c r="H139" s="345">
        <v>1.1916519776656496E-2</v>
      </c>
      <c r="I139" s="345">
        <v>1.0512476648458587E-2</v>
      </c>
      <c r="J139" s="345">
        <v>1.0997739136845456E-2</v>
      </c>
      <c r="K139" s="345">
        <v>9.7499748369244844E-3</v>
      </c>
      <c r="L139" s="345">
        <v>3.5422223466634517E-3</v>
      </c>
      <c r="M139" s="345">
        <v>3.3530392812039923E-3</v>
      </c>
      <c r="N139" s="345">
        <v>2.7187759744741616E-3</v>
      </c>
      <c r="O139" s="345">
        <f t="shared" si="60"/>
        <v>2.5294807330186069E-3</v>
      </c>
    </row>
    <row r="140" spans="1:15" ht="14.25" hidden="1" customHeight="1" x14ac:dyDescent="0.25">
      <c r="A140" s="95"/>
      <c r="B140" s="95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6.5" hidden="1" thickBot="1" x14ac:dyDescent="0.3">
      <c r="A142" s="534" t="s">
        <v>120</v>
      </c>
      <c r="B142" s="223" t="s">
        <v>117</v>
      </c>
      <c r="C142" s="139">
        <f>C$4</f>
        <v>45658</v>
      </c>
      <c r="D142" s="139">
        <f t="shared" ref="D142:O142" si="61">D$4</f>
        <v>45689</v>
      </c>
      <c r="E142" s="139">
        <f t="shared" si="61"/>
        <v>45717</v>
      </c>
      <c r="F142" s="139">
        <f t="shared" si="61"/>
        <v>45748</v>
      </c>
      <c r="G142" s="139">
        <f t="shared" si="61"/>
        <v>45778</v>
      </c>
      <c r="H142" s="139">
        <f t="shared" si="61"/>
        <v>45809</v>
      </c>
      <c r="I142" s="139">
        <f t="shared" si="61"/>
        <v>45839</v>
      </c>
      <c r="J142" s="139">
        <f t="shared" si="61"/>
        <v>45870</v>
      </c>
      <c r="K142" s="139">
        <f t="shared" si="61"/>
        <v>45901</v>
      </c>
      <c r="L142" s="139">
        <f t="shared" si="61"/>
        <v>45931</v>
      </c>
      <c r="M142" s="139">
        <f t="shared" si="61"/>
        <v>45962</v>
      </c>
      <c r="N142" s="139">
        <f t="shared" si="61"/>
        <v>45992</v>
      </c>
      <c r="O142" s="139">
        <f t="shared" si="61"/>
        <v>46023</v>
      </c>
    </row>
    <row r="143" spans="1:15" hidden="1" x14ac:dyDescent="0.25">
      <c r="A143" s="535"/>
      <c r="B143" s="222" t="s">
        <v>20</v>
      </c>
      <c r="C143" s="23">
        <f>IF(C23=0,0,((C5*0.5)-C41)*C78*C110*C$2)</f>
        <v>0</v>
      </c>
      <c r="D143" s="23">
        <f>IF(D23=0,0,((D5*0.5)+C23-D41)*D78*D110*D$2)</f>
        <v>118.29046588582153</v>
      </c>
      <c r="E143" s="23">
        <f t="shared" ref="E143:O143" si="62">IF(E23=0,0,((E5*0.5)+D23-E41)*E78*E110*E$2)</f>
        <v>302.30195820300463</v>
      </c>
      <c r="F143" s="23">
        <f t="shared" si="62"/>
        <v>348.28609194540161</v>
      </c>
      <c r="G143" s="23">
        <f t="shared" si="62"/>
        <v>712.39049015692819</v>
      </c>
      <c r="H143" s="23">
        <f t="shared" si="62"/>
        <v>2079.5355310176378</v>
      </c>
      <c r="I143" s="23">
        <f t="shared" si="62"/>
        <v>2424.512099780171</v>
      </c>
      <c r="J143" s="23">
        <f t="shared" si="62"/>
        <v>2552.8758680357232</v>
      </c>
      <c r="K143" s="23">
        <f t="shared" si="62"/>
        <v>2746.689790933267</v>
      </c>
      <c r="L143" s="23">
        <f t="shared" si="62"/>
        <v>1828.5292864453988</v>
      </c>
      <c r="M143" s="23">
        <f t="shared" si="62"/>
        <v>2177.0912452924622</v>
      </c>
      <c r="N143" s="23">
        <f t="shared" si="62"/>
        <v>2830.858618829986</v>
      </c>
      <c r="O143" s="23">
        <f t="shared" si="62"/>
        <v>3161.6284641432057</v>
      </c>
    </row>
    <row r="144" spans="1:15" hidden="1" x14ac:dyDescent="0.25">
      <c r="A144" s="535"/>
      <c r="B144" s="222" t="s">
        <v>0</v>
      </c>
      <c r="C144" s="23">
        <f t="shared" ref="C144:C155" si="63">IF(C24=0,0,((C6*0.5)-C42)*C79*C111*C$2)</f>
        <v>0</v>
      </c>
      <c r="D144" s="23">
        <f t="shared" ref="D144:M155" si="64">IF(D24=0,0,((D6*0.5)+C24-D42)*D79*D111*D$2)</f>
        <v>0</v>
      </c>
      <c r="E144" s="23">
        <f t="shared" si="64"/>
        <v>0</v>
      </c>
      <c r="F144" s="23">
        <f t="shared" si="64"/>
        <v>0</v>
      </c>
      <c r="G144" s="23">
        <f t="shared" si="64"/>
        <v>16.114099777701743</v>
      </c>
      <c r="H144" s="23">
        <f t="shared" si="64"/>
        <v>148.82333009603857</v>
      </c>
      <c r="I144" s="23">
        <f t="shared" si="64"/>
        <v>190.5923828251243</v>
      </c>
      <c r="J144" s="23">
        <f t="shared" si="64"/>
        <v>181.07856990899063</v>
      </c>
      <c r="K144" s="23">
        <f t="shared" si="64"/>
        <v>78.570906962857535</v>
      </c>
      <c r="L144" s="23">
        <f t="shared" si="64"/>
        <v>57.239287450532359</v>
      </c>
      <c r="M144" s="23">
        <f t="shared" si="64"/>
        <v>144.36262568730447</v>
      </c>
      <c r="N144" s="23">
        <f t="shared" ref="N144:O144" si="65">IF(N24=0,0,((N6*0.5)+M24-N42)*N79*N111*N$2)</f>
        <v>230.39290630462722</v>
      </c>
      <c r="O144" s="23">
        <f t="shared" si="65"/>
        <v>234.08152089988369</v>
      </c>
    </row>
    <row r="145" spans="1:15" hidden="1" x14ac:dyDescent="0.25">
      <c r="A145" s="535"/>
      <c r="B145" s="222" t="s">
        <v>21</v>
      </c>
      <c r="C145" s="23">
        <f t="shared" si="63"/>
        <v>0</v>
      </c>
      <c r="D145" s="23">
        <f t="shared" si="64"/>
        <v>0</v>
      </c>
      <c r="E145" s="23">
        <f t="shared" si="64"/>
        <v>0</v>
      </c>
      <c r="F145" s="23">
        <f t="shared" si="64"/>
        <v>1.2345676082615058</v>
      </c>
      <c r="G145" s="23">
        <f t="shared" si="64"/>
        <v>2.9498746088781758</v>
      </c>
      <c r="H145" s="23">
        <f t="shared" si="64"/>
        <v>5.282441577476801</v>
      </c>
      <c r="I145" s="23">
        <f t="shared" si="64"/>
        <v>5.2814405621023139</v>
      </c>
      <c r="J145" s="23">
        <f t="shared" si="64"/>
        <v>5.3061907871354821</v>
      </c>
      <c r="K145" s="23">
        <f t="shared" si="64"/>
        <v>9.4447783979517457</v>
      </c>
      <c r="L145" s="23">
        <f t="shared" si="64"/>
        <v>27.598935333895593</v>
      </c>
      <c r="M145" s="23">
        <f t="shared" si="64"/>
        <v>54.32455816197831</v>
      </c>
      <c r="N145" s="23">
        <f t="shared" ref="N145:O145" si="66">IF(N25=0,0,((N7*0.5)+M25-N43)*N80*N112*N$2)</f>
        <v>82.230635221816613</v>
      </c>
      <c r="O145" s="23">
        <f t="shared" si="66"/>
        <v>99.705517751189362</v>
      </c>
    </row>
    <row r="146" spans="1:15" hidden="1" x14ac:dyDescent="0.25">
      <c r="A146" s="535"/>
      <c r="B146" s="222" t="s">
        <v>1</v>
      </c>
      <c r="C146" s="23">
        <f t="shared" si="63"/>
        <v>0</v>
      </c>
      <c r="D146" s="23">
        <f t="shared" si="64"/>
        <v>0.15520686036267392</v>
      </c>
      <c r="E146" s="23">
        <f t="shared" si="64"/>
        <v>29.966818702571132</v>
      </c>
      <c r="F146" s="23">
        <f t="shared" si="64"/>
        <v>349.62097741295457</v>
      </c>
      <c r="G146" s="23">
        <f t="shared" si="64"/>
        <v>2011.9325047890868</v>
      </c>
      <c r="H146" s="23">
        <f t="shared" si="64"/>
        <v>15575.01095227362</v>
      </c>
      <c r="I146" s="23">
        <f t="shared" si="64"/>
        <v>23556.121140883068</v>
      </c>
      <c r="J146" s="23">
        <f t="shared" si="64"/>
        <v>25981.881711566119</v>
      </c>
      <c r="K146" s="23">
        <f t="shared" si="64"/>
        <v>12831.394641097051</v>
      </c>
      <c r="L146" s="23">
        <f t="shared" si="64"/>
        <v>1605.5187314446025</v>
      </c>
      <c r="M146" s="23">
        <f t="shared" si="64"/>
        <v>612.42488260082371</v>
      </c>
      <c r="N146" s="23">
        <f t="shared" ref="N146:O146" si="67">IF(N26=0,0,((N8*0.5)+M26-N44)*N81*N113*N$2)</f>
        <v>8.5230036516821581</v>
      </c>
      <c r="O146" s="23">
        <f t="shared" si="67"/>
        <v>0.89830866859350567</v>
      </c>
    </row>
    <row r="147" spans="1:15" hidden="1" x14ac:dyDescent="0.25">
      <c r="A147" s="535"/>
      <c r="B147" s="222" t="s">
        <v>22</v>
      </c>
      <c r="C147" s="23">
        <f t="shared" si="63"/>
        <v>0</v>
      </c>
      <c r="D147" s="23">
        <f t="shared" si="64"/>
        <v>0</v>
      </c>
      <c r="E147" s="23">
        <f t="shared" si="64"/>
        <v>0</v>
      </c>
      <c r="F147" s="23">
        <f t="shared" si="64"/>
        <v>0</v>
      </c>
      <c r="G147" s="23">
        <f t="shared" si="64"/>
        <v>0</v>
      </c>
      <c r="H147" s="23">
        <f t="shared" si="64"/>
        <v>0</v>
      </c>
      <c r="I147" s="23">
        <f t="shared" si="64"/>
        <v>0</v>
      </c>
      <c r="J147" s="23">
        <f t="shared" si="64"/>
        <v>0</v>
      </c>
      <c r="K147" s="23">
        <f t="shared" si="64"/>
        <v>0</v>
      </c>
      <c r="L147" s="23">
        <f t="shared" si="64"/>
        <v>0</v>
      </c>
      <c r="M147" s="23">
        <f t="shared" si="64"/>
        <v>0</v>
      </c>
      <c r="N147" s="23">
        <f t="shared" ref="N147:O147" si="68">IF(N27=0,0,((N9*0.5)+M27-N45)*N82*N114*N$2)</f>
        <v>0</v>
      </c>
      <c r="O147" s="23">
        <f t="shared" si="68"/>
        <v>0</v>
      </c>
    </row>
    <row r="148" spans="1:15" hidden="1" x14ac:dyDescent="0.25">
      <c r="A148" s="535"/>
      <c r="B148" s="76" t="s">
        <v>9</v>
      </c>
      <c r="C148" s="23">
        <f t="shared" si="63"/>
        <v>0</v>
      </c>
      <c r="D148" s="23">
        <f t="shared" si="64"/>
        <v>0</v>
      </c>
      <c r="E148" s="23">
        <f t="shared" si="64"/>
        <v>0</v>
      </c>
      <c r="F148" s="23">
        <f t="shared" si="64"/>
        <v>0</v>
      </c>
      <c r="G148" s="23">
        <f t="shared" si="64"/>
        <v>0</v>
      </c>
      <c r="H148" s="23">
        <f t="shared" si="64"/>
        <v>0</v>
      </c>
      <c r="I148" s="23">
        <f t="shared" si="64"/>
        <v>0</v>
      </c>
      <c r="J148" s="23">
        <f t="shared" si="64"/>
        <v>0</v>
      </c>
      <c r="K148" s="23">
        <f t="shared" si="64"/>
        <v>0</v>
      </c>
      <c r="L148" s="23">
        <f t="shared" si="64"/>
        <v>0</v>
      </c>
      <c r="M148" s="23">
        <f t="shared" si="64"/>
        <v>0</v>
      </c>
      <c r="N148" s="23">
        <f t="shared" ref="N148:O148" si="69">IF(N28=0,0,((N10*0.5)+M28-N46)*N83*N115*N$2)</f>
        <v>0</v>
      </c>
      <c r="O148" s="23">
        <f t="shared" si="69"/>
        <v>0</v>
      </c>
    </row>
    <row r="149" spans="1:15" hidden="1" x14ac:dyDescent="0.25">
      <c r="A149" s="535"/>
      <c r="B149" s="76" t="s">
        <v>3</v>
      </c>
      <c r="C149" s="23">
        <f t="shared" si="63"/>
        <v>0</v>
      </c>
      <c r="D149" s="23">
        <f t="shared" si="64"/>
        <v>0</v>
      </c>
      <c r="E149" s="23">
        <f t="shared" si="64"/>
        <v>38.387234185476835</v>
      </c>
      <c r="F149" s="23">
        <f t="shared" si="64"/>
        <v>1556.0494523049792</v>
      </c>
      <c r="G149" s="23">
        <f t="shared" si="64"/>
        <v>3747.9558068932297</v>
      </c>
      <c r="H149" s="23">
        <f t="shared" si="64"/>
        <v>19365.519192973552</v>
      </c>
      <c r="I149" s="23">
        <f t="shared" si="64"/>
        <v>28242.475978099279</v>
      </c>
      <c r="J149" s="23">
        <f t="shared" si="64"/>
        <v>29543.085762297658</v>
      </c>
      <c r="K149" s="23">
        <f t="shared" si="64"/>
        <v>14366.741009190613</v>
      </c>
      <c r="L149" s="23">
        <f t="shared" si="64"/>
        <v>6014.2039949017826</v>
      </c>
      <c r="M149" s="23">
        <f t="shared" si="64"/>
        <v>12467.60615535342</v>
      </c>
      <c r="N149" s="23">
        <f t="shared" ref="N149:O149" si="70">IF(N29=0,0,((N11*0.5)+M29-N47)*N84*N116*N$2)</f>
        <v>29356.968114130304</v>
      </c>
      <c r="O149" s="23">
        <f t="shared" si="70"/>
        <v>36942.541824371372</v>
      </c>
    </row>
    <row r="150" spans="1:15" ht="15.75" hidden="1" customHeight="1" x14ac:dyDescent="0.25">
      <c r="A150" s="535"/>
      <c r="B150" s="76" t="s">
        <v>4</v>
      </c>
      <c r="C150" s="23">
        <f t="shared" si="63"/>
        <v>0</v>
      </c>
      <c r="D150" s="23">
        <f t="shared" si="64"/>
        <v>0</v>
      </c>
      <c r="E150" s="23">
        <f t="shared" si="64"/>
        <v>0</v>
      </c>
      <c r="F150" s="23">
        <f t="shared" si="64"/>
        <v>0</v>
      </c>
      <c r="G150" s="23">
        <f t="shared" si="64"/>
        <v>0</v>
      </c>
      <c r="H150" s="23">
        <f t="shared" si="64"/>
        <v>0</v>
      </c>
      <c r="I150" s="23">
        <f t="shared" si="64"/>
        <v>0</v>
      </c>
      <c r="J150" s="23">
        <f t="shared" si="64"/>
        <v>0</v>
      </c>
      <c r="K150" s="23">
        <f t="shared" si="64"/>
        <v>0</v>
      </c>
      <c r="L150" s="23">
        <f t="shared" si="64"/>
        <v>0</v>
      </c>
      <c r="M150" s="99">
        <f t="shared" si="64"/>
        <v>0</v>
      </c>
      <c r="N150" s="23">
        <f t="shared" ref="N150:O150" si="71">IF(N30=0,0,((N12*0.5)+M30-N48)*N85*N117*N$2)</f>
        <v>0</v>
      </c>
      <c r="O150" s="23">
        <f t="shared" si="71"/>
        <v>0</v>
      </c>
    </row>
    <row r="151" spans="1:15" hidden="1" x14ac:dyDescent="0.25">
      <c r="A151" s="535"/>
      <c r="B151" s="76" t="s">
        <v>5</v>
      </c>
      <c r="C151" s="23">
        <f t="shared" si="63"/>
        <v>0</v>
      </c>
      <c r="D151" s="23">
        <f t="shared" si="64"/>
        <v>0</v>
      </c>
      <c r="E151" s="23">
        <f t="shared" si="64"/>
        <v>0</v>
      </c>
      <c r="F151" s="23">
        <f t="shared" si="64"/>
        <v>99.898799376780048</v>
      </c>
      <c r="G151" s="23">
        <f t="shared" si="64"/>
        <v>217.13849547876848</v>
      </c>
      <c r="H151" s="23">
        <f t="shared" si="64"/>
        <v>413.20853676020914</v>
      </c>
      <c r="I151" s="23">
        <f t="shared" si="64"/>
        <v>443.21168320863103</v>
      </c>
      <c r="J151" s="23">
        <f t="shared" si="64"/>
        <v>443.97305309162999</v>
      </c>
      <c r="K151" s="23">
        <f t="shared" si="64"/>
        <v>427.1523560384598</v>
      </c>
      <c r="L151" s="23">
        <f t="shared" si="64"/>
        <v>243.67160545282496</v>
      </c>
      <c r="M151" s="23">
        <f t="shared" si="64"/>
        <v>241.52528872295454</v>
      </c>
      <c r="N151" s="23">
        <f t="shared" ref="N151:O151" si="72">IF(N31=0,0,((N13*0.5)+M31-N49)*N86*N118*N$2)</f>
        <v>324.73067793213136</v>
      </c>
      <c r="O151" s="23">
        <f t="shared" si="72"/>
        <v>396.91792112115218</v>
      </c>
    </row>
    <row r="152" spans="1:15" hidden="1" x14ac:dyDescent="0.25">
      <c r="A152" s="535"/>
      <c r="B152" s="76" t="s">
        <v>23</v>
      </c>
      <c r="C152" s="23">
        <f t="shared" si="63"/>
        <v>0</v>
      </c>
      <c r="D152" s="23">
        <f t="shared" si="64"/>
        <v>12.753735907567942</v>
      </c>
      <c r="E152" s="23">
        <f t="shared" si="64"/>
        <v>80.428616619723556</v>
      </c>
      <c r="F152" s="23">
        <f t="shared" si="64"/>
        <v>189.54563026220637</v>
      </c>
      <c r="G152" s="23">
        <f t="shared" si="64"/>
        <v>572.22625874847142</v>
      </c>
      <c r="H152" s="23">
        <f t="shared" si="64"/>
        <v>1631.3079715519477</v>
      </c>
      <c r="I152" s="23">
        <f t="shared" si="64"/>
        <v>1857.5805347754863</v>
      </c>
      <c r="J152" s="23">
        <f t="shared" si="64"/>
        <v>2086.4671850378645</v>
      </c>
      <c r="K152" s="23">
        <f t="shared" si="64"/>
        <v>2305.1352694101988</v>
      </c>
      <c r="L152" s="23">
        <f t="shared" si="64"/>
        <v>1601.0733997494242</v>
      </c>
      <c r="M152" s="23">
        <f t="shared" si="64"/>
        <v>1884.690565217421</v>
      </c>
      <c r="N152" s="23">
        <f t="shared" ref="N152:O152" si="73">IF(N32=0,0,((N14*0.5)+M32-N50)*N87*N119*N$2)</f>
        <v>2405.3314497171082</v>
      </c>
      <c r="O152" s="23">
        <f t="shared" si="73"/>
        <v>2719.572402210666</v>
      </c>
    </row>
    <row r="153" spans="1:15" hidden="1" x14ac:dyDescent="0.25">
      <c r="A153" s="535"/>
      <c r="B153" s="76" t="s">
        <v>24</v>
      </c>
      <c r="C153" s="23">
        <f t="shared" si="63"/>
        <v>0</v>
      </c>
      <c r="D153" s="23">
        <f t="shared" si="64"/>
        <v>0</v>
      </c>
      <c r="E153" s="23">
        <f t="shared" si="64"/>
        <v>0</v>
      </c>
      <c r="F153" s="23">
        <f t="shared" si="64"/>
        <v>0</v>
      </c>
      <c r="G153" s="23">
        <f t="shared" si="64"/>
        <v>0</v>
      </c>
      <c r="H153" s="23">
        <f t="shared" si="64"/>
        <v>0</v>
      </c>
      <c r="I153" s="23">
        <f t="shared" si="64"/>
        <v>0</v>
      </c>
      <c r="J153" s="23">
        <f t="shared" si="64"/>
        <v>295.21042643070206</v>
      </c>
      <c r="K153" s="23">
        <f t="shared" si="64"/>
        <v>1382.0430869728666</v>
      </c>
      <c r="L153" s="23">
        <f t="shared" si="64"/>
        <v>1252.7409305107685</v>
      </c>
      <c r="M153" s="23">
        <f t="shared" si="64"/>
        <v>1241.7064941744052</v>
      </c>
      <c r="N153" s="23">
        <f t="shared" ref="N153:O153" si="74">IF(N33=0,0,((N15*0.5)+M33-N51)*N88*N120*N$2)</f>
        <v>1282.3839947334302</v>
      </c>
      <c r="O153" s="23">
        <f t="shared" si="74"/>
        <v>1285.2853547496998</v>
      </c>
    </row>
    <row r="154" spans="1:15" ht="15.75" hidden="1" customHeight="1" x14ac:dyDescent="0.25">
      <c r="A154" s="535"/>
      <c r="B154" s="76" t="s">
        <v>7</v>
      </c>
      <c r="C154" s="23">
        <f t="shared" si="63"/>
        <v>0</v>
      </c>
      <c r="D154" s="23">
        <f t="shared" si="64"/>
        <v>0</v>
      </c>
      <c r="E154" s="23">
        <f t="shared" si="64"/>
        <v>9.0137107878244329</v>
      </c>
      <c r="F154" s="23">
        <f t="shared" si="64"/>
        <v>17.984223611405962</v>
      </c>
      <c r="G154" s="23">
        <f t="shared" si="64"/>
        <v>19.968846921881497</v>
      </c>
      <c r="H154" s="23">
        <f t="shared" si="64"/>
        <v>43.712479496734083</v>
      </c>
      <c r="I154" s="23">
        <f t="shared" si="64"/>
        <v>65.052766125085483</v>
      </c>
      <c r="J154" s="23">
        <f t="shared" si="64"/>
        <v>531.04542692878795</v>
      </c>
      <c r="K154" s="23">
        <f t="shared" si="64"/>
        <v>1033.3805886640773</v>
      </c>
      <c r="L154" s="23">
        <f t="shared" si="64"/>
        <v>712.26147516899618</v>
      </c>
      <c r="M154" s="23">
        <f t="shared" si="64"/>
        <v>781.19808907714639</v>
      </c>
      <c r="N154" s="23">
        <f t="shared" ref="N154:O154" si="75">IF(N34=0,0,((N16*0.5)+M34-N52)*N89*N121*N$2)</f>
        <v>907.54512977312913</v>
      </c>
      <c r="O154" s="23">
        <f t="shared" si="75"/>
        <v>1000.8446600393294</v>
      </c>
    </row>
    <row r="155" spans="1:15" ht="15.75" hidden="1" customHeight="1" x14ac:dyDescent="0.25">
      <c r="A155" s="535"/>
      <c r="B155" s="76" t="s">
        <v>8</v>
      </c>
      <c r="C155" s="23">
        <f t="shared" si="63"/>
        <v>0</v>
      </c>
      <c r="D155" s="23">
        <f t="shared" si="64"/>
        <v>0.10956892260786476</v>
      </c>
      <c r="E155" s="23">
        <f t="shared" si="64"/>
        <v>0.45289071770131206</v>
      </c>
      <c r="F155" s="23">
        <f t="shared" si="64"/>
        <v>2.2697952839474973</v>
      </c>
      <c r="G155" s="23">
        <f t="shared" si="64"/>
        <v>6.0692543306725577</v>
      </c>
      <c r="H155" s="23">
        <f t="shared" si="64"/>
        <v>14.250642783324855</v>
      </c>
      <c r="I155" s="23">
        <f t="shared" si="64"/>
        <v>15.768115851670348</v>
      </c>
      <c r="J155" s="23">
        <f t="shared" si="64"/>
        <v>17.708175455194752</v>
      </c>
      <c r="K155" s="23">
        <f t="shared" si="64"/>
        <v>18.701248497680854</v>
      </c>
      <c r="L155" s="23">
        <f t="shared" si="64"/>
        <v>12.521597626205299</v>
      </c>
      <c r="M155" s="23">
        <f t="shared" si="64"/>
        <v>15.68957133781659</v>
      </c>
      <c r="N155" s="23">
        <f t="shared" ref="N155:O155" si="76">IF(N35=0,0,((N17*0.5)+M35-N53)*N90*N122*N$2)</f>
        <v>23.971211073292608</v>
      </c>
      <c r="O155" s="23">
        <f t="shared" si="76"/>
        <v>33.426033613307538</v>
      </c>
    </row>
    <row r="156" spans="1:15" ht="15.75" hidden="1" customHeight="1" x14ac:dyDescent="0.25">
      <c r="A156" s="535"/>
      <c r="B156" s="13"/>
      <c r="C156" s="3"/>
      <c r="D156" s="3">
        <f t="shared" ref="D156:M156" si="77">IF(D36=0,0,((D18*0.5)+C36-D54)*D91*D123*D$2)</f>
        <v>0</v>
      </c>
      <c r="E156" s="3">
        <f t="shared" si="77"/>
        <v>0</v>
      </c>
      <c r="F156" s="3">
        <f t="shared" si="77"/>
        <v>0</v>
      </c>
      <c r="G156" s="3">
        <f t="shared" si="77"/>
        <v>0</v>
      </c>
      <c r="H156" s="3">
        <f t="shared" si="77"/>
        <v>0</v>
      </c>
      <c r="I156" s="3">
        <f t="shared" si="77"/>
        <v>0</v>
      </c>
      <c r="J156" s="3">
        <f t="shared" si="77"/>
        <v>0</v>
      </c>
      <c r="K156" s="3">
        <f t="shared" si="77"/>
        <v>0</v>
      </c>
      <c r="L156" s="3">
        <f t="shared" si="77"/>
        <v>0</v>
      </c>
      <c r="M156" s="3">
        <f t="shared" si="77"/>
        <v>0</v>
      </c>
      <c r="N156" s="3">
        <f t="shared" ref="N156:O156" si="78">IF(N36=0,0,((N18*0.5)+M36-N54)*N91*N123*N$2)</f>
        <v>0</v>
      </c>
      <c r="O156" s="3">
        <f t="shared" si="78"/>
        <v>0</v>
      </c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131.30897757636001</v>
      </c>
      <c r="E157" s="99">
        <f t="shared" ref="E157:O157" si="79">SUM(E143:E156)</f>
        <v>460.55122921630186</v>
      </c>
      <c r="F157" s="99">
        <f t="shared" si="79"/>
        <v>2564.8895378059369</v>
      </c>
      <c r="G157" s="99">
        <f t="shared" si="79"/>
        <v>7306.7456317056185</v>
      </c>
      <c r="H157" s="99">
        <f t="shared" si="79"/>
        <v>39276.651078530536</v>
      </c>
      <c r="I157" s="99">
        <f t="shared" si="79"/>
        <v>56800.596142110626</v>
      </c>
      <c r="J157" s="99">
        <f t="shared" si="79"/>
        <v>61638.63236953981</v>
      </c>
      <c r="K157" s="99">
        <f t="shared" si="79"/>
        <v>35199.253676165026</v>
      </c>
      <c r="L157" s="99">
        <f t="shared" si="79"/>
        <v>13355.359244084431</v>
      </c>
      <c r="M157" s="99">
        <f t="shared" si="79"/>
        <v>19620.619475625736</v>
      </c>
      <c r="N157" s="23">
        <f t="shared" si="79"/>
        <v>37452.935741367502</v>
      </c>
      <c r="O157" s="23">
        <f t="shared" si="79"/>
        <v>45874.902007568402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131.30897757636001</v>
      </c>
      <c r="E158" s="24">
        <f t="shared" ref="E158:O158" si="80">D158+E157</f>
        <v>591.86020679266187</v>
      </c>
      <c r="F158" s="24">
        <f t="shared" si="80"/>
        <v>3156.7497445985987</v>
      </c>
      <c r="G158" s="24">
        <f t="shared" si="80"/>
        <v>10463.495376304218</v>
      </c>
      <c r="H158" s="24">
        <f t="shared" si="80"/>
        <v>49740.146454834758</v>
      </c>
      <c r="I158" s="24">
        <f t="shared" si="80"/>
        <v>106540.74259694538</v>
      </c>
      <c r="J158" s="24">
        <f t="shared" si="80"/>
        <v>168179.37496648519</v>
      </c>
      <c r="K158" s="24">
        <f t="shared" si="80"/>
        <v>203378.6286426502</v>
      </c>
      <c r="L158" s="24">
        <f t="shared" si="80"/>
        <v>216733.98788673463</v>
      </c>
      <c r="M158" s="24">
        <f t="shared" si="80"/>
        <v>236354.60736236037</v>
      </c>
      <c r="N158" s="24">
        <f t="shared" si="80"/>
        <v>273807.54310372786</v>
      </c>
      <c r="O158" s="24">
        <f t="shared" si="80"/>
        <v>319682.44511129626</v>
      </c>
    </row>
    <row r="159" spans="1:15" hidden="1" x14ac:dyDescent="0.25">
      <c r="A159" s="95"/>
      <c r="B159" s="95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6.5" hidden="1" thickBot="1" x14ac:dyDescent="0.3">
      <c r="A161" s="534" t="s">
        <v>121</v>
      </c>
      <c r="B161" s="223" t="s">
        <v>117</v>
      </c>
      <c r="C161" s="139">
        <f>C$4</f>
        <v>45658</v>
      </c>
      <c r="D161" s="139">
        <f t="shared" ref="D161:O161" si="81">D$4</f>
        <v>45689</v>
      </c>
      <c r="E161" s="139">
        <f t="shared" si="81"/>
        <v>45717</v>
      </c>
      <c r="F161" s="139">
        <f t="shared" si="81"/>
        <v>45748</v>
      </c>
      <c r="G161" s="139">
        <f t="shared" si="81"/>
        <v>45778</v>
      </c>
      <c r="H161" s="139">
        <f t="shared" si="81"/>
        <v>45809</v>
      </c>
      <c r="I161" s="139">
        <f t="shared" si="81"/>
        <v>45839</v>
      </c>
      <c r="J161" s="139">
        <f t="shared" si="81"/>
        <v>45870</v>
      </c>
      <c r="K161" s="139">
        <f t="shared" si="81"/>
        <v>45901</v>
      </c>
      <c r="L161" s="139">
        <f t="shared" si="81"/>
        <v>45931</v>
      </c>
      <c r="M161" s="139">
        <f t="shared" si="81"/>
        <v>45962</v>
      </c>
      <c r="N161" s="139">
        <f t="shared" si="81"/>
        <v>45992</v>
      </c>
      <c r="O161" s="139">
        <f t="shared" si="81"/>
        <v>46023</v>
      </c>
    </row>
    <row r="162" spans="1:15" hidden="1" x14ac:dyDescent="0.25">
      <c r="A162" s="535"/>
      <c r="B162" s="222" t="s">
        <v>20</v>
      </c>
      <c r="C162" s="23">
        <f>IF(C23=0,0,((C5*0.5)-C41)*C78*C127*C$2)</f>
        <v>0</v>
      </c>
      <c r="D162" s="23">
        <f>IF(D23=0,0,((D5*0.5)+C23-D41)*D78*D127*D$2)</f>
        <v>7.7421299946118838</v>
      </c>
      <c r="E162" s="23">
        <f t="shared" ref="E162:O162" si="82">IF(E23=0,0,((E5*0.5)+D23-E41)*E78*E127*E$2)</f>
        <v>21.172529053882773</v>
      </c>
      <c r="F162" s="23">
        <f t="shared" si="82"/>
        <v>16.39213601947387</v>
      </c>
      <c r="G162" s="23">
        <f t="shared" si="82"/>
        <v>40.411305947226005</v>
      </c>
      <c r="H162" s="23">
        <f t="shared" si="82"/>
        <v>277.15711011691781</v>
      </c>
      <c r="I162" s="23">
        <f t="shared" si="82"/>
        <v>294.33455679299618</v>
      </c>
      <c r="J162" s="23">
        <f t="shared" si="82"/>
        <v>322.79257893763059</v>
      </c>
      <c r="K162" s="23">
        <f t="shared" si="82"/>
        <v>331.79000972819995</v>
      </c>
      <c r="L162" s="23">
        <f t="shared" si="82"/>
        <v>145.75016077082327</v>
      </c>
      <c r="M162" s="23">
        <f t="shared" si="82"/>
        <v>169.82850940740335</v>
      </c>
      <c r="N162" s="23">
        <f t="shared" si="82"/>
        <v>184.34961691751272</v>
      </c>
      <c r="O162" s="23">
        <f t="shared" si="82"/>
        <v>210.40038514729747</v>
      </c>
    </row>
    <row r="163" spans="1:15" hidden="1" x14ac:dyDescent="0.25">
      <c r="A163" s="535"/>
      <c r="B163" s="222" t="s">
        <v>0</v>
      </c>
      <c r="C163" s="23">
        <f t="shared" ref="C163:C174" si="83">IF(C24=0,0,((C6*0.5)-C42)*C79*C128*C$2)</f>
        <v>0</v>
      </c>
      <c r="D163" s="23">
        <f t="shared" ref="D163:O174" si="84">IF(D24=0,0,((D6*0.5)+C24-D42)*D79*D128*D$2)</f>
        <v>0</v>
      </c>
      <c r="E163" s="23">
        <f t="shared" si="84"/>
        <v>0</v>
      </c>
      <c r="F163" s="23">
        <f t="shared" si="84"/>
        <v>0</v>
      </c>
      <c r="G163" s="23">
        <f t="shared" si="84"/>
        <v>1.3934115033726464</v>
      </c>
      <c r="H163" s="23">
        <f t="shared" si="84"/>
        <v>28.984338671351491</v>
      </c>
      <c r="I163" s="23">
        <f t="shared" si="84"/>
        <v>32.51739147195034</v>
      </c>
      <c r="J163" s="23">
        <f t="shared" si="84"/>
        <v>32.635191484586926</v>
      </c>
      <c r="K163" s="23">
        <f t="shared" si="84"/>
        <v>14.517564063348512</v>
      </c>
      <c r="L163" s="23">
        <f t="shared" si="84"/>
        <v>4.2191921896724853</v>
      </c>
      <c r="M163" s="23">
        <f t="shared" si="84"/>
        <v>12.794114240377443</v>
      </c>
      <c r="N163" s="23">
        <f t="shared" si="84"/>
        <v>15.728605960020086</v>
      </c>
      <c r="O163" s="23">
        <f t="shared" si="84"/>
        <v>18.156027942092887</v>
      </c>
    </row>
    <row r="164" spans="1:15" hidden="1" x14ac:dyDescent="0.25">
      <c r="A164" s="535"/>
      <c r="B164" s="222" t="s">
        <v>21</v>
      </c>
      <c r="C164" s="23">
        <f t="shared" si="83"/>
        <v>0</v>
      </c>
      <c r="D164" s="23">
        <f t="shared" si="84"/>
        <v>0</v>
      </c>
      <c r="E164" s="23">
        <f t="shared" ref="E164:O167" si="85">IF(E25=0,0,((E7*0.5)+D25-E43)*E80*E129*E$2)</f>
        <v>0</v>
      </c>
      <c r="F164" s="23">
        <f t="shared" si="85"/>
        <v>7.7007830464448312E-2</v>
      </c>
      <c r="G164" s="23">
        <f t="shared" si="85"/>
        <v>0.19268353812635872</v>
      </c>
      <c r="H164" s="23">
        <f t="shared" si="85"/>
        <v>0.81475007123201271</v>
      </c>
      <c r="I164" s="23">
        <f t="shared" si="85"/>
        <v>0.73866647180079836</v>
      </c>
      <c r="J164" s="23">
        <f t="shared" si="85"/>
        <v>0.77492389202345513</v>
      </c>
      <c r="K164" s="23">
        <f t="shared" si="85"/>
        <v>1.3054501259306028</v>
      </c>
      <c r="L164" s="23">
        <f t="shared" si="85"/>
        <v>2.5357192345755482</v>
      </c>
      <c r="M164" s="23">
        <f t="shared" si="85"/>
        <v>4.5180562028211071</v>
      </c>
      <c r="N164" s="23">
        <f t="shared" si="85"/>
        <v>5.7102367727513794</v>
      </c>
      <c r="O164" s="23">
        <f t="shared" si="85"/>
        <v>6.8642242174057069</v>
      </c>
    </row>
    <row r="165" spans="1:15" hidden="1" x14ac:dyDescent="0.25">
      <c r="A165" s="535"/>
      <c r="B165" s="222" t="s">
        <v>1</v>
      </c>
      <c r="C165" s="23">
        <f t="shared" si="83"/>
        <v>0</v>
      </c>
      <c r="D165" s="23">
        <f t="shared" si="84"/>
        <v>0</v>
      </c>
      <c r="E165" s="23">
        <f t="shared" si="85"/>
        <v>0</v>
      </c>
      <c r="F165" s="23">
        <f t="shared" si="85"/>
        <v>22.118157065169999</v>
      </c>
      <c r="G165" s="23">
        <f t="shared" si="85"/>
        <v>228.15846109701317</v>
      </c>
      <c r="H165" s="23">
        <f t="shared" si="85"/>
        <v>3075.275599249223</v>
      </c>
      <c r="I165" s="23">
        <f t="shared" si="85"/>
        <v>4048.1089127009132</v>
      </c>
      <c r="J165" s="23">
        <f t="shared" si="85"/>
        <v>4723.5379076196587</v>
      </c>
      <c r="K165" s="23">
        <f t="shared" si="85"/>
        <v>2510.3353855318696</v>
      </c>
      <c r="L165" s="23">
        <f t="shared" si="85"/>
        <v>135.23233313052168</v>
      </c>
      <c r="M165" s="23">
        <f t="shared" si="85"/>
        <v>52.646892013242649</v>
      </c>
      <c r="N165" s="23">
        <f t="shared" si="85"/>
        <v>0</v>
      </c>
      <c r="O165" s="23">
        <f t="shared" si="85"/>
        <v>0</v>
      </c>
    </row>
    <row r="166" spans="1:15" hidden="1" x14ac:dyDescent="0.25">
      <c r="A166" s="535"/>
      <c r="B166" s="222" t="s">
        <v>22</v>
      </c>
      <c r="C166" s="23">
        <f t="shared" si="83"/>
        <v>0</v>
      </c>
      <c r="D166" s="23">
        <f t="shared" si="84"/>
        <v>0</v>
      </c>
      <c r="E166" s="23">
        <f t="shared" si="85"/>
        <v>0</v>
      </c>
      <c r="F166" s="23">
        <f t="shared" si="85"/>
        <v>0</v>
      </c>
      <c r="G166" s="23">
        <f t="shared" si="85"/>
        <v>0</v>
      </c>
      <c r="H166" s="23">
        <f t="shared" si="85"/>
        <v>0</v>
      </c>
      <c r="I166" s="23">
        <f t="shared" si="85"/>
        <v>0</v>
      </c>
      <c r="J166" s="23">
        <f t="shared" si="85"/>
        <v>0</v>
      </c>
      <c r="K166" s="23">
        <f t="shared" si="85"/>
        <v>0</v>
      </c>
      <c r="L166" s="23">
        <f t="shared" si="85"/>
        <v>0</v>
      </c>
      <c r="M166" s="23">
        <f t="shared" si="85"/>
        <v>0</v>
      </c>
      <c r="N166" s="23">
        <f t="shared" si="85"/>
        <v>0</v>
      </c>
      <c r="O166" s="23">
        <f t="shared" si="85"/>
        <v>0</v>
      </c>
    </row>
    <row r="167" spans="1:15" hidden="1" x14ac:dyDescent="0.25">
      <c r="A167" s="535"/>
      <c r="B167" s="76" t="s">
        <v>9</v>
      </c>
      <c r="C167" s="23">
        <f t="shared" si="83"/>
        <v>0</v>
      </c>
      <c r="D167" s="23">
        <f t="shared" si="84"/>
        <v>0</v>
      </c>
      <c r="E167" s="23">
        <f t="shared" si="85"/>
        <v>0</v>
      </c>
      <c r="F167" s="23">
        <f t="shared" si="85"/>
        <v>0</v>
      </c>
      <c r="G167" s="23">
        <f t="shared" si="85"/>
        <v>0</v>
      </c>
      <c r="H167" s="23">
        <f t="shared" si="85"/>
        <v>0</v>
      </c>
      <c r="I167" s="23">
        <f t="shared" si="85"/>
        <v>0</v>
      </c>
      <c r="J167" s="23">
        <f t="shared" si="85"/>
        <v>0</v>
      </c>
      <c r="K167" s="23">
        <f t="shared" si="85"/>
        <v>0</v>
      </c>
      <c r="L167" s="23">
        <f t="shared" si="85"/>
        <v>0</v>
      </c>
      <c r="M167" s="23">
        <f t="shared" si="85"/>
        <v>0</v>
      </c>
      <c r="N167" s="23">
        <f t="shared" si="85"/>
        <v>0</v>
      </c>
      <c r="O167" s="23">
        <f t="shared" si="85"/>
        <v>0</v>
      </c>
    </row>
    <row r="168" spans="1:15" hidden="1" x14ac:dyDescent="0.25">
      <c r="A168" s="535"/>
      <c r="B168" s="76" t="s">
        <v>3</v>
      </c>
      <c r="C168" s="23">
        <f t="shared" si="83"/>
        <v>0</v>
      </c>
      <c r="D168" s="23">
        <f t="shared" si="84"/>
        <v>0</v>
      </c>
      <c r="E168" s="23">
        <f t="shared" ref="E168:O171" si="86">IF(E29=0,0,((E11*0.5)+D29-E47)*E84*E133*E$2)</f>
        <v>3.8629683929263985</v>
      </c>
      <c r="F168" s="23">
        <f t="shared" si="86"/>
        <v>71.169324955516487</v>
      </c>
      <c r="G168" s="23">
        <f t="shared" si="86"/>
        <v>324.09162208887489</v>
      </c>
      <c r="H168" s="23">
        <f t="shared" si="86"/>
        <v>3771.5643540128231</v>
      </c>
      <c r="I168" s="23">
        <f t="shared" si="86"/>
        <v>4818.5118098851226</v>
      </c>
      <c r="J168" s="23">
        <f t="shared" si="86"/>
        <v>5324.4525919479756</v>
      </c>
      <c r="K168" s="23">
        <f t="shared" si="86"/>
        <v>2654.5459514812192</v>
      </c>
      <c r="L168" s="23">
        <f t="shared" si="86"/>
        <v>443.315835200018</v>
      </c>
      <c r="M168" s="23">
        <f t="shared" si="86"/>
        <v>1104.9395693393269</v>
      </c>
      <c r="N168" s="23">
        <f t="shared" si="86"/>
        <v>2004.1597245945929</v>
      </c>
      <c r="O168" s="23">
        <f t="shared" si="86"/>
        <v>2865.3685221999731</v>
      </c>
    </row>
    <row r="169" spans="1:15" ht="15.75" hidden="1" customHeight="1" x14ac:dyDescent="0.25">
      <c r="A169" s="535"/>
      <c r="B169" s="76" t="s">
        <v>4</v>
      </c>
      <c r="C169" s="23">
        <f t="shared" si="83"/>
        <v>0</v>
      </c>
      <c r="D169" s="23">
        <f t="shared" si="84"/>
        <v>0</v>
      </c>
      <c r="E169" s="23">
        <f t="shared" si="86"/>
        <v>0</v>
      </c>
      <c r="F169" s="23">
        <f t="shared" si="86"/>
        <v>0</v>
      </c>
      <c r="G169" s="23">
        <f t="shared" si="86"/>
        <v>0</v>
      </c>
      <c r="H169" s="23">
        <f t="shared" si="86"/>
        <v>0</v>
      </c>
      <c r="I169" s="23">
        <f t="shared" si="86"/>
        <v>0</v>
      </c>
      <c r="J169" s="23">
        <f t="shared" si="86"/>
        <v>0</v>
      </c>
      <c r="K169" s="23">
        <f t="shared" si="86"/>
        <v>0</v>
      </c>
      <c r="L169" s="23">
        <f t="shared" si="86"/>
        <v>0</v>
      </c>
      <c r="M169" s="99">
        <f t="shared" si="86"/>
        <v>0</v>
      </c>
      <c r="N169" s="23">
        <f t="shared" si="86"/>
        <v>0</v>
      </c>
      <c r="O169" s="23">
        <f t="shared" si="86"/>
        <v>0</v>
      </c>
    </row>
    <row r="170" spans="1:15" hidden="1" x14ac:dyDescent="0.25">
      <c r="A170" s="535"/>
      <c r="B170" s="76" t="s">
        <v>5</v>
      </c>
      <c r="C170" s="23">
        <f t="shared" si="83"/>
        <v>0</v>
      </c>
      <c r="D170" s="23">
        <f t="shared" si="84"/>
        <v>0</v>
      </c>
      <c r="E170" s="23">
        <f t="shared" si="86"/>
        <v>0</v>
      </c>
      <c r="F170" s="23">
        <f t="shared" si="86"/>
        <v>4.701751650258311</v>
      </c>
      <c r="G170" s="23">
        <f t="shared" si="86"/>
        <v>12.317472362355518</v>
      </c>
      <c r="H170" s="23">
        <f t="shared" si="86"/>
        <v>55.071761081214447</v>
      </c>
      <c r="I170" s="23">
        <f t="shared" si="86"/>
        <v>53.805676760498869</v>
      </c>
      <c r="J170" s="23">
        <f t="shared" si="86"/>
        <v>56.137162241472303</v>
      </c>
      <c r="K170" s="23">
        <f t="shared" si="86"/>
        <v>51.598431258328958</v>
      </c>
      <c r="L170" s="23">
        <f t="shared" si="86"/>
        <v>19.422809321842578</v>
      </c>
      <c r="M170" s="23">
        <f t="shared" si="86"/>
        <v>18.84068013075029</v>
      </c>
      <c r="N170" s="23">
        <f t="shared" si="86"/>
        <v>21.146932481882413</v>
      </c>
      <c r="O170" s="23">
        <f t="shared" si="86"/>
        <v>26.414135760378336</v>
      </c>
    </row>
    <row r="171" spans="1:15" hidden="1" x14ac:dyDescent="0.25">
      <c r="A171" s="535"/>
      <c r="B171" s="76" t="s">
        <v>23</v>
      </c>
      <c r="C171" s="23">
        <f t="shared" si="83"/>
        <v>0</v>
      </c>
      <c r="D171" s="23">
        <f t="shared" si="84"/>
        <v>0.83473406393249838</v>
      </c>
      <c r="E171" s="23">
        <f t="shared" si="86"/>
        <v>5.6330340440638622</v>
      </c>
      <c r="F171" s="23">
        <f t="shared" si="86"/>
        <v>8.9209928992572625</v>
      </c>
      <c r="G171" s="23">
        <f t="shared" si="86"/>
        <v>32.460301945113066</v>
      </c>
      <c r="H171" s="23">
        <f t="shared" si="86"/>
        <v>217.41807070003568</v>
      </c>
      <c r="I171" s="23">
        <f t="shared" si="86"/>
        <v>225.50934823547104</v>
      </c>
      <c r="J171" s="23">
        <f t="shared" si="86"/>
        <v>263.81859453484651</v>
      </c>
      <c r="K171" s="23">
        <f t="shared" si="86"/>
        <v>278.45184992752928</v>
      </c>
      <c r="L171" s="23">
        <f t="shared" si="86"/>
        <v>127.61988946483048</v>
      </c>
      <c r="M171" s="23">
        <f t="shared" si="86"/>
        <v>147.01918905657698</v>
      </c>
      <c r="N171" s="23">
        <f t="shared" si="86"/>
        <v>156.63867081368545</v>
      </c>
      <c r="O171" s="23">
        <f t="shared" si="86"/>
        <v>180.98239162208134</v>
      </c>
    </row>
    <row r="172" spans="1:15" hidden="1" x14ac:dyDescent="0.25">
      <c r="A172" s="535"/>
      <c r="B172" s="76" t="s">
        <v>24</v>
      </c>
      <c r="C172" s="23">
        <f t="shared" si="83"/>
        <v>0</v>
      </c>
      <c r="D172" s="23">
        <f t="shared" si="84"/>
        <v>0</v>
      </c>
      <c r="E172" s="23">
        <f t="shared" ref="E172:O174" si="87">IF(E33=0,0,((E15*0.5)+D33-E51)*E88*E137*E$2)</f>
        <v>0</v>
      </c>
      <c r="F172" s="23">
        <f t="shared" si="87"/>
        <v>0</v>
      </c>
      <c r="G172" s="23">
        <f t="shared" si="87"/>
        <v>0</v>
      </c>
      <c r="H172" s="23">
        <f t="shared" si="87"/>
        <v>0</v>
      </c>
      <c r="I172" s="23">
        <f t="shared" si="87"/>
        <v>0</v>
      </c>
      <c r="J172" s="23">
        <f t="shared" si="87"/>
        <v>37.327210488367754</v>
      </c>
      <c r="K172" s="23">
        <f t="shared" si="87"/>
        <v>166.94571435957974</v>
      </c>
      <c r="L172" s="23">
        <f t="shared" si="87"/>
        <v>99.854671937510375</v>
      </c>
      <c r="M172" s="23">
        <f t="shared" si="87"/>
        <v>96.861885547109154</v>
      </c>
      <c r="N172" s="23">
        <f t="shared" si="87"/>
        <v>83.510704702012362</v>
      </c>
      <c r="O172" s="23">
        <f t="shared" si="87"/>
        <v>85.533305614643794</v>
      </c>
    </row>
    <row r="173" spans="1:15" ht="15.75" hidden="1" customHeight="1" x14ac:dyDescent="0.25">
      <c r="A173" s="535"/>
      <c r="B173" s="76" t="s">
        <v>7</v>
      </c>
      <c r="C173" s="23">
        <f t="shared" si="83"/>
        <v>0</v>
      </c>
      <c r="D173" s="23">
        <f t="shared" si="84"/>
        <v>0</v>
      </c>
      <c r="E173" s="23">
        <f t="shared" si="87"/>
        <v>0.52578600710655266</v>
      </c>
      <c r="F173" s="23">
        <f t="shared" si="87"/>
        <v>0.82844159715394905</v>
      </c>
      <c r="G173" s="23">
        <f t="shared" si="87"/>
        <v>0.99913738125503315</v>
      </c>
      <c r="H173" s="23">
        <f t="shared" si="87"/>
        <v>5.2508113545800832</v>
      </c>
      <c r="I173" s="23">
        <f t="shared" si="87"/>
        <v>7.0886843256378951</v>
      </c>
      <c r="J173" s="23">
        <f t="shared" si="87"/>
        <v>60.754564510856312</v>
      </c>
      <c r="K173" s="23">
        <f t="shared" si="87"/>
        <v>111.71621856626815</v>
      </c>
      <c r="L173" s="23">
        <f t="shared" si="87"/>
        <v>49.465572999672624</v>
      </c>
      <c r="M173" s="23">
        <f t="shared" si="87"/>
        <v>52.855280869093583</v>
      </c>
      <c r="N173" s="137">
        <f t="shared" si="87"/>
        <v>51.128483776491073</v>
      </c>
      <c r="O173" s="23">
        <f t="shared" si="87"/>
        <v>56.992758083268377</v>
      </c>
    </row>
    <row r="174" spans="1:15" ht="15.75" hidden="1" customHeight="1" x14ac:dyDescent="0.25">
      <c r="A174" s="535"/>
      <c r="B174" s="76" t="s">
        <v>8</v>
      </c>
      <c r="C174" s="23">
        <f t="shared" si="83"/>
        <v>0</v>
      </c>
      <c r="D174" s="23">
        <f t="shared" si="84"/>
        <v>6.4423068597140067E-3</v>
      </c>
      <c r="E174" s="23">
        <f t="shared" si="87"/>
        <v>2.659571219333056E-2</v>
      </c>
      <c r="F174" s="23">
        <f t="shared" si="87"/>
        <v>0.13372631569724464</v>
      </c>
      <c r="G174" s="23">
        <f t="shared" si="87"/>
        <v>0.38508163745862684</v>
      </c>
      <c r="H174" s="23">
        <f t="shared" si="87"/>
        <v>2.1934798072482322</v>
      </c>
      <c r="I174" s="23">
        <f t="shared" si="87"/>
        <v>2.2054096602803188</v>
      </c>
      <c r="J174" s="23">
        <f t="shared" si="87"/>
        <v>2.5818194209829217</v>
      </c>
      <c r="K174" s="23">
        <f t="shared" si="87"/>
        <v>2.5142251869201333</v>
      </c>
      <c r="L174" s="23">
        <f t="shared" si="87"/>
        <v>1.1175522540625205</v>
      </c>
      <c r="M174" s="23">
        <f t="shared" si="87"/>
        <v>1.2960139906863728</v>
      </c>
      <c r="N174" s="23">
        <f t="shared" si="87"/>
        <v>1.6531461937998524</v>
      </c>
      <c r="O174" s="23">
        <f t="shared" si="87"/>
        <v>2.2061151322465342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8.5833063654040966</v>
      </c>
      <c r="E176" s="23">
        <f t="shared" ref="E176:O176" si="88">SUM(E162:E175)</f>
        <v>31.220913210172917</v>
      </c>
      <c r="F176" s="23">
        <f t="shared" si="88"/>
        <v>124.34153833299158</v>
      </c>
      <c r="G176" s="23">
        <f t="shared" si="88"/>
        <v>640.40947750079533</v>
      </c>
      <c r="H176" s="23">
        <f t="shared" si="88"/>
        <v>7433.7302750646259</v>
      </c>
      <c r="I176" s="23">
        <f t="shared" si="88"/>
        <v>9482.8204563046729</v>
      </c>
      <c r="J176" s="23">
        <f t="shared" si="88"/>
        <v>10824.812545078399</v>
      </c>
      <c r="K176" s="23">
        <f t="shared" si="88"/>
        <v>6123.7208002291945</v>
      </c>
      <c r="L176" s="23">
        <f t="shared" si="88"/>
        <v>1028.5337365035296</v>
      </c>
      <c r="M176" s="99">
        <f t="shared" si="88"/>
        <v>1661.6001907973878</v>
      </c>
      <c r="N176" s="23">
        <f t="shared" si="88"/>
        <v>2524.0261222127483</v>
      </c>
      <c r="O176" s="23">
        <f t="shared" si="88"/>
        <v>3452.917865719387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8.5833063654040966</v>
      </c>
      <c r="E177" s="24">
        <f t="shared" ref="E177:O177" si="89">D177+E176</f>
        <v>39.804219575577015</v>
      </c>
      <c r="F177" s="24">
        <f t="shared" si="89"/>
        <v>164.14575790856858</v>
      </c>
      <c r="G177" s="24">
        <f t="shared" si="89"/>
        <v>804.55523540936395</v>
      </c>
      <c r="H177" s="24">
        <f t="shared" si="89"/>
        <v>8238.2855104739901</v>
      </c>
      <c r="I177" s="24">
        <f t="shared" si="89"/>
        <v>17721.105966778661</v>
      </c>
      <c r="J177" s="24">
        <f t="shared" si="89"/>
        <v>28545.91851185706</v>
      </c>
      <c r="K177" s="24">
        <f t="shared" si="89"/>
        <v>34669.639312086256</v>
      </c>
      <c r="L177" s="24">
        <f t="shared" si="89"/>
        <v>35698.173048589786</v>
      </c>
      <c r="M177" s="24">
        <f t="shared" si="89"/>
        <v>37359.77323938717</v>
      </c>
      <c r="N177" s="24">
        <f t="shared" si="89"/>
        <v>39883.799361599915</v>
      </c>
      <c r="O177" s="24">
        <f t="shared" si="89"/>
        <v>43336.717227319299</v>
      </c>
    </row>
    <row r="178" spans="1:15" hidden="1" x14ac:dyDescent="0.25">
      <c r="A178" s="95"/>
      <c r="B178" s="203" t="s">
        <v>122</v>
      </c>
      <c r="C178" s="100">
        <f t="shared" ref="C178:O178" si="90">C157+C176</f>
        <v>0</v>
      </c>
      <c r="D178" s="100">
        <f t="shared" si="90"/>
        <v>139.89228394176411</v>
      </c>
      <c r="E178" s="100">
        <f t="shared" si="90"/>
        <v>491.77214242647477</v>
      </c>
      <c r="F178" s="100">
        <f t="shared" si="90"/>
        <v>2689.2310761389285</v>
      </c>
      <c r="G178" s="100">
        <f t="shared" si="90"/>
        <v>7947.1551092064137</v>
      </c>
      <c r="H178" s="100">
        <f t="shared" si="90"/>
        <v>46710.381353595163</v>
      </c>
      <c r="I178" s="100">
        <f t="shared" si="90"/>
        <v>66283.416598415293</v>
      </c>
      <c r="J178" s="100">
        <f t="shared" si="90"/>
        <v>72463.444914618216</v>
      </c>
      <c r="K178" s="100">
        <f t="shared" si="90"/>
        <v>41322.974476394222</v>
      </c>
      <c r="L178" s="100">
        <f t="shared" si="90"/>
        <v>14383.892980587962</v>
      </c>
      <c r="M178" s="100">
        <f t="shared" si="90"/>
        <v>21282.219666423123</v>
      </c>
      <c r="N178" s="100">
        <f t="shared" si="90"/>
        <v>39976.961863580247</v>
      </c>
      <c r="O178" s="100">
        <f t="shared" si="90"/>
        <v>49327.819873287786</v>
      </c>
    </row>
    <row r="179" spans="1:15" hidden="1" x14ac:dyDescent="0.25">
      <c r="A179" s="95"/>
      <c r="B179" s="204" t="s">
        <v>176</v>
      </c>
      <c r="C179" s="98">
        <f>C178-C73</f>
        <v>0</v>
      </c>
      <c r="D179" s="98">
        <f t="shared" ref="D179:O179" si="91">D178-D73</f>
        <v>0</v>
      </c>
      <c r="E179" s="98">
        <f t="shared" si="91"/>
        <v>0</v>
      </c>
      <c r="F179" s="98">
        <f t="shared" si="91"/>
        <v>0</v>
      </c>
      <c r="G179" s="98">
        <f t="shared" si="91"/>
        <v>0</v>
      </c>
      <c r="H179" s="98">
        <f t="shared" si="91"/>
        <v>0</v>
      </c>
      <c r="I179" s="98">
        <f t="shared" si="91"/>
        <v>0</v>
      </c>
      <c r="J179" s="98">
        <f t="shared" si="91"/>
        <v>0</v>
      </c>
      <c r="K179" s="98">
        <f t="shared" si="91"/>
        <v>0</v>
      </c>
      <c r="L179" s="98">
        <f t="shared" si="91"/>
        <v>0</v>
      </c>
      <c r="M179" s="98">
        <f t="shared" si="91"/>
        <v>0</v>
      </c>
      <c r="N179" s="98">
        <f t="shared" si="91"/>
        <v>0</v>
      </c>
      <c r="O179" s="98">
        <f t="shared" si="91"/>
        <v>0</v>
      </c>
    </row>
    <row r="180" spans="1:15" ht="15.75" hidden="1" thickBot="1" x14ac:dyDescent="0.3">
      <c r="A180" s="163" t="s">
        <v>172</v>
      </c>
      <c r="B180" s="95"/>
      <c r="C180" s="202"/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98"/>
    </row>
    <row r="181" spans="1:15" ht="15.75" hidden="1" thickBot="1" x14ac:dyDescent="0.3">
      <c r="A181" s="95"/>
      <c r="B181" s="224" t="s">
        <v>39</v>
      </c>
      <c r="C181" s="139">
        <f>C$4</f>
        <v>45658</v>
      </c>
      <c r="D181" s="139">
        <f t="shared" ref="D181:O181" si="92">D$4</f>
        <v>45689</v>
      </c>
      <c r="E181" s="139">
        <f t="shared" si="92"/>
        <v>45717</v>
      </c>
      <c r="F181" s="139">
        <f t="shared" si="92"/>
        <v>45748</v>
      </c>
      <c r="G181" s="139">
        <f t="shared" si="92"/>
        <v>45778</v>
      </c>
      <c r="H181" s="139">
        <f t="shared" si="92"/>
        <v>45809</v>
      </c>
      <c r="I181" s="139">
        <f t="shared" si="92"/>
        <v>45839</v>
      </c>
      <c r="J181" s="139">
        <f t="shared" si="92"/>
        <v>45870</v>
      </c>
      <c r="K181" s="139">
        <f t="shared" si="92"/>
        <v>45901</v>
      </c>
      <c r="L181" s="139">
        <f t="shared" si="92"/>
        <v>45931</v>
      </c>
      <c r="M181" s="139">
        <f t="shared" si="92"/>
        <v>45962</v>
      </c>
      <c r="N181" s="139">
        <f t="shared" si="92"/>
        <v>45992</v>
      </c>
      <c r="O181" s="139">
        <f t="shared" si="92"/>
        <v>46023</v>
      </c>
    </row>
    <row r="182" spans="1:15" hidden="1" x14ac:dyDescent="0.25">
      <c r="A182" s="95"/>
      <c r="B182" s="230" t="s">
        <v>123</v>
      </c>
      <c r="C182" s="108">
        <f>C157*'YTD PROGRAM SUMMARY'!C39</f>
        <v>0</v>
      </c>
      <c r="D182" s="108">
        <f>D157*'YTD PROGRAM SUMMARY'!D39</f>
        <v>119.3757604780307</v>
      </c>
      <c r="E182" s="108">
        <f>E157*'YTD PROGRAM SUMMARY'!E39</f>
        <v>418.69683430301762</v>
      </c>
      <c r="F182" s="108">
        <f>F157*'YTD PROGRAM SUMMARY'!F39</f>
        <v>2331.795165640312</v>
      </c>
      <c r="G182" s="108">
        <f>G157*'YTD PROGRAM SUMMARY'!G39</f>
        <v>6642.7165339639414</v>
      </c>
      <c r="H182" s="108">
        <f>H157*'YTD PROGRAM SUMMARY'!H39</f>
        <v>35707.231737473878</v>
      </c>
      <c r="I182" s="108">
        <f>I157*'YTD PROGRAM SUMMARY'!I39</f>
        <v>51638.619729003884</v>
      </c>
      <c r="J182" s="108">
        <f>J157*'YTD PROGRAM SUMMARY'!J39</f>
        <v>56036.980484906977</v>
      </c>
      <c r="K182" s="108">
        <f>K157*'YTD PROGRAM SUMMARY'!K39</f>
        <v>32000.383777322219</v>
      </c>
      <c r="L182" s="108">
        <f>L157*'YTD PROGRAM SUMMARY'!L39</f>
        <v>12141.638718439801</v>
      </c>
      <c r="M182" s="108">
        <f>M157*'YTD PROGRAM SUMMARY'!M39</f>
        <v>17837.518912907602</v>
      </c>
      <c r="N182" s="108">
        <f>N157*'YTD PROGRAM SUMMARY'!N39</f>
        <v>34049.25366706599</v>
      </c>
      <c r="O182" s="210">
        <f>O157*'YTD PROGRAM SUMMARY'!O39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SUMMARY'!C39</f>
        <v>0</v>
      </c>
      <c r="D183" s="101">
        <f>D176*'YTD PROGRAM SUMMARY'!D39</f>
        <v>7.8032648163007616</v>
      </c>
      <c r="E183" s="101">
        <f>E176*'YTD PROGRAM SUMMARY'!E39</f>
        <v>28.383590566879676</v>
      </c>
      <c r="F183" s="101">
        <f>F176*'YTD PROGRAM SUMMARY'!F39</f>
        <v>113.04151453678956</v>
      </c>
      <c r="G183" s="101">
        <f>G176*'YTD PROGRAM SUMMARY'!G39</f>
        <v>582.2097605591224</v>
      </c>
      <c r="H183" s="101">
        <f>H176*'YTD PROGRAM SUMMARY'!H39</f>
        <v>6758.1609510160624</v>
      </c>
      <c r="I183" s="101">
        <f>I176*'YTD PROGRAM SUMMARY'!I39</f>
        <v>8621.0320447411468</v>
      </c>
      <c r="J183" s="101">
        <f>J176*'YTD PROGRAM SUMMARY'!J39</f>
        <v>9841.0653517532501</v>
      </c>
      <c r="K183" s="101">
        <f>K176*'YTD PROGRAM SUMMARY'!K39</f>
        <v>5567.2037127650547</v>
      </c>
      <c r="L183" s="101">
        <f>L176*'YTD PROGRAM SUMMARY'!L39</f>
        <v>935.06170894536103</v>
      </c>
      <c r="M183" s="101">
        <f>M176*'YTD PROGRAM SUMMARY'!M39</f>
        <v>1510.5957722618773</v>
      </c>
      <c r="N183" s="101">
        <f>N176*'YTD PROGRAM SUMMARY'!N39</f>
        <v>2294.6453728218435</v>
      </c>
      <c r="O183" s="206">
        <f>O176*'YTD PROGRAM SUMMARY'!O39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N184" si="93">IFERROR(D182/D73,0)</f>
        <v>0.85334056399941094</v>
      </c>
      <c r="E184" s="102">
        <f t="shared" si="93"/>
        <v>0.85140413248523383</v>
      </c>
      <c r="F184" s="102">
        <f t="shared" si="93"/>
        <v>0.86708620405658643</v>
      </c>
      <c r="G184" s="102">
        <f t="shared" si="93"/>
        <v>0.8358609392521682</v>
      </c>
      <c r="H184" s="102">
        <f t="shared" si="93"/>
        <v>0.76443888280791317</v>
      </c>
      <c r="I184" s="102">
        <f t="shared" si="93"/>
        <v>0.77905790586899926</v>
      </c>
      <c r="J184" s="102">
        <f t="shared" si="93"/>
        <v>0.77331377980903193</v>
      </c>
      <c r="K184" s="102">
        <f t="shared" si="93"/>
        <v>0.7743969107451949</v>
      </c>
      <c r="L184" s="102">
        <f t="shared" si="93"/>
        <v>0.84411353274289291</v>
      </c>
      <c r="M184" s="102">
        <f t="shared" si="93"/>
        <v>0.83814184763113742</v>
      </c>
      <c r="N184" s="102">
        <f t="shared" si="93"/>
        <v>0.85172189380617958</v>
      </c>
      <c r="O184" s="207">
        <f t="shared" ref="O184" si="94">IFERROR(O182/O73,0)</f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N185" si="95">IFERROR(D183/D73,0)</f>
        <v>5.5780523388618004E-2</v>
      </c>
      <c r="E185" s="103">
        <f t="shared" si="95"/>
        <v>5.7716954902794902E-2</v>
      </c>
      <c r="F185" s="103">
        <f t="shared" si="95"/>
        <v>4.2034883331442556E-2</v>
      </c>
      <c r="G185" s="103">
        <f t="shared" si="95"/>
        <v>7.3260148135860473E-2</v>
      </c>
      <c r="H185" s="103">
        <f t="shared" si="95"/>
        <v>0.14468220458011535</v>
      </c>
      <c r="I185" s="103">
        <f t="shared" si="95"/>
        <v>0.1300631815190296</v>
      </c>
      <c r="J185" s="103">
        <f t="shared" si="95"/>
        <v>0.13580730757899687</v>
      </c>
      <c r="K185" s="103">
        <f t="shared" si="95"/>
        <v>0.13472417664283398</v>
      </c>
      <c r="L185" s="103">
        <f t="shared" si="95"/>
        <v>6.5007554645136079E-2</v>
      </c>
      <c r="M185" s="103">
        <f t="shared" si="95"/>
        <v>7.0979239756891466E-2</v>
      </c>
      <c r="N185" s="103">
        <f t="shared" si="95"/>
        <v>5.7399193581849139E-2</v>
      </c>
      <c r="O185" s="208">
        <f>IFERROR(O183/O73,0)</f>
        <v>0</v>
      </c>
    </row>
    <row r="186" spans="1:15" s="1" customFormat="1" ht="15.75" hidden="1" thickBot="1" x14ac:dyDescent="0.3">
      <c r="A186" s="104"/>
      <c r="B186" s="225" t="s">
        <v>127</v>
      </c>
      <c r="C186" s="226">
        <f>C184+C185</f>
        <v>0</v>
      </c>
      <c r="D186" s="226">
        <f t="shared" ref="D186:N186" si="96">D184+D185</f>
        <v>0.90912108738802899</v>
      </c>
      <c r="E186" s="227">
        <f t="shared" si="96"/>
        <v>0.90912108738802877</v>
      </c>
      <c r="F186" s="227">
        <f t="shared" si="96"/>
        <v>0.90912108738802899</v>
      </c>
      <c r="G186" s="227">
        <f t="shared" si="96"/>
        <v>0.90912108738802866</v>
      </c>
      <c r="H186" s="227">
        <f t="shared" si="96"/>
        <v>0.90912108738802855</v>
      </c>
      <c r="I186" s="227">
        <f t="shared" si="96"/>
        <v>0.90912108738802888</v>
      </c>
      <c r="J186" s="227">
        <f t="shared" si="96"/>
        <v>0.90912108738802877</v>
      </c>
      <c r="K186" s="227">
        <f t="shared" si="96"/>
        <v>0.90912108738802888</v>
      </c>
      <c r="L186" s="227">
        <f t="shared" si="96"/>
        <v>0.90912108738802899</v>
      </c>
      <c r="M186" s="228">
        <f t="shared" si="96"/>
        <v>0.90912108738802888</v>
      </c>
      <c r="N186" s="228">
        <f t="shared" si="96"/>
        <v>0.90912108738802866</v>
      </c>
      <c r="O186" s="229">
        <f>O184+O185</f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24" t="s">
        <v>37</v>
      </c>
      <c r="C188" s="139">
        <f>C$4</f>
        <v>45658</v>
      </c>
      <c r="D188" s="139">
        <f t="shared" ref="D188:O188" si="97">D$4</f>
        <v>45689</v>
      </c>
      <c r="E188" s="139">
        <f t="shared" si="97"/>
        <v>45717</v>
      </c>
      <c r="F188" s="139">
        <f t="shared" si="97"/>
        <v>45748</v>
      </c>
      <c r="G188" s="139">
        <f t="shared" si="97"/>
        <v>45778</v>
      </c>
      <c r="H188" s="139">
        <f t="shared" si="97"/>
        <v>45809</v>
      </c>
      <c r="I188" s="139">
        <f t="shared" si="97"/>
        <v>45839</v>
      </c>
      <c r="J188" s="139">
        <f t="shared" si="97"/>
        <v>45870</v>
      </c>
      <c r="K188" s="139">
        <f t="shared" si="97"/>
        <v>45901</v>
      </c>
      <c r="L188" s="139">
        <f t="shared" si="97"/>
        <v>45931</v>
      </c>
      <c r="M188" s="139">
        <f t="shared" si="97"/>
        <v>45962</v>
      </c>
      <c r="N188" s="139">
        <f t="shared" si="97"/>
        <v>45992</v>
      </c>
      <c r="O188" s="139">
        <f t="shared" si="97"/>
        <v>46023</v>
      </c>
    </row>
    <row r="189" spans="1:15" hidden="1" x14ac:dyDescent="0.25">
      <c r="A189" s="95"/>
      <c r="B189" s="230" t="s">
        <v>128</v>
      </c>
      <c r="C189" s="108">
        <f>C157*'YTD PROGRAM SUMMARY'!C40</f>
        <v>0</v>
      </c>
      <c r="D189" s="108">
        <f>D157*'YTD PROGRAM SUMMARY'!D40</f>
        <v>11.933217098329312</v>
      </c>
      <c r="E189" s="108">
        <f>E157*'YTD PROGRAM SUMMARY'!E40</f>
        <v>41.854394913284231</v>
      </c>
      <c r="F189" s="108">
        <f>F157*'YTD PROGRAM SUMMARY'!F40</f>
        <v>233.09437216562503</v>
      </c>
      <c r="G189" s="108">
        <f>G157*'YTD PROGRAM SUMMARY'!G40</f>
        <v>664.02909774167745</v>
      </c>
      <c r="H189" s="108">
        <f>H157*'YTD PROGRAM SUMMARY'!H40</f>
        <v>3569.4193410566622</v>
      </c>
      <c r="I189" s="108">
        <f>I157*'YTD PROGRAM SUMMARY'!I40</f>
        <v>5161.9764131067413</v>
      </c>
      <c r="J189" s="108">
        <f>J157*'YTD PROGRAM SUMMARY'!J40</f>
        <v>5601.6518846328299</v>
      </c>
      <c r="K189" s="108">
        <f>K157*'YTD PROGRAM SUMMARY'!K40</f>
        <v>3198.8698988428087</v>
      </c>
      <c r="L189" s="108">
        <f>L157*'YTD PROGRAM SUMMARY'!L40</f>
        <v>1213.7205256446312</v>
      </c>
      <c r="M189" s="108">
        <f>M157*'YTD PROGRAM SUMMARY'!M40</f>
        <v>1783.1005627181321</v>
      </c>
      <c r="N189" s="108">
        <f>N157*'YTD PROGRAM SUMMARY'!N40</f>
        <v>3403.682074301511</v>
      </c>
      <c r="O189" s="210">
        <f>O157*'YTD PROGRAM SUMMARY'!O40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SUMMARY'!C40</f>
        <v>0</v>
      </c>
      <c r="D190" s="101">
        <f>D176*'YTD PROGRAM SUMMARY'!D40</f>
        <v>0.78004154910333534</v>
      </c>
      <c r="E190" s="101">
        <f>E176*'YTD PROGRAM SUMMARY'!E40</f>
        <v>2.8373226432932426</v>
      </c>
      <c r="F190" s="101">
        <f>F176*'YTD PROGRAM SUMMARY'!F40</f>
        <v>11.300023796202012</v>
      </c>
      <c r="G190" s="101">
        <f>G176*'YTD PROGRAM SUMMARY'!G40</f>
        <v>58.199716941672932</v>
      </c>
      <c r="H190" s="101">
        <f>H176*'YTD PROGRAM SUMMARY'!H40</f>
        <v>675.56932404856298</v>
      </c>
      <c r="I190" s="101">
        <f>I176*'YTD PROGRAM SUMMARY'!I40</f>
        <v>861.78841156352553</v>
      </c>
      <c r="J190" s="101">
        <f>J176*'YTD PROGRAM SUMMARY'!J40</f>
        <v>983.74719332514974</v>
      </c>
      <c r="K190" s="101">
        <f>K176*'YTD PROGRAM SUMMARY'!K40</f>
        <v>556.51708746413954</v>
      </c>
      <c r="L190" s="101">
        <f>L176*'YTD PROGRAM SUMMARY'!L40</f>
        <v>93.472027558168506</v>
      </c>
      <c r="M190" s="101">
        <f>M176*'YTD PROGRAM SUMMARY'!M40</f>
        <v>151.00441853551052</v>
      </c>
      <c r="N190" s="101">
        <f>N176*'YTD PROGRAM SUMMARY'!N40</f>
        <v>229.38074939090498</v>
      </c>
      <c r="O190" s="206">
        <f>O176*'YTD PROGRAM SUMMARY'!O40</f>
        <v>0</v>
      </c>
    </row>
    <row r="191" spans="1:15" hidden="1" x14ac:dyDescent="0.25">
      <c r="A191" s="95"/>
      <c r="B191" s="230" t="s">
        <v>130</v>
      </c>
      <c r="C191" s="102">
        <f t="shared" ref="C191" si="98">IFERROR(C189/C73,0)</f>
        <v>0</v>
      </c>
      <c r="D191" s="102">
        <f t="shared" ref="D191:N191" si="99">IFERROR(D189/D73,0)</f>
        <v>8.5302897072557657E-2</v>
      </c>
      <c r="E191" s="102">
        <f t="shared" si="99"/>
        <v>8.5109324629021488E-2</v>
      </c>
      <c r="F191" s="102">
        <f t="shared" si="99"/>
        <v>8.6676959162725054E-2</v>
      </c>
      <c r="G191" s="102">
        <f t="shared" si="99"/>
        <v>8.3555572858069707E-2</v>
      </c>
      <c r="H191" s="102">
        <f t="shared" si="99"/>
        <v>7.6415975156279334E-2</v>
      </c>
      <c r="I191" s="102">
        <f t="shared" si="99"/>
        <v>7.7877343655670186E-2</v>
      </c>
      <c r="J191" s="102">
        <f t="shared" si="99"/>
        <v>7.7303140793721734E-2</v>
      </c>
      <c r="K191" s="102">
        <f t="shared" si="99"/>
        <v>7.7411414337323806E-2</v>
      </c>
      <c r="L191" s="102">
        <f t="shared" si="99"/>
        <v>8.4380530867591244E-2</v>
      </c>
      <c r="M191" s="102">
        <f t="shared" si="99"/>
        <v>8.3783580409675193E-2</v>
      </c>
      <c r="N191" s="102">
        <f t="shared" si="99"/>
        <v>8.5141089158211586E-2</v>
      </c>
      <c r="O191" s="207">
        <f>IFERROR(O189/O73,0)</f>
        <v>0</v>
      </c>
    </row>
    <row r="192" spans="1:15" ht="15.75" hidden="1" thickBot="1" x14ac:dyDescent="0.3">
      <c r="A192" s="95"/>
      <c r="B192" s="78" t="s">
        <v>131</v>
      </c>
      <c r="C192" s="103">
        <f t="shared" ref="C192" si="100">IFERROR(C190/C73,0)</f>
        <v>0</v>
      </c>
      <c r="D192" s="103">
        <f t="shared" ref="D192:N192" si="101">IFERROR(D190/D73,0)</f>
        <v>5.5760155394135947E-3</v>
      </c>
      <c r="E192" s="103">
        <f t="shared" si="101"/>
        <v>5.7695879829497516E-3</v>
      </c>
      <c r="F192" s="103">
        <f t="shared" si="101"/>
        <v>4.2019534492461902E-3</v>
      </c>
      <c r="G192" s="103">
        <f t="shared" si="101"/>
        <v>7.3233397539015227E-3</v>
      </c>
      <c r="H192" s="103">
        <f t="shared" si="101"/>
        <v>1.4462937455691873E-2</v>
      </c>
      <c r="I192" s="103">
        <f t="shared" si="101"/>
        <v>1.3001568956301043E-2</v>
      </c>
      <c r="J192" s="103">
        <f t="shared" si="101"/>
        <v>1.3575771818249512E-2</v>
      </c>
      <c r="K192" s="103">
        <f t="shared" si="101"/>
        <v>1.3467498274647447E-2</v>
      </c>
      <c r="L192" s="103">
        <f t="shared" si="101"/>
        <v>6.4983817443800065E-3</v>
      </c>
      <c r="M192" s="103">
        <f t="shared" si="101"/>
        <v>7.095332202296062E-3</v>
      </c>
      <c r="N192" s="103">
        <f t="shared" si="101"/>
        <v>5.7378234537596275E-3</v>
      </c>
      <c r="O192" s="208">
        <f>IFERROR(O190/O73,0)</f>
        <v>0</v>
      </c>
    </row>
    <row r="193" spans="1:15" s="1" customFormat="1" ht="15.75" hidden="1" thickBot="1" x14ac:dyDescent="0.3">
      <c r="A193" s="104"/>
      <c r="B193" s="225" t="s">
        <v>132</v>
      </c>
      <c r="C193" s="226">
        <f>C191+C192</f>
        <v>0</v>
      </c>
      <c r="D193" s="226">
        <f t="shared" ref="D193:N193" si="102">D191+D192</f>
        <v>9.0878912611971258E-2</v>
      </c>
      <c r="E193" s="227">
        <f t="shared" si="102"/>
        <v>9.0878912611971244E-2</v>
      </c>
      <c r="F193" s="227">
        <f t="shared" si="102"/>
        <v>9.0878912611971244E-2</v>
      </c>
      <c r="G193" s="227">
        <f t="shared" si="102"/>
        <v>9.087891261197123E-2</v>
      </c>
      <c r="H193" s="227">
        <f t="shared" si="102"/>
        <v>9.0878912611971202E-2</v>
      </c>
      <c r="I193" s="227">
        <f t="shared" si="102"/>
        <v>9.087891261197123E-2</v>
      </c>
      <c r="J193" s="227">
        <f t="shared" si="102"/>
        <v>9.0878912611971244E-2</v>
      </c>
      <c r="K193" s="227">
        <f t="shared" si="102"/>
        <v>9.0878912611971258E-2</v>
      </c>
      <c r="L193" s="227">
        <f t="shared" si="102"/>
        <v>9.0878912611971258E-2</v>
      </c>
      <c r="M193" s="228">
        <f t="shared" si="102"/>
        <v>9.0878912611971258E-2</v>
      </c>
      <c r="N193" s="228">
        <f t="shared" si="102"/>
        <v>9.0878912611971216E-2</v>
      </c>
      <c r="O193" s="229">
        <f>O191+O192</f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N194" si="103">D186+D193</f>
        <v>1.0000000000000002</v>
      </c>
      <c r="E194" s="109">
        <f t="shared" si="103"/>
        <v>1</v>
      </c>
      <c r="F194" s="109">
        <f t="shared" si="103"/>
        <v>1.0000000000000002</v>
      </c>
      <c r="G194" s="109">
        <f t="shared" si="103"/>
        <v>0.99999999999999989</v>
      </c>
      <c r="H194" s="109">
        <f t="shared" si="103"/>
        <v>0.99999999999999978</v>
      </c>
      <c r="I194" s="109">
        <f t="shared" si="103"/>
        <v>1</v>
      </c>
      <c r="J194" s="109">
        <f t="shared" si="103"/>
        <v>1</v>
      </c>
      <c r="K194" s="109">
        <f t="shared" si="103"/>
        <v>1.0000000000000002</v>
      </c>
      <c r="L194" s="109">
        <f t="shared" si="103"/>
        <v>1.0000000000000002</v>
      </c>
      <c r="M194" s="109">
        <f t="shared" si="103"/>
        <v>1.0000000000000002</v>
      </c>
      <c r="N194" s="109">
        <f t="shared" si="103"/>
        <v>0.99999999999999989</v>
      </c>
      <c r="O194" s="211">
        <f>O186+O193</f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0">
        <f t="shared" ref="C196" si="104">SUM(C182:C183)</f>
        <v>0</v>
      </c>
      <c r="D196" s="110">
        <f t="shared" ref="D196:O196" si="105">SUM(D182:D183)</f>
        <v>127.17902529433147</v>
      </c>
      <c r="E196" s="111">
        <f t="shared" si="105"/>
        <v>447.08042486989729</v>
      </c>
      <c r="F196" s="111">
        <f t="shared" si="105"/>
        <v>2444.8366801771017</v>
      </c>
      <c r="G196" s="111">
        <f t="shared" si="105"/>
        <v>7224.9262945230639</v>
      </c>
      <c r="H196" s="111">
        <f t="shared" si="105"/>
        <v>42465.392688489941</v>
      </c>
      <c r="I196" s="111">
        <f t="shared" si="105"/>
        <v>60259.651773745034</v>
      </c>
      <c r="J196" s="111">
        <f t="shared" si="105"/>
        <v>65878.045836660225</v>
      </c>
      <c r="K196" s="111">
        <f t="shared" si="105"/>
        <v>37567.587490087273</v>
      </c>
      <c r="L196" s="111">
        <f t="shared" si="105"/>
        <v>13076.700427385162</v>
      </c>
      <c r="M196" s="112">
        <f t="shared" si="105"/>
        <v>19348.114685169479</v>
      </c>
      <c r="N196" s="112">
        <f t="shared" si="105"/>
        <v>36343.89903988783</v>
      </c>
      <c r="O196" s="212">
        <f t="shared" si="105"/>
        <v>0</v>
      </c>
    </row>
    <row r="197" spans="1:15" hidden="1" x14ac:dyDescent="0.25">
      <c r="A197" s="95"/>
      <c r="B197" s="95" t="s">
        <v>135</v>
      </c>
      <c r="C197" s="110">
        <f t="shared" ref="C197" si="106">SUM(C189:C190)</f>
        <v>0</v>
      </c>
      <c r="D197" s="110">
        <f t="shared" ref="D197:O197" si="107">SUM(D189:D190)</f>
        <v>12.713258647432648</v>
      </c>
      <c r="E197" s="111">
        <f t="shared" si="107"/>
        <v>44.691717556577473</v>
      </c>
      <c r="F197" s="111">
        <f t="shared" si="107"/>
        <v>244.39439596182706</v>
      </c>
      <c r="G197" s="111">
        <f t="shared" si="107"/>
        <v>722.22881468335038</v>
      </c>
      <c r="H197" s="111">
        <f t="shared" si="107"/>
        <v>4244.9886651052257</v>
      </c>
      <c r="I197" s="111">
        <f t="shared" si="107"/>
        <v>6023.7648246702665</v>
      </c>
      <c r="J197" s="111">
        <f t="shared" si="107"/>
        <v>6585.3990779579799</v>
      </c>
      <c r="K197" s="111">
        <f t="shared" si="107"/>
        <v>3755.3869863069481</v>
      </c>
      <c r="L197" s="111">
        <f t="shared" si="107"/>
        <v>1307.1925532027997</v>
      </c>
      <c r="M197" s="112">
        <f t="shared" si="107"/>
        <v>1934.1049812536426</v>
      </c>
      <c r="N197" s="112">
        <f t="shared" si="107"/>
        <v>3633.0628236924158</v>
      </c>
      <c r="O197" s="212">
        <f t="shared" si="107"/>
        <v>0</v>
      </c>
    </row>
    <row r="198" spans="1:15" hidden="1" x14ac:dyDescent="0.25">
      <c r="A198" s="95"/>
      <c r="B198" s="95" t="s">
        <v>122</v>
      </c>
      <c r="C198" s="113">
        <f t="shared" ref="C198" si="108">SUM(C196:C197)</f>
        <v>0</v>
      </c>
      <c r="D198" s="113">
        <f t="shared" ref="D198:O198" si="109">SUM(D196:D197)</f>
        <v>139.89228394176411</v>
      </c>
      <c r="E198" s="113">
        <f t="shared" si="109"/>
        <v>491.77214242647477</v>
      </c>
      <c r="F198" s="113">
        <f t="shared" si="109"/>
        <v>2689.231076138929</v>
      </c>
      <c r="G198" s="113">
        <f t="shared" si="109"/>
        <v>7947.1551092064146</v>
      </c>
      <c r="H198" s="113">
        <f t="shared" si="109"/>
        <v>46710.381353595163</v>
      </c>
      <c r="I198" s="113">
        <f t="shared" si="109"/>
        <v>66283.416598415293</v>
      </c>
      <c r="J198" s="113">
        <f t="shared" si="109"/>
        <v>72463.444914618201</v>
      </c>
      <c r="K198" s="113">
        <f t="shared" si="109"/>
        <v>41322.974476394222</v>
      </c>
      <c r="L198" s="113">
        <f t="shared" si="109"/>
        <v>14383.892980587962</v>
      </c>
      <c r="M198" s="114">
        <f t="shared" si="109"/>
        <v>21282.219666423123</v>
      </c>
      <c r="N198" s="114">
        <f t="shared" si="109"/>
        <v>39976.961863580247</v>
      </c>
      <c r="O198" s="213">
        <f t="shared" si="109"/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2.8421709430404007E-14</v>
      </c>
      <c r="E200" s="324">
        <f>IF('YTD PROGRAM SUMMARY'!E4=0,0,E198-E73)</f>
        <v>0</v>
      </c>
      <c r="F200" s="324">
        <f>IF('YTD PROGRAM SUMMARY'!F4=0,0,F198-F73)</f>
        <v>9.0949470177292824E-13</v>
      </c>
      <c r="G200" s="324">
        <f>IF('YTD PROGRAM SUMMARY'!G4=0,0,G198-G73)</f>
        <v>0</v>
      </c>
      <c r="H200" s="324">
        <f>IF('YTD PROGRAM SUMMARY'!H4=0,0,H198-H73)</f>
        <v>-1.4551915228366852E-11</v>
      </c>
      <c r="I200" s="324">
        <f>IF('YTD PROGRAM SUMMARY'!I4=0,0,I198-I73)</f>
        <v>0</v>
      </c>
      <c r="J200" s="324">
        <f>IF('YTD PROGRAM SUMMARY'!J4=0,0,J198-J73)</f>
        <v>0</v>
      </c>
      <c r="K200" s="324">
        <f>IF('YTD PROGRAM SUMMARY'!K4=0,0,K198-K73)</f>
        <v>7.2759576141834259E-12</v>
      </c>
      <c r="L200" s="324">
        <f>IF('YTD PROGRAM SUMMARY'!L4=0,0,L198-L73)</f>
        <v>3.637978807091713E-12</v>
      </c>
      <c r="M200" s="324">
        <f>IF('YTD PROGRAM SUMMARY'!M4=0,0,M198-M73)</f>
        <v>3.637978807091713E-12</v>
      </c>
      <c r="N200" s="324">
        <f>IF('YTD PROGRAM SUMMARY'!N4=0,0,N198-N73)</f>
        <v>-7.2759576141834259E-12</v>
      </c>
    </row>
    <row r="201" spans="1:15" hidden="1" x14ac:dyDescent="0.25">
      <c r="B201" s="163" t="s">
        <v>229</v>
      </c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  <row r="202" spans="1:15" hidden="1" x14ac:dyDescent="0.25"/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7:A122"/>
    <mergeCell ref="B107:N107"/>
    <mergeCell ref="B108:N108"/>
  </mergeCells>
  <conditionalFormatting sqref="C179:O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34998626667073579"/>
  </sheetPr>
  <dimension ref="A1:Q201"/>
  <sheetViews>
    <sheetView zoomScale="80" zoomScaleNormal="80" workbookViewId="0">
      <pane xSplit="2" topLeftCell="C1" activePane="topRight" state="frozen"/>
      <selection activeCell="BW24" sqref="BW24"/>
      <selection pane="topRight" activeCell="G18" sqref="G18"/>
    </sheetView>
  </sheetViews>
  <sheetFormatPr defaultRowHeight="15" x14ac:dyDescent="0.25"/>
  <cols>
    <col min="1" max="1" width="11.570312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15" width="13.7109375" customWidth="1"/>
    <col min="16" max="16" width="10.5703125" bestFit="1" customWidth="1"/>
    <col min="17" max="17" width="16.425781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v>0.7</v>
      </c>
      <c r="D2" s="313">
        <f>C2</f>
        <v>0.7</v>
      </c>
      <c r="E2" s="307">
        <f t="shared" ref="E2:O2" si="0">D2</f>
        <v>0.7</v>
      </c>
      <c r="F2" s="315">
        <f t="shared" si="0"/>
        <v>0.7</v>
      </c>
      <c r="G2" s="315">
        <f t="shared" si="0"/>
        <v>0.7</v>
      </c>
      <c r="H2" s="315">
        <f t="shared" si="0"/>
        <v>0.7</v>
      </c>
      <c r="I2" s="315">
        <f t="shared" si="0"/>
        <v>0.7</v>
      </c>
      <c r="J2" s="315">
        <f t="shared" si="0"/>
        <v>0.7</v>
      </c>
      <c r="K2" s="315">
        <f t="shared" si="0"/>
        <v>0.7</v>
      </c>
      <c r="L2" s="315">
        <f t="shared" si="0"/>
        <v>0.7</v>
      </c>
      <c r="M2" s="315">
        <f t="shared" si="0"/>
        <v>0.7</v>
      </c>
      <c r="N2" s="315">
        <f t="shared" si="0"/>
        <v>0.7</v>
      </c>
      <c r="O2" s="315">
        <f t="shared" si="0"/>
        <v>0.7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ENTRY'!AI100</f>
        <v>0</v>
      </c>
      <c r="D5" s="3">
        <f>'BIZ kWh ENTRY'!AJ100</f>
        <v>0</v>
      </c>
      <c r="E5" s="3">
        <f>'BIZ kWh ENTRY'!AK100</f>
        <v>0</v>
      </c>
      <c r="F5" s="3">
        <f>'BIZ kWh ENTRY'!AL100</f>
        <v>128533.98925258749</v>
      </c>
      <c r="G5" s="3">
        <f>'BIZ kWh ENTRY'!AM100</f>
        <v>0</v>
      </c>
      <c r="H5" s="3">
        <f>'BIZ kWh ENTRY'!AN100</f>
        <v>19517.396936507666</v>
      </c>
      <c r="I5" s="3">
        <f>'BIZ kWh ENTRY'!AO100</f>
        <v>48406.348945191115</v>
      </c>
      <c r="J5" s="3">
        <f>'BIZ kWh ENTRY'!AP100</f>
        <v>0</v>
      </c>
      <c r="K5" s="3">
        <f>'BIZ kWh ENTRY'!AQ100</f>
        <v>0</v>
      </c>
      <c r="L5" s="3">
        <f>'BIZ kWh ENTRY'!AR100</f>
        <v>0</v>
      </c>
      <c r="M5" s="3">
        <f>'BIZ kWh ENTRY'!AS100</f>
        <v>0</v>
      </c>
      <c r="N5" s="3">
        <f>'BIZ kWh ENTRY'!AT100</f>
        <v>150838.03915750934</v>
      </c>
      <c r="O5" s="147"/>
    </row>
    <row r="6" spans="1:17" x14ac:dyDescent="0.25">
      <c r="A6" s="526"/>
      <c r="B6" s="12" t="s">
        <v>0</v>
      </c>
      <c r="C6" s="3">
        <f>'BIZ kWh ENTRY'!AI101</f>
        <v>0</v>
      </c>
      <c r="D6" s="3">
        <f>'BIZ kWh ENTRY'!AJ101</f>
        <v>0</v>
      </c>
      <c r="E6" s="3">
        <f>'BIZ kWh ENTRY'!AK101</f>
        <v>0</v>
      </c>
      <c r="F6" s="3">
        <f>'BIZ kWh ENTRY'!AL101</f>
        <v>0</v>
      </c>
      <c r="G6" s="3">
        <f>'BIZ kWh ENTRY'!AM101</f>
        <v>0</v>
      </c>
      <c r="H6" s="3">
        <f>'BIZ kWh ENTRY'!AN101</f>
        <v>0</v>
      </c>
      <c r="I6" s="3">
        <f>'BIZ kWh ENTRY'!AO101</f>
        <v>0</v>
      </c>
      <c r="J6" s="3">
        <f>'BIZ kWh ENTRY'!AP101</f>
        <v>0</v>
      </c>
      <c r="K6" s="3">
        <f>'BIZ kWh ENTRY'!AQ101</f>
        <v>0</v>
      </c>
      <c r="L6" s="3">
        <f>'BIZ kWh ENTRY'!AR101</f>
        <v>0</v>
      </c>
      <c r="M6" s="3">
        <f>'BIZ kWh ENTRY'!AS101</f>
        <v>0</v>
      </c>
      <c r="N6" s="3">
        <f>'BIZ kWh ENTRY'!AT101</f>
        <v>15162.201342209373</v>
      </c>
      <c r="O6" s="147"/>
    </row>
    <row r="7" spans="1:17" x14ac:dyDescent="0.25">
      <c r="A7" s="526"/>
      <c r="B7" s="11" t="s">
        <v>21</v>
      </c>
      <c r="C7" s="3">
        <f>'BIZ kWh ENTRY'!AI102</f>
        <v>0</v>
      </c>
      <c r="D7" s="3">
        <f>'BIZ kWh ENTRY'!AJ102</f>
        <v>0</v>
      </c>
      <c r="E7" s="3">
        <f>'BIZ kWh ENTRY'!AK102</f>
        <v>0</v>
      </c>
      <c r="F7" s="3">
        <f>'BIZ kWh ENTRY'!AL102</f>
        <v>0</v>
      </c>
      <c r="G7" s="3">
        <f>'BIZ kWh ENTRY'!AM102</f>
        <v>0</v>
      </c>
      <c r="H7" s="3">
        <f>'BIZ kWh ENTRY'!AN102</f>
        <v>12398.444032754707</v>
      </c>
      <c r="I7" s="3">
        <f>'BIZ kWh ENTRY'!AO102</f>
        <v>0</v>
      </c>
      <c r="J7" s="3">
        <f>'BIZ kWh ENTRY'!AP102</f>
        <v>0</v>
      </c>
      <c r="K7" s="3">
        <f>'BIZ kWh ENTRY'!AQ102</f>
        <v>0</v>
      </c>
      <c r="L7" s="3">
        <f>'BIZ kWh ENTRY'!AR102</f>
        <v>0</v>
      </c>
      <c r="M7" s="3">
        <f>'BIZ kWh ENTRY'!AS102</f>
        <v>0</v>
      </c>
      <c r="N7" s="3">
        <f>'BIZ kWh ENTRY'!AT102</f>
        <v>0</v>
      </c>
      <c r="O7" s="147"/>
    </row>
    <row r="8" spans="1:17" x14ac:dyDescent="0.25">
      <c r="A8" s="526"/>
      <c r="B8" s="11" t="s">
        <v>1</v>
      </c>
      <c r="C8" s="3">
        <f>'BIZ kWh ENTRY'!AI103</f>
        <v>0</v>
      </c>
      <c r="D8" s="3">
        <f>'BIZ kWh ENTRY'!AJ103</f>
        <v>0</v>
      </c>
      <c r="E8" s="3">
        <f>'BIZ kWh ENTRY'!AK103</f>
        <v>0</v>
      </c>
      <c r="F8" s="3">
        <f>'BIZ kWh ENTRY'!AL103</f>
        <v>0</v>
      </c>
      <c r="G8" s="3">
        <f>'BIZ kWh ENTRY'!AM103</f>
        <v>46767.254625745001</v>
      </c>
      <c r="H8" s="3">
        <f>'BIZ kWh ENTRY'!AN103</f>
        <v>926480.2056937454</v>
      </c>
      <c r="I8" s="3">
        <f>'BIZ kWh ENTRY'!AO103</f>
        <v>214417.53452046952</v>
      </c>
      <c r="J8" s="3">
        <f>'BIZ kWh ENTRY'!AP103</f>
        <v>13809.166057667893</v>
      </c>
      <c r="K8" s="3">
        <f>'BIZ kWh ENTRY'!AQ103</f>
        <v>5504.5607189173434</v>
      </c>
      <c r="L8" s="3">
        <f>'BIZ kWh ENTRY'!AR103</f>
        <v>55713.538899322637</v>
      </c>
      <c r="M8" s="3">
        <f>'BIZ kWh ENTRY'!AS103</f>
        <v>120608.38112735665</v>
      </c>
      <c r="N8" s="3">
        <f>'BIZ kWh ENTRY'!AT103</f>
        <v>1108314.5015044021</v>
      </c>
      <c r="O8" s="147"/>
    </row>
    <row r="9" spans="1:17" x14ac:dyDescent="0.25">
      <c r="A9" s="526"/>
      <c r="B9" s="12" t="s">
        <v>22</v>
      </c>
      <c r="C9" s="3">
        <f>'BIZ kWh ENTRY'!AI104</f>
        <v>0</v>
      </c>
      <c r="D9" s="3">
        <f>'BIZ kWh ENTRY'!AJ104</f>
        <v>0</v>
      </c>
      <c r="E9" s="3">
        <f>'BIZ kWh ENTRY'!AK104</f>
        <v>0</v>
      </c>
      <c r="F9" s="3">
        <f>'BIZ kWh ENTRY'!AL104</f>
        <v>0</v>
      </c>
      <c r="G9" s="3">
        <f>'BIZ kWh ENTRY'!AM104</f>
        <v>0</v>
      </c>
      <c r="H9" s="3">
        <f>'BIZ kWh ENTRY'!AN104</f>
        <v>0</v>
      </c>
      <c r="I9" s="3">
        <f>'BIZ kWh ENTRY'!AO104</f>
        <v>0</v>
      </c>
      <c r="J9" s="3">
        <f>'BIZ kWh ENTRY'!AP104</f>
        <v>0</v>
      </c>
      <c r="K9" s="3">
        <f>'BIZ kWh ENTRY'!AQ104</f>
        <v>0</v>
      </c>
      <c r="L9" s="3">
        <f>'BIZ kWh ENTRY'!AR104</f>
        <v>0</v>
      </c>
      <c r="M9" s="3">
        <f>'BIZ kWh ENTRY'!AS104</f>
        <v>0</v>
      </c>
      <c r="N9" s="3">
        <f>'BIZ kWh ENTRY'!AT104</f>
        <v>0</v>
      </c>
      <c r="O9" s="147"/>
    </row>
    <row r="10" spans="1:17" x14ac:dyDescent="0.25">
      <c r="A10" s="526"/>
      <c r="B10" s="11" t="s">
        <v>9</v>
      </c>
      <c r="C10" s="3">
        <f>'BIZ kWh ENTRY'!AI105</f>
        <v>0</v>
      </c>
      <c r="D10" s="3">
        <f>'BIZ kWh ENTRY'!AJ105</f>
        <v>0</v>
      </c>
      <c r="E10" s="3">
        <f>'BIZ kWh ENTRY'!AK105</f>
        <v>0</v>
      </c>
      <c r="F10" s="3">
        <f>'BIZ kWh ENTRY'!AL105</f>
        <v>0</v>
      </c>
      <c r="G10" s="3">
        <f>'BIZ kWh ENTRY'!AM105</f>
        <v>0</v>
      </c>
      <c r="H10" s="3">
        <f>'BIZ kWh ENTRY'!AN105</f>
        <v>0</v>
      </c>
      <c r="I10" s="3">
        <f>'BIZ kWh ENTRY'!AO105</f>
        <v>0</v>
      </c>
      <c r="J10" s="3">
        <f>'BIZ kWh ENTRY'!AP105</f>
        <v>0</v>
      </c>
      <c r="K10" s="3">
        <f>'BIZ kWh ENTRY'!AQ105</f>
        <v>0</v>
      </c>
      <c r="L10" s="3">
        <f>'BIZ kWh ENTRY'!AR105</f>
        <v>0</v>
      </c>
      <c r="M10" s="3">
        <f>'BIZ kWh ENTRY'!AS105</f>
        <v>0</v>
      </c>
      <c r="N10" s="3">
        <f>'BIZ kWh ENTRY'!AT105</f>
        <v>0</v>
      </c>
      <c r="O10" s="147"/>
    </row>
    <row r="11" spans="1:17" x14ac:dyDescent="0.25">
      <c r="A11" s="526"/>
      <c r="B11" s="11" t="s">
        <v>3</v>
      </c>
      <c r="C11" s="3">
        <f>'BIZ kWh ENTRY'!AI106</f>
        <v>0</v>
      </c>
      <c r="D11" s="3">
        <f>'BIZ kWh ENTRY'!AJ106</f>
        <v>0</v>
      </c>
      <c r="E11" s="3">
        <f>'BIZ kWh ENTRY'!AK106</f>
        <v>0</v>
      </c>
      <c r="F11" s="3">
        <f>'BIZ kWh ENTRY'!AL106</f>
        <v>0</v>
      </c>
      <c r="G11" s="3">
        <f>'BIZ kWh ENTRY'!AM106</f>
        <v>119368.05221271332</v>
      </c>
      <c r="H11" s="3">
        <f>'BIZ kWh ENTRY'!AN106</f>
        <v>190025.92962714459</v>
      </c>
      <c r="I11" s="3">
        <f>'BIZ kWh ENTRY'!AO106</f>
        <v>16809.732043833261</v>
      </c>
      <c r="J11" s="3">
        <f>'BIZ kWh ENTRY'!AP106</f>
        <v>35807.035866082784</v>
      </c>
      <c r="K11" s="3">
        <f>'BIZ kWh ENTRY'!AQ106</f>
        <v>846886.9437671029</v>
      </c>
      <c r="L11" s="3">
        <f>'BIZ kWh ENTRY'!AR106</f>
        <v>114240.75111266217</v>
      </c>
      <c r="M11" s="3">
        <f>'BIZ kWh ENTRY'!AS106</f>
        <v>49877.337486436641</v>
      </c>
      <c r="N11" s="3">
        <f>'BIZ kWh ENTRY'!AT106</f>
        <v>714710.64195727091</v>
      </c>
      <c r="O11" s="147"/>
    </row>
    <row r="12" spans="1:17" x14ac:dyDescent="0.25">
      <c r="A12" s="526"/>
      <c r="B12" s="11" t="s">
        <v>4</v>
      </c>
      <c r="C12" s="3">
        <f>'BIZ kWh ENTRY'!AI107</f>
        <v>0</v>
      </c>
      <c r="D12" s="3">
        <f>'BIZ kWh ENTRY'!AJ107</f>
        <v>0</v>
      </c>
      <c r="E12" s="3">
        <f>'BIZ kWh ENTRY'!AK107</f>
        <v>0</v>
      </c>
      <c r="F12" s="3">
        <f>'BIZ kWh ENTRY'!AL107</f>
        <v>0</v>
      </c>
      <c r="G12" s="3">
        <f>'BIZ kWh ENTRY'!AM107</f>
        <v>0</v>
      </c>
      <c r="H12" s="3">
        <f>'BIZ kWh ENTRY'!AN107</f>
        <v>0</v>
      </c>
      <c r="I12" s="3">
        <f>'BIZ kWh ENTRY'!AO107</f>
        <v>0</v>
      </c>
      <c r="J12" s="3">
        <f>'BIZ kWh ENTRY'!AP107</f>
        <v>0</v>
      </c>
      <c r="K12" s="3">
        <f>'BIZ kWh ENTRY'!AQ107</f>
        <v>0</v>
      </c>
      <c r="L12" s="3">
        <f>'BIZ kWh ENTRY'!AR107</f>
        <v>0</v>
      </c>
      <c r="M12" s="3">
        <f>'BIZ kWh ENTRY'!AS107</f>
        <v>0</v>
      </c>
      <c r="N12" s="3">
        <f>'BIZ kWh ENTRY'!AT107</f>
        <v>0</v>
      </c>
      <c r="O12" s="147"/>
    </row>
    <row r="13" spans="1:17" x14ac:dyDescent="0.25">
      <c r="A13" s="526"/>
      <c r="B13" s="11" t="s">
        <v>5</v>
      </c>
      <c r="C13" s="3">
        <f>'BIZ kWh ENTRY'!AI108</f>
        <v>0</v>
      </c>
      <c r="D13" s="3">
        <f>'BIZ kWh ENTRY'!AJ108</f>
        <v>2303.8872940435008</v>
      </c>
      <c r="E13" s="3">
        <f>'BIZ kWh ENTRY'!AK108</f>
        <v>0</v>
      </c>
      <c r="F13" s="3">
        <f>'BIZ kWh ENTRY'!AL108</f>
        <v>0</v>
      </c>
      <c r="G13" s="3">
        <f>'BIZ kWh ENTRY'!AM108</f>
        <v>0</v>
      </c>
      <c r="H13" s="3">
        <f>'BIZ kWh ENTRY'!AN108</f>
        <v>0</v>
      </c>
      <c r="I13" s="3">
        <f>'BIZ kWh ENTRY'!AO108</f>
        <v>0</v>
      </c>
      <c r="J13" s="3">
        <f>'BIZ kWh ENTRY'!AP108</f>
        <v>0</v>
      </c>
      <c r="K13" s="3">
        <f>'BIZ kWh ENTRY'!AQ108</f>
        <v>0</v>
      </c>
      <c r="L13" s="3">
        <f>'BIZ kWh ENTRY'!AR108</f>
        <v>0</v>
      </c>
      <c r="M13" s="3">
        <f>'BIZ kWh ENTRY'!AS108</f>
        <v>0</v>
      </c>
      <c r="N13" s="3">
        <f>'BIZ kWh ENTRY'!AT108</f>
        <v>0</v>
      </c>
      <c r="O13" s="147"/>
    </row>
    <row r="14" spans="1:17" x14ac:dyDescent="0.25">
      <c r="A14" s="526"/>
      <c r="B14" s="11" t="s">
        <v>23</v>
      </c>
      <c r="C14" s="3">
        <f>'BIZ kWh ENTRY'!AI109</f>
        <v>0</v>
      </c>
      <c r="D14" s="3">
        <f>'BIZ kWh ENTRY'!AJ109</f>
        <v>5272.6464873171462</v>
      </c>
      <c r="E14" s="3">
        <f>'BIZ kWh ENTRY'!AK109</f>
        <v>604.38079747570282</v>
      </c>
      <c r="F14" s="3">
        <f>'BIZ kWh ENTRY'!AL109</f>
        <v>16230.881566158328</v>
      </c>
      <c r="G14" s="3">
        <f>'BIZ kWh ENTRY'!AM109</f>
        <v>18031.987904910206</v>
      </c>
      <c r="H14" s="3">
        <f>'BIZ kWh ENTRY'!AN109</f>
        <v>39772.99640978923</v>
      </c>
      <c r="I14" s="3">
        <f>'BIZ kWh ENTRY'!AO109</f>
        <v>11695.550913045956</v>
      </c>
      <c r="J14" s="3">
        <f>'BIZ kWh ENTRY'!AP109</f>
        <v>14763.632461121131</v>
      </c>
      <c r="K14" s="3">
        <f>'BIZ kWh ENTRY'!AQ109</f>
        <v>8911.6523095694156</v>
      </c>
      <c r="L14" s="3">
        <f>'BIZ kWh ENTRY'!AR109</f>
        <v>16655.993108968541</v>
      </c>
      <c r="M14" s="3">
        <f>'BIZ kWh ENTRY'!AS109</f>
        <v>34903.782569772055</v>
      </c>
      <c r="N14" s="3">
        <f>'BIZ kWh ENTRY'!AT109</f>
        <v>166151.05402239223</v>
      </c>
      <c r="O14" s="147"/>
    </row>
    <row r="15" spans="1:17" x14ac:dyDescent="0.25">
      <c r="A15" s="526"/>
      <c r="B15" s="11" t="s">
        <v>24</v>
      </c>
      <c r="C15" s="3">
        <f>'BIZ kWh ENTRY'!AI110</f>
        <v>0</v>
      </c>
      <c r="D15" s="3">
        <f>'BIZ kWh ENTRY'!AJ110</f>
        <v>0</v>
      </c>
      <c r="E15" s="3">
        <f>'BIZ kWh ENTRY'!AK110</f>
        <v>0</v>
      </c>
      <c r="F15" s="3">
        <f>'BIZ kWh ENTRY'!AL110</f>
        <v>0</v>
      </c>
      <c r="G15" s="3">
        <f>'BIZ kWh ENTRY'!AM110</f>
        <v>0</v>
      </c>
      <c r="H15" s="3">
        <f>'BIZ kWh ENTRY'!AN110</f>
        <v>0</v>
      </c>
      <c r="I15" s="3">
        <f>'BIZ kWh ENTRY'!AO110</f>
        <v>0</v>
      </c>
      <c r="J15" s="3">
        <f>'BIZ kWh ENTRY'!AP110</f>
        <v>0</v>
      </c>
      <c r="K15" s="3">
        <f>'BIZ kWh ENTRY'!AQ110</f>
        <v>18214.747016542144</v>
      </c>
      <c r="L15" s="3">
        <f>'BIZ kWh ENTRY'!AR110</f>
        <v>0</v>
      </c>
      <c r="M15" s="3">
        <f>'BIZ kWh ENTRY'!AS110</f>
        <v>213256.10072549898</v>
      </c>
      <c r="N15" s="3">
        <f>'BIZ kWh ENTRY'!AT110</f>
        <v>27476.885278730071</v>
      </c>
      <c r="O15" s="147"/>
    </row>
    <row r="16" spans="1:17" x14ac:dyDescent="0.25">
      <c r="A16" s="526"/>
      <c r="B16" s="11" t="s">
        <v>7</v>
      </c>
      <c r="C16" s="3">
        <f>'BIZ kWh ENTRY'!AI111</f>
        <v>0</v>
      </c>
      <c r="D16" s="3">
        <f>'BIZ kWh ENTRY'!AJ111</f>
        <v>12215.263186145765</v>
      </c>
      <c r="E16" s="3">
        <f>'BIZ kWh ENTRY'!AK111</f>
        <v>0</v>
      </c>
      <c r="F16" s="3">
        <f>'BIZ kWh ENTRY'!AL111</f>
        <v>0</v>
      </c>
      <c r="G16" s="3">
        <f>'BIZ kWh ENTRY'!AM111</f>
        <v>0</v>
      </c>
      <c r="H16" s="3">
        <f>'BIZ kWh ENTRY'!AN111</f>
        <v>0</v>
      </c>
      <c r="I16" s="3">
        <f>'BIZ kWh ENTRY'!AO111</f>
        <v>0</v>
      </c>
      <c r="J16" s="3">
        <f>'BIZ kWh ENTRY'!AP111</f>
        <v>0</v>
      </c>
      <c r="K16" s="3">
        <f>'BIZ kWh ENTRY'!AQ111</f>
        <v>0</v>
      </c>
      <c r="L16" s="3">
        <f>'BIZ kWh ENTRY'!AR111</f>
        <v>0</v>
      </c>
      <c r="M16" s="3">
        <f>'BIZ kWh ENTRY'!AS111</f>
        <v>0</v>
      </c>
      <c r="N16" s="3">
        <f>'BIZ kWh ENTRY'!AT111</f>
        <v>0</v>
      </c>
      <c r="O16" s="147"/>
    </row>
    <row r="17" spans="1:15" x14ac:dyDescent="0.25">
      <c r="A17" s="526"/>
      <c r="B17" s="11" t="s">
        <v>8</v>
      </c>
      <c r="C17" s="3">
        <f>'BIZ kWh ENTRY'!AI112</f>
        <v>0</v>
      </c>
      <c r="D17" s="3">
        <f>'BIZ kWh ENTRY'!AJ112</f>
        <v>33.962843522557193</v>
      </c>
      <c r="E17" s="3">
        <f>'BIZ kWh ENTRY'!AK112</f>
        <v>0.5845809679992402</v>
      </c>
      <c r="F17" s="3">
        <f>'BIZ kWh ENTRY'!AL112</f>
        <v>124.36609723498192</v>
      </c>
      <c r="G17" s="3">
        <f>'BIZ kWh ENTRY'!AM112</f>
        <v>82.265321933186769</v>
      </c>
      <c r="H17" s="3">
        <f>'BIZ kWh ENTRY'!AN112</f>
        <v>336.74674620858264</v>
      </c>
      <c r="I17" s="3">
        <f>'BIZ kWh ENTRY'!AO112</f>
        <v>58.564627091835682</v>
      </c>
      <c r="J17" s="3">
        <f>'BIZ kWh ENTRY'!AP112</f>
        <v>98.014372622141394</v>
      </c>
      <c r="K17" s="3">
        <f>'BIZ kWh ENTRY'!AQ112</f>
        <v>347.17020424636684</v>
      </c>
      <c r="L17" s="3">
        <f>'BIZ kWh ENTRY'!AR112</f>
        <v>147.60232846194157</v>
      </c>
      <c r="M17" s="3">
        <f>'BIZ kWh ENTRY'!AS112</f>
        <v>331.68371681178991</v>
      </c>
      <c r="N17" s="3">
        <f>'BIZ kWh ENTRY'!AT112</f>
        <v>1228.9348951271654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1M - RES'!B16</f>
        <v>Monthly kWh</v>
      </c>
      <c r="C19" s="217">
        <f>SUM(C5:C18)</f>
        <v>0</v>
      </c>
      <c r="D19" s="217">
        <f t="shared" ref="D19:O19" si="1">SUM(D5:D18)</f>
        <v>19825.759811028969</v>
      </c>
      <c r="E19" s="217">
        <f t="shared" si="1"/>
        <v>604.96537844370209</v>
      </c>
      <c r="F19" s="217">
        <f t="shared" si="1"/>
        <v>144889.23691598079</v>
      </c>
      <c r="G19" s="217">
        <f t="shared" si="1"/>
        <v>184249.56006530172</v>
      </c>
      <c r="H19" s="217">
        <f t="shared" si="1"/>
        <v>1188531.7194461501</v>
      </c>
      <c r="I19" s="217">
        <f t="shared" si="1"/>
        <v>291387.73104963161</v>
      </c>
      <c r="J19" s="217">
        <f t="shared" si="1"/>
        <v>64477.84875749395</v>
      </c>
      <c r="K19" s="217">
        <f t="shared" si="1"/>
        <v>879865.07401637814</v>
      </c>
      <c r="L19" s="217">
        <f t="shared" si="1"/>
        <v>186757.88544941531</v>
      </c>
      <c r="M19" s="217">
        <f t="shared" si="1"/>
        <v>418977.2856258761</v>
      </c>
      <c r="N19" s="217">
        <f t="shared" si="1"/>
        <v>2183882.2581576412</v>
      </c>
      <c r="O19" s="218">
        <f t="shared" si="1"/>
        <v>0</v>
      </c>
    </row>
    <row r="20" spans="1:15" x14ac:dyDescent="0.25">
      <c r="A20" s="231"/>
      <c r="B20" s="123"/>
      <c r="C20" s="9"/>
      <c r="D20" s="27"/>
      <c r="E20" s="9"/>
      <c r="F20" s="27"/>
      <c r="G20" s="27"/>
      <c r="H20" s="9"/>
      <c r="I20" s="27"/>
      <c r="J20" s="27"/>
      <c r="K20" s="9"/>
      <c r="L20" s="27"/>
      <c r="M20" s="27"/>
      <c r="N20" s="9"/>
      <c r="O20" s="27"/>
    </row>
    <row r="21" spans="1:15" ht="15.75" thickBot="1" x14ac:dyDescent="0.3">
      <c r="A21" s="124"/>
      <c r="B21" s="124"/>
      <c r="C21" s="235"/>
      <c r="D21" s="124"/>
      <c r="E21" s="235"/>
      <c r="F21" s="124"/>
      <c r="G21" s="124"/>
      <c r="H21" s="235"/>
      <c r="I21" s="124"/>
      <c r="J21" s="124"/>
      <c r="K21" s="235"/>
      <c r="L21" s="124"/>
      <c r="M21" s="124"/>
      <c r="N21" s="235"/>
      <c r="O21" s="124"/>
    </row>
    <row r="22" spans="1:15" ht="16.5" thickBot="1" x14ac:dyDescent="0.3">
      <c r="A22" s="528" t="s">
        <v>15</v>
      </c>
      <c r="B22" s="17" t="s">
        <v>10</v>
      </c>
      <c r="C22" s="139">
        <f>C$4</f>
        <v>45658</v>
      </c>
      <c r="D22" s="139">
        <f t="shared" ref="D22:O22" si="2">D$4</f>
        <v>45689</v>
      </c>
      <c r="E22" s="139">
        <f t="shared" si="2"/>
        <v>45717</v>
      </c>
      <c r="F22" s="139">
        <f t="shared" si="2"/>
        <v>45748</v>
      </c>
      <c r="G22" s="139">
        <f t="shared" si="2"/>
        <v>45778</v>
      </c>
      <c r="H22" s="139">
        <f t="shared" si="2"/>
        <v>45809</v>
      </c>
      <c r="I22" s="139">
        <f t="shared" si="2"/>
        <v>45839</v>
      </c>
      <c r="J22" s="139">
        <f t="shared" si="2"/>
        <v>45870</v>
      </c>
      <c r="K22" s="139">
        <f t="shared" si="2"/>
        <v>45901</v>
      </c>
      <c r="L22" s="139">
        <f t="shared" si="2"/>
        <v>45931</v>
      </c>
      <c r="M22" s="139">
        <f t="shared" si="2"/>
        <v>45962</v>
      </c>
      <c r="N22" s="139">
        <f t="shared" si="2"/>
        <v>45992</v>
      </c>
      <c r="O22" s="139">
        <f t="shared" si="2"/>
        <v>46023</v>
      </c>
    </row>
    <row r="23" spans="1:15" ht="15" customHeight="1" x14ac:dyDescent="0.25">
      <c r="A23" s="529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128533.98925258749</v>
      </c>
      <c r="G23" s="3">
        <f t="shared" si="4"/>
        <v>128533.98925258749</v>
      </c>
      <c r="H23" s="3">
        <f t="shared" si="4"/>
        <v>148051.38618909515</v>
      </c>
      <c r="I23" s="3">
        <f t="shared" si="4"/>
        <v>196457.73513428628</v>
      </c>
      <c r="J23" s="3">
        <f t="shared" si="4"/>
        <v>196457.73513428628</v>
      </c>
      <c r="K23" s="3">
        <f t="shared" si="4"/>
        <v>196457.73513428628</v>
      </c>
      <c r="L23" s="3">
        <f t="shared" si="4"/>
        <v>196457.73513428628</v>
      </c>
      <c r="M23" s="3">
        <f t="shared" si="4"/>
        <v>196457.73513428628</v>
      </c>
      <c r="N23" s="3">
        <f t="shared" si="4"/>
        <v>347295.77429179562</v>
      </c>
      <c r="O23" s="3">
        <f t="shared" si="4"/>
        <v>347295.77429179562</v>
      </c>
    </row>
    <row r="24" spans="1:15" x14ac:dyDescent="0.25">
      <c r="A24" s="529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15162.201342209373</v>
      </c>
      <c r="O24" s="3">
        <f t="shared" si="5"/>
        <v>15162.201342209373</v>
      </c>
    </row>
    <row r="25" spans="1:15" x14ac:dyDescent="0.25">
      <c r="A25" s="529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12398.444032754707</v>
      </c>
      <c r="I25" s="3">
        <f t="shared" si="6"/>
        <v>12398.444032754707</v>
      </c>
      <c r="J25" s="3">
        <f t="shared" si="6"/>
        <v>12398.444032754707</v>
      </c>
      <c r="K25" s="3">
        <f t="shared" si="6"/>
        <v>12398.444032754707</v>
      </c>
      <c r="L25" s="3">
        <f t="shared" si="6"/>
        <v>12398.444032754707</v>
      </c>
      <c r="M25" s="3">
        <f t="shared" si="6"/>
        <v>12398.444032754707</v>
      </c>
      <c r="N25" s="3">
        <f t="shared" si="6"/>
        <v>12398.444032754707</v>
      </c>
      <c r="O25" s="3">
        <f t="shared" si="6"/>
        <v>12398.444032754707</v>
      </c>
    </row>
    <row r="26" spans="1:15" x14ac:dyDescent="0.25">
      <c r="A26" s="529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46767.254625745001</v>
      </c>
      <c r="H26" s="3">
        <f t="shared" si="7"/>
        <v>973247.4603194904</v>
      </c>
      <c r="I26" s="3">
        <f t="shared" si="7"/>
        <v>1187664.99483996</v>
      </c>
      <c r="J26" s="3">
        <f t="shared" si="7"/>
        <v>1201474.1608976279</v>
      </c>
      <c r="K26" s="3">
        <f t="shared" si="7"/>
        <v>1206978.7216165452</v>
      </c>
      <c r="L26" s="3">
        <f t="shared" si="7"/>
        <v>1262692.260515868</v>
      </c>
      <c r="M26" s="3">
        <f t="shared" si="7"/>
        <v>1383300.6416432245</v>
      </c>
      <c r="N26" s="3">
        <f t="shared" si="7"/>
        <v>2491615.1431476269</v>
      </c>
      <c r="O26" s="3">
        <f t="shared" si="7"/>
        <v>2491615.1431476269</v>
      </c>
    </row>
    <row r="27" spans="1:15" x14ac:dyDescent="0.25">
      <c r="A27" s="529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</row>
    <row r="28" spans="1:15" x14ac:dyDescent="0.25">
      <c r="A28" s="529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25">
      <c r="A29" s="529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119368.05221271332</v>
      </c>
      <c r="H29" s="3">
        <f t="shared" si="10"/>
        <v>309393.98183985788</v>
      </c>
      <c r="I29" s="3">
        <f t="shared" si="10"/>
        <v>326203.71388369112</v>
      </c>
      <c r="J29" s="3">
        <f t="shared" si="10"/>
        <v>362010.74974977388</v>
      </c>
      <c r="K29" s="3">
        <f t="shared" si="10"/>
        <v>1208897.6935168768</v>
      </c>
      <c r="L29" s="3">
        <f t="shared" si="10"/>
        <v>1323138.444629539</v>
      </c>
      <c r="M29" s="3">
        <f t="shared" si="10"/>
        <v>1373015.7821159756</v>
      </c>
      <c r="N29" s="3">
        <f t="shared" si="10"/>
        <v>2087726.4240732465</v>
      </c>
      <c r="O29" s="3">
        <f t="shared" si="10"/>
        <v>2087726.4240732465</v>
      </c>
    </row>
    <row r="30" spans="1:15" x14ac:dyDescent="0.25">
      <c r="A30" s="529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0</v>
      </c>
    </row>
    <row r="31" spans="1:15" x14ac:dyDescent="0.25">
      <c r="A31" s="529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2303.8872940435008</v>
      </c>
      <c r="E31" s="3">
        <f t="shared" si="12"/>
        <v>2303.8872940435008</v>
      </c>
      <c r="F31" s="3">
        <f t="shared" si="12"/>
        <v>2303.8872940435008</v>
      </c>
      <c r="G31" s="3">
        <f t="shared" si="12"/>
        <v>2303.8872940435008</v>
      </c>
      <c r="H31" s="3">
        <f t="shared" si="12"/>
        <v>2303.8872940435008</v>
      </c>
      <c r="I31" s="3">
        <f t="shared" si="12"/>
        <v>2303.8872940435008</v>
      </c>
      <c r="J31" s="3">
        <f t="shared" si="12"/>
        <v>2303.8872940435008</v>
      </c>
      <c r="K31" s="3">
        <f t="shared" si="12"/>
        <v>2303.8872940435008</v>
      </c>
      <c r="L31" s="3">
        <f t="shared" si="12"/>
        <v>2303.8872940435008</v>
      </c>
      <c r="M31" s="3">
        <f t="shared" si="12"/>
        <v>2303.8872940435008</v>
      </c>
      <c r="N31" s="3">
        <f t="shared" si="12"/>
        <v>2303.8872940435008</v>
      </c>
      <c r="O31" s="3">
        <f t="shared" si="12"/>
        <v>2303.8872940435008</v>
      </c>
    </row>
    <row r="32" spans="1:15" ht="15" customHeight="1" x14ac:dyDescent="0.25">
      <c r="A32" s="529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5272.6464873171462</v>
      </c>
      <c r="E32" s="3">
        <f t="shared" si="13"/>
        <v>5877.0272847928491</v>
      </c>
      <c r="F32" s="3">
        <f t="shared" si="13"/>
        <v>22107.908850951178</v>
      </c>
      <c r="G32" s="3">
        <f t="shared" si="13"/>
        <v>40139.89675586138</v>
      </c>
      <c r="H32" s="3">
        <f t="shared" si="13"/>
        <v>79912.893165650603</v>
      </c>
      <c r="I32" s="3">
        <f t="shared" si="13"/>
        <v>91608.444078696557</v>
      </c>
      <c r="J32" s="3">
        <f t="shared" si="13"/>
        <v>106372.07653981769</v>
      </c>
      <c r="K32" s="3">
        <f t="shared" si="13"/>
        <v>115283.7288493871</v>
      </c>
      <c r="L32" s="3">
        <f t="shared" si="13"/>
        <v>131939.72195835563</v>
      </c>
      <c r="M32" s="3">
        <f t="shared" si="13"/>
        <v>166843.50452812767</v>
      </c>
      <c r="N32" s="3">
        <f t="shared" si="13"/>
        <v>332994.55855051987</v>
      </c>
      <c r="O32" s="3">
        <f t="shared" si="13"/>
        <v>332994.55855051987</v>
      </c>
    </row>
    <row r="33" spans="1:15" x14ac:dyDescent="0.25">
      <c r="A33" s="529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18214.747016542144</v>
      </c>
      <c r="L33" s="3">
        <f t="shared" si="14"/>
        <v>18214.747016542144</v>
      </c>
      <c r="M33" s="3">
        <f t="shared" si="14"/>
        <v>231470.84774204114</v>
      </c>
      <c r="N33" s="3">
        <f t="shared" si="14"/>
        <v>258947.73302077121</v>
      </c>
      <c r="O33" s="3">
        <f t="shared" si="14"/>
        <v>258947.73302077121</v>
      </c>
    </row>
    <row r="34" spans="1:15" x14ac:dyDescent="0.25">
      <c r="A34" s="529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12215.263186145765</v>
      </c>
      <c r="E34" s="3">
        <f t="shared" si="15"/>
        <v>12215.263186145765</v>
      </c>
      <c r="F34" s="3">
        <f t="shared" si="15"/>
        <v>12215.263186145765</v>
      </c>
      <c r="G34" s="3">
        <f t="shared" si="15"/>
        <v>12215.263186145765</v>
      </c>
      <c r="H34" s="3">
        <f t="shared" si="15"/>
        <v>12215.263186145765</v>
      </c>
      <c r="I34" s="3">
        <f t="shared" si="15"/>
        <v>12215.263186145765</v>
      </c>
      <c r="J34" s="3">
        <f t="shared" si="15"/>
        <v>12215.263186145765</v>
      </c>
      <c r="K34" s="3">
        <f t="shared" si="15"/>
        <v>12215.263186145765</v>
      </c>
      <c r="L34" s="3">
        <f t="shared" si="15"/>
        <v>12215.263186145765</v>
      </c>
      <c r="M34" s="3">
        <f t="shared" si="15"/>
        <v>12215.263186145765</v>
      </c>
      <c r="N34" s="3">
        <f t="shared" si="15"/>
        <v>12215.263186145765</v>
      </c>
      <c r="O34" s="3">
        <f t="shared" si="15"/>
        <v>12215.263186145765</v>
      </c>
    </row>
    <row r="35" spans="1:15" x14ac:dyDescent="0.25">
      <c r="A35" s="529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33.962843522557193</v>
      </c>
      <c r="E35" s="3">
        <f t="shared" si="16"/>
        <v>34.54742449055643</v>
      </c>
      <c r="F35" s="3">
        <f t="shared" si="16"/>
        <v>158.91352172553835</v>
      </c>
      <c r="G35" s="3">
        <f t="shared" si="16"/>
        <v>241.1788436587251</v>
      </c>
      <c r="H35" s="3">
        <f t="shared" si="16"/>
        <v>577.92558986730774</v>
      </c>
      <c r="I35" s="3">
        <f t="shared" si="16"/>
        <v>636.49021695914337</v>
      </c>
      <c r="J35" s="3">
        <f t="shared" si="16"/>
        <v>734.50458958128479</v>
      </c>
      <c r="K35" s="3">
        <f t="shared" si="16"/>
        <v>1081.6747938276517</v>
      </c>
      <c r="L35" s="3">
        <f t="shared" si="16"/>
        <v>1229.2771222895933</v>
      </c>
      <c r="M35" s="3">
        <f t="shared" si="16"/>
        <v>1560.9608391013833</v>
      </c>
      <c r="N35" s="3">
        <f t="shared" si="16"/>
        <v>2789.8957342285485</v>
      </c>
      <c r="O35" s="3">
        <f t="shared" si="16"/>
        <v>2789.8957342285485</v>
      </c>
    </row>
    <row r="36" spans="1:15" ht="15" customHeight="1" x14ac:dyDescent="0.25">
      <c r="A36" s="529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3"/>
        <v>Monthly kWh</v>
      </c>
      <c r="C37" s="217">
        <f>SUM(C23:C36)</f>
        <v>0</v>
      </c>
      <c r="D37" s="217">
        <f t="shared" ref="D37:O37" si="17">SUM(D23:D36)</f>
        <v>19825.759811028969</v>
      </c>
      <c r="E37" s="217">
        <f t="shared" si="17"/>
        <v>20430.725189472672</v>
      </c>
      <c r="F37" s="217">
        <f t="shared" si="17"/>
        <v>165319.96210545348</v>
      </c>
      <c r="G37" s="217">
        <f t="shared" si="17"/>
        <v>349569.5221707552</v>
      </c>
      <c r="H37" s="217">
        <f t="shared" si="17"/>
        <v>1538101.2416169054</v>
      </c>
      <c r="I37" s="217">
        <f t="shared" si="17"/>
        <v>1829488.9726665374</v>
      </c>
      <c r="J37" s="217">
        <f t="shared" si="17"/>
        <v>1893966.8214240314</v>
      </c>
      <c r="K37" s="217">
        <f t="shared" si="17"/>
        <v>2773831.895440409</v>
      </c>
      <c r="L37" s="217">
        <f t="shared" si="17"/>
        <v>2960589.780889824</v>
      </c>
      <c r="M37" s="217">
        <f t="shared" si="17"/>
        <v>3379567.0665157004</v>
      </c>
      <c r="N37" s="217">
        <f t="shared" si="17"/>
        <v>5563449.3246733416</v>
      </c>
      <c r="O37" s="217">
        <f t="shared" si="17"/>
        <v>5563449.3246733416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5563449.3246733425</v>
      </c>
    </row>
    <row r="39" spans="1:15" ht="15.75" thickBot="1" x14ac:dyDescent="0.3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6.5" thickBot="1" x14ac:dyDescent="0.3">
      <c r="A40" s="531" t="s">
        <v>16</v>
      </c>
      <c r="B40" s="17" t="s">
        <v>10</v>
      </c>
      <c r="C40" s="139">
        <f>C$4</f>
        <v>45658</v>
      </c>
      <c r="D40" s="139">
        <f t="shared" ref="D40:O40" si="18">D$4</f>
        <v>45689</v>
      </c>
      <c r="E40" s="139">
        <f t="shared" si="18"/>
        <v>45717</v>
      </c>
      <c r="F40" s="139">
        <f t="shared" si="18"/>
        <v>45748</v>
      </c>
      <c r="G40" s="139">
        <f t="shared" si="18"/>
        <v>45778</v>
      </c>
      <c r="H40" s="139">
        <f t="shared" si="18"/>
        <v>45809</v>
      </c>
      <c r="I40" s="139">
        <f t="shared" si="18"/>
        <v>45839</v>
      </c>
      <c r="J40" s="139">
        <f t="shared" si="18"/>
        <v>45870</v>
      </c>
      <c r="K40" s="139">
        <f t="shared" si="18"/>
        <v>45901</v>
      </c>
      <c r="L40" s="139">
        <f t="shared" si="18"/>
        <v>45931</v>
      </c>
      <c r="M40" s="139">
        <f t="shared" si="18"/>
        <v>45962</v>
      </c>
      <c r="N40" s="139">
        <f t="shared" si="18"/>
        <v>45992</v>
      </c>
      <c r="O40" s="139">
        <f t="shared" si="18"/>
        <v>46023</v>
      </c>
    </row>
    <row r="41" spans="1:15" ht="15" customHeight="1" x14ac:dyDescent="0.25">
      <c r="A41" s="532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3">SUM(D41:D54)</f>
        <v>0</v>
      </c>
      <c r="E55" s="217">
        <f t="shared" si="33"/>
        <v>0</v>
      </c>
      <c r="F55" s="217">
        <f t="shared" si="33"/>
        <v>0</v>
      </c>
      <c r="G55" s="217">
        <f t="shared" si="33"/>
        <v>0</v>
      </c>
      <c r="H55" s="217">
        <f t="shared" si="33"/>
        <v>0</v>
      </c>
      <c r="I55" s="217">
        <f t="shared" si="33"/>
        <v>0</v>
      </c>
      <c r="J55" s="217">
        <f t="shared" si="33"/>
        <v>0</v>
      </c>
      <c r="K55" s="217">
        <f t="shared" si="33"/>
        <v>0</v>
      </c>
      <c r="L55" s="217">
        <f t="shared" si="33"/>
        <v>0</v>
      </c>
      <c r="M55" s="217">
        <f t="shared" si="33"/>
        <v>0</v>
      </c>
      <c r="N55" s="217">
        <f t="shared" si="33"/>
        <v>0</v>
      </c>
      <c r="O55" s="217">
        <f t="shared" si="33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24"/>
      <c r="L57" s="124"/>
      <c r="M57" s="124"/>
      <c r="N57" s="124"/>
      <c r="O57" s="124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4">D$4</f>
        <v>45689</v>
      </c>
      <c r="E58" s="139">
        <f t="shared" si="34"/>
        <v>45717</v>
      </c>
      <c r="F58" s="139">
        <f t="shared" si="34"/>
        <v>45748</v>
      </c>
      <c r="G58" s="139">
        <f t="shared" si="34"/>
        <v>45778</v>
      </c>
      <c r="H58" s="139">
        <f t="shared" si="34"/>
        <v>45809</v>
      </c>
      <c r="I58" s="139">
        <f t="shared" si="34"/>
        <v>45839</v>
      </c>
      <c r="J58" s="139">
        <f t="shared" si="34"/>
        <v>45870</v>
      </c>
      <c r="K58" s="139">
        <f t="shared" si="34"/>
        <v>45901</v>
      </c>
      <c r="L58" s="139">
        <f t="shared" si="34"/>
        <v>45931</v>
      </c>
      <c r="M58" s="139">
        <f t="shared" si="34"/>
        <v>45962</v>
      </c>
      <c r="N58" s="139">
        <f t="shared" si="34"/>
        <v>45992</v>
      </c>
      <c r="O58" s="139">
        <f t="shared" si="34"/>
        <v>46023</v>
      </c>
    </row>
    <row r="59" spans="1:15" ht="15" customHeight="1" x14ac:dyDescent="0.25">
      <c r="A59" s="535"/>
      <c r="B59" s="13" t="str">
        <f t="shared" ref="B59:B72" si="35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O59" si="36">((E5*0.5)+D23-E41)*E78*E93*E$2</f>
        <v>0</v>
      </c>
      <c r="F59" s="23">
        <f t="shared" si="36"/>
        <v>149.38487072638765</v>
      </c>
      <c r="G59" s="23">
        <f t="shared" si="36"/>
        <v>335.87032960122502</v>
      </c>
      <c r="H59" s="23">
        <f t="shared" si="36"/>
        <v>643.20075434858609</v>
      </c>
      <c r="I59" s="23">
        <f t="shared" si="36"/>
        <v>780.55526327241068</v>
      </c>
      <c r="J59" s="23">
        <f t="shared" si="36"/>
        <v>898.79145553040325</v>
      </c>
      <c r="K59" s="23">
        <f t="shared" si="36"/>
        <v>868.78952083616593</v>
      </c>
      <c r="L59" s="23">
        <f t="shared" si="36"/>
        <v>495.17471416452253</v>
      </c>
      <c r="M59" s="23">
        <f t="shared" si="36"/>
        <v>486.61952200312754</v>
      </c>
      <c r="N59" s="23">
        <f t="shared" si="36"/>
        <v>646.21806121251234</v>
      </c>
      <c r="O59" s="23">
        <f t="shared" si="36"/>
        <v>824.10648798716215</v>
      </c>
    </row>
    <row r="60" spans="1:15" ht="15.75" x14ac:dyDescent="0.25">
      <c r="A60" s="535"/>
      <c r="B60" s="13" t="str">
        <f t="shared" si="35"/>
        <v>Building Shell</v>
      </c>
      <c r="C60" s="23">
        <f t="shared" ref="C60:C71" si="37">((C6*0.5)-C42)*C79*C94*C$2</f>
        <v>0</v>
      </c>
      <c r="D60" s="23">
        <f t="shared" ref="D60:O60" si="38">((D6*0.5)+C24-D42)*D79*D94*D$2</f>
        <v>0</v>
      </c>
      <c r="E60" s="23">
        <f t="shared" si="38"/>
        <v>0</v>
      </c>
      <c r="F60" s="23">
        <f t="shared" si="38"/>
        <v>0</v>
      </c>
      <c r="G60" s="23">
        <f t="shared" si="38"/>
        <v>0</v>
      </c>
      <c r="H60" s="23">
        <f t="shared" si="38"/>
        <v>0</v>
      </c>
      <c r="I60" s="23">
        <f t="shared" si="38"/>
        <v>0</v>
      </c>
      <c r="J60" s="23">
        <f t="shared" si="38"/>
        <v>0</v>
      </c>
      <c r="K60" s="23">
        <f t="shared" si="38"/>
        <v>0</v>
      </c>
      <c r="L60" s="23">
        <f t="shared" si="38"/>
        <v>0</v>
      </c>
      <c r="M60" s="23">
        <f t="shared" si="38"/>
        <v>0</v>
      </c>
      <c r="N60" s="23">
        <f t="shared" si="38"/>
        <v>24.874183982489512</v>
      </c>
      <c r="O60" s="23">
        <f t="shared" si="38"/>
        <v>53.43177632262406</v>
      </c>
    </row>
    <row r="61" spans="1:15" ht="15.75" x14ac:dyDescent="0.25">
      <c r="A61" s="535"/>
      <c r="B61" s="13" t="str">
        <f t="shared" si="35"/>
        <v>Cooking</v>
      </c>
      <c r="C61" s="23">
        <f t="shared" si="37"/>
        <v>0</v>
      </c>
      <c r="D61" s="23">
        <f t="shared" ref="D61:O61" si="39">((D7*0.5)+C25-D43)*D80*D95*D$2</f>
        <v>0</v>
      </c>
      <c r="E61" s="23">
        <f t="shared" si="39"/>
        <v>0</v>
      </c>
      <c r="F61" s="23">
        <f t="shared" si="39"/>
        <v>0</v>
      </c>
      <c r="G61" s="23">
        <f t="shared" si="39"/>
        <v>0</v>
      </c>
      <c r="H61" s="23">
        <f t="shared" si="39"/>
        <v>32.106572361147684</v>
      </c>
      <c r="I61" s="23">
        <f t="shared" si="39"/>
        <v>62.034041649183557</v>
      </c>
      <c r="J61" s="23">
        <f t="shared" si="39"/>
        <v>63.386326516040747</v>
      </c>
      <c r="K61" s="23">
        <f t="shared" si="39"/>
        <v>60.036276875743312</v>
      </c>
      <c r="L61" s="23">
        <f t="shared" si="39"/>
        <v>33.693452544361868</v>
      </c>
      <c r="M61" s="23">
        <f t="shared" si="39"/>
        <v>33.165255090505568</v>
      </c>
      <c r="N61" s="23">
        <f t="shared" si="39"/>
        <v>30.716605433995127</v>
      </c>
      <c r="O61" s="23">
        <f t="shared" si="39"/>
        <v>30.304981513392811</v>
      </c>
    </row>
    <row r="62" spans="1:15" ht="15.75" x14ac:dyDescent="0.25">
      <c r="A62" s="535"/>
      <c r="B62" s="13" t="str">
        <f t="shared" si="35"/>
        <v>Cooling</v>
      </c>
      <c r="C62" s="23">
        <f t="shared" si="37"/>
        <v>0</v>
      </c>
      <c r="D62" s="23">
        <f t="shared" ref="D62:O62" si="40">((D8*0.5)+C26-D44)*D81*D96*D$2</f>
        <v>0</v>
      </c>
      <c r="E62" s="23">
        <f t="shared" si="40"/>
        <v>0</v>
      </c>
      <c r="F62" s="23">
        <f t="shared" si="40"/>
        <v>0</v>
      </c>
      <c r="G62" s="23">
        <f t="shared" si="40"/>
        <v>63.031743571534399</v>
      </c>
      <c r="H62" s="23">
        <f t="shared" si="40"/>
        <v>8192.5412175000329</v>
      </c>
      <c r="I62" s="23">
        <f t="shared" si="40"/>
        <v>21030.178528642558</v>
      </c>
      <c r="J62" s="23">
        <f t="shared" si="40"/>
        <v>22772.184198053234</v>
      </c>
      <c r="K62" s="23">
        <f t="shared" si="40"/>
        <v>9897.4646461299672</v>
      </c>
      <c r="L62" s="23">
        <f t="shared" si="40"/>
        <v>918.06055803230959</v>
      </c>
      <c r="M62" s="23">
        <f t="shared" si="40"/>
        <v>248.9958012760616</v>
      </c>
      <c r="N62" s="23">
        <f t="shared" si="40"/>
        <v>3.641304280720012</v>
      </c>
      <c r="O62" s="23">
        <f t="shared" si="40"/>
        <v>0.39392584910072564</v>
      </c>
    </row>
    <row r="63" spans="1:15" ht="15.75" x14ac:dyDescent="0.25">
      <c r="A63" s="535"/>
      <c r="B63" s="13" t="str">
        <f t="shared" si="35"/>
        <v>Ext Lighting</v>
      </c>
      <c r="C63" s="23">
        <f t="shared" si="37"/>
        <v>0</v>
      </c>
      <c r="D63" s="23">
        <f t="shared" ref="D63:O63" si="41">((D9*0.5)+C27-D45)*D82*D97*D$2</f>
        <v>0</v>
      </c>
      <c r="E63" s="23">
        <f t="shared" si="41"/>
        <v>0</v>
      </c>
      <c r="F63" s="23">
        <f t="shared" si="41"/>
        <v>0</v>
      </c>
      <c r="G63" s="23">
        <f t="shared" si="41"/>
        <v>0</v>
      </c>
      <c r="H63" s="23">
        <f t="shared" si="41"/>
        <v>0</v>
      </c>
      <c r="I63" s="23">
        <f t="shared" si="41"/>
        <v>0</v>
      </c>
      <c r="J63" s="23">
        <f t="shared" si="41"/>
        <v>0</v>
      </c>
      <c r="K63" s="23">
        <f t="shared" si="41"/>
        <v>0</v>
      </c>
      <c r="L63" s="23">
        <f t="shared" si="41"/>
        <v>0</v>
      </c>
      <c r="M63" s="23">
        <f t="shared" si="41"/>
        <v>0</v>
      </c>
      <c r="N63" s="23">
        <f t="shared" si="41"/>
        <v>0</v>
      </c>
      <c r="O63" s="23">
        <f t="shared" si="41"/>
        <v>0</v>
      </c>
    </row>
    <row r="64" spans="1:15" ht="15.75" x14ac:dyDescent="0.25">
      <c r="A64" s="535"/>
      <c r="B64" s="13" t="str">
        <f t="shared" si="35"/>
        <v>Heating</v>
      </c>
      <c r="C64" s="23">
        <f t="shared" si="37"/>
        <v>0</v>
      </c>
      <c r="D64" s="23">
        <f t="shared" ref="D64:O64" si="42">((D10*0.5)+C28-D46)*D83*D98*D$2</f>
        <v>0</v>
      </c>
      <c r="E64" s="23">
        <f t="shared" si="42"/>
        <v>0</v>
      </c>
      <c r="F64" s="23">
        <f t="shared" si="42"/>
        <v>0</v>
      </c>
      <c r="G64" s="23">
        <f t="shared" si="42"/>
        <v>0</v>
      </c>
      <c r="H64" s="23">
        <f t="shared" si="42"/>
        <v>0</v>
      </c>
      <c r="I64" s="23">
        <f t="shared" si="42"/>
        <v>0</v>
      </c>
      <c r="J64" s="23">
        <f t="shared" si="42"/>
        <v>0</v>
      </c>
      <c r="K64" s="23">
        <f t="shared" si="42"/>
        <v>0</v>
      </c>
      <c r="L64" s="23">
        <f t="shared" si="42"/>
        <v>0</v>
      </c>
      <c r="M64" s="23">
        <f t="shared" si="42"/>
        <v>0</v>
      </c>
      <c r="N64" s="23">
        <f t="shared" si="42"/>
        <v>0</v>
      </c>
      <c r="O64" s="23">
        <f t="shared" si="42"/>
        <v>0</v>
      </c>
    </row>
    <row r="65" spans="1:17" ht="15.75" x14ac:dyDescent="0.25">
      <c r="A65" s="535"/>
      <c r="B65" s="13" t="str">
        <f t="shared" si="35"/>
        <v>HVAC</v>
      </c>
      <c r="C65" s="23">
        <f t="shared" si="37"/>
        <v>0</v>
      </c>
      <c r="D65" s="23">
        <f t="shared" ref="D65:O65" si="43">((D11*0.5)+C29-D47)*D84*D99*D$2</f>
        <v>0</v>
      </c>
      <c r="E65" s="23">
        <f t="shared" si="43"/>
        <v>0</v>
      </c>
      <c r="F65" s="23">
        <f t="shared" si="43"/>
        <v>0</v>
      </c>
      <c r="G65" s="23">
        <f t="shared" si="43"/>
        <v>96.431268361665857</v>
      </c>
      <c r="H65" s="23">
        <f t="shared" si="43"/>
        <v>1693.7758045433193</v>
      </c>
      <c r="I65" s="23">
        <f t="shared" si="43"/>
        <v>3029.4784372793683</v>
      </c>
      <c r="J65" s="23">
        <f t="shared" si="43"/>
        <v>3216.3092853035118</v>
      </c>
      <c r="K65" s="23">
        <f t="shared" si="43"/>
        <v>3262.7595700246789</v>
      </c>
      <c r="L65" s="23">
        <f t="shared" si="43"/>
        <v>1609.8390032110085</v>
      </c>
      <c r="M65" s="23">
        <f t="shared" si="43"/>
        <v>2706.7160615072025</v>
      </c>
      <c r="N65" s="23">
        <f t="shared" si="43"/>
        <v>5677.4828674167766</v>
      </c>
      <c r="O65" s="23">
        <f t="shared" si="43"/>
        <v>7357.1725369041133</v>
      </c>
    </row>
    <row r="66" spans="1:17" ht="15.75" x14ac:dyDescent="0.25">
      <c r="A66" s="535"/>
      <c r="B66" s="13" t="str">
        <f t="shared" si="35"/>
        <v>Lighting</v>
      </c>
      <c r="C66" s="23">
        <f t="shared" si="37"/>
        <v>0</v>
      </c>
      <c r="D66" s="23">
        <f t="shared" ref="D66:O66" si="44">((D12*0.5)+C30-D48)*D85*D100*D$2</f>
        <v>0</v>
      </c>
      <c r="E66" s="23">
        <f t="shared" si="44"/>
        <v>0</v>
      </c>
      <c r="F66" s="23">
        <f t="shared" si="44"/>
        <v>0</v>
      </c>
      <c r="G66" s="23">
        <f t="shared" si="44"/>
        <v>0</v>
      </c>
      <c r="H66" s="23">
        <f t="shared" si="44"/>
        <v>0</v>
      </c>
      <c r="I66" s="23">
        <f t="shared" si="44"/>
        <v>0</v>
      </c>
      <c r="J66" s="23">
        <f t="shared" si="44"/>
        <v>0</v>
      </c>
      <c r="K66" s="23">
        <f t="shared" si="44"/>
        <v>0</v>
      </c>
      <c r="L66" s="23">
        <f t="shared" si="44"/>
        <v>0</v>
      </c>
      <c r="M66" s="23">
        <f t="shared" si="44"/>
        <v>0</v>
      </c>
      <c r="N66" s="23">
        <f t="shared" si="44"/>
        <v>0</v>
      </c>
      <c r="O66" s="23">
        <f t="shared" si="44"/>
        <v>0</v>
      </c>
    </row>
    <row r="67" spans="1:17" ht="15.75" x14ac:dyDescent="0.25">
      <c r="A67" s="535"/>
      <c r="B67" s="13" t="str">
        <f t="shared" si="35"/>
        <v>Miscellaneous</v>
      </c>
      <c r="C67" s="23">
        <f t="shared" si="37"/>
        <v>0</v>
      </c>
      <c r="D67" s="23">
        <f t="shared" ref="D67:O67" si="45">((D13*0.5)+C31-D49)*D86*D101*D$2</f>
        <v>2.5193110094869704</v>
      </c>
      <c r="E67" s="23">
        <f t="shared" si="45"/>
        <v>5.6354365869300569</v>
      </c>
      <c r="F67" s="23">
        <f t="shared" si="45"/>
        <v>5.3552512855182721</v>
      </c>
      <c r="G67" s="23">
        <f t="shared" si="45"/>
        <v>6.0202549482364835</v>
      </c>
      <c r="H67" s="23">
        <f t="shared" si="45"/>
        <v>10.715404190091384</v>
      </c>
      <c r="I67" s="23">
        <f t="shared" si="45"/>
        <v>10.439847551461838</v>
      </c>
      <c r="J67" s="23">
        <f t="shared" si="45"/>
        <v>10.54025290974646</v>
      </c>
      <c r="K67" s="23">
        <f t="shared" si="45"/>
        <v>10.188416032000061</v>
      </c>
      <c r="L67" s="23">
        <f t="shared" si="45"/>
        <v>5.8069830211341262</v>
      </c>
      <c r="M67" s="23">
        <f t="shared" si="45"/>
        <v>5.7066550879770741</v>
      </c>
      <c r="N67" s="23">
        <f t="shared" si="45"/>
        <v>5.4760605848055581</v>
      </c>
      <c r="O67" s="23">
        <f t="shared" si="45"/>
        <v>5.4669495201436105</v>
      </c>
    </row>
    <row r="68" spans="1:17" ht="15.75" customHeight="1" x14ac:dyDescent="0.25">
      <c r="A68" s="535"/>
      <c r="B68" s="13" t="str">
        <f t="shared" si="35"/>
        <v>Motors</v>
      </c>
      <c r="C68" s="23">
        <f t="shared" si="37"/>
        <v>0</v>
      </c>
      <c r="D68" s="23">
        <f t="shared" ref="D68:O68" si="46">((D14*0.5)+C32-D50)*D87*D102*D$2</f>
        <v>5.7656623997944916</v>
      </c>
      <c r="E68" s="23">
        <f t="shared" si="46"/>
        <v>13.636361394529384</v>
      </c>
      <c r="F68" s="23">
        <f t="shared" si="46"/>
        <v>32.524673755429859</v>
      </c>
      <c r="G68" s="23">
        <f t="shared" si="46"/>
        <v>81.329425421580609</v>
      </c>
      <c r="H68" s="23">
        <f t="shared" si="46"/>
        <v>279.18339831185352</v>
      </c>
      <c r="I68" s="23">
        <f t="shared" si="46"/>
        <v>388.61636532382556</v>
      </c>
      <c r="J68" s="23">
        <f t="shared" si="46"/>
        <v>452.87908916325068</v>
      </c>
      <c r="K68" s="23">
        <f t="shared" si="46"/>
        <v>490.11111937896277</v>
      </c>
      <c r="L68" s="23">
        <f t="shared" si="46"/>
        <v>311.56523693203786</v>
      </c>
      <c r="M68" s="23">
        <f t="shared" si="46"/>
        <v>370.03824450084022</v>
      </c>
      <c r="N68" s="23">
        <f t="shared" si="46"/>
        <v>594.02721719226065</v>
      </c>
      <c r="O68" s="23">
        <f t="shared" si="46"/>
        <v>790.17078951077599</v>
      </c>
    </row>
    <row r="69" spans="1:17" ht="15.75" x14ac:dyDescent="0.25">
      <c r="A69" s="535"/>
      <c r="B69" s="13" t="str">
        <f t="shared" si="35"/>
        <v>Process</v>
      </c>
      <c r="C69" s="23">
        <f t="shared" si="37"/>
        <v>0</v>
      </c>
      <c r="D69" s="23">
        <f t="shared" ref="D69:O69" si="47">((D15*0.5)+C33-D51)*D88*D103*D$2</f>
        <v>0</v>
      </c>
      <c r="E69" s="23">
        <f t="shared" si="47"/>
        <v>0</v>
      </c>
      <c r="F69" s="23">
        <f t="shared" si="47"/>
        <v>0</v>
      </c>
      <c r="G69" s="23">
        <f t="shared" si="47"/>
        <v>0</v>
      </c>
      <c r="H69" s="23">
        <f t="shared" si="47"/>
        <v>0</v>
      </c>
      <c r="I69" s="23">
        <f t="shared" si="47"/>
        <v>0</v>
      </c>
      <c r="J69" s="23">
        <f t="shared" si="47"/>
        <v>0</v>
      </c>
      <c r="K69" s="23">
        <f t="shared" si="47"/>
        <v>40.275281912002079</v>
      </c>
      <c r="L69" s="23">
        <f t="shared" si="47"/>
        <v>45.910547331364626</v>
      </c>
      <c r="M69" s="23">
        <f t="shared" si="47"/>
        <v>309.23161332751101</v>
      </c>
      <c r="N69" s="23">
        <f t="shared" si="47"/>
        <v>582.83273385699101</v>
      </c>
      <c r="O69" s="23">
        <f t="shared" si="47"/>
        <v>614.46329794006476</v>
      </c>
    </row>
    <row r="70" spans="1:17" ht="15.75" x14ac:dyDescent="0.25">
      <c r="A70" s="535"/>
      <c r="B70" s="13" t="str">
        <f t="shared" si="35"/>
        <v>Refrigeration</v>
      </c>
      <c r="C70" s="23">
        <f t="shared" si="37"/>
        <v>0</v>
      </c>
      <c r="D70" s="23">
        <f t="shared" ref="D70:O70" si="48">((D16*0.5)+C34-D52)*D89*D104*D$2</f>
        <v>12.372857182615506</v>
      </c>
      <c r="E70" s="23">
        <f t="shared" si="48"/>
        <v>28.055495961815549</v>
      </c>
      <c r="F70" s="23">
        <f t="shared" si="48"/>
        <v>27.913204435971934</v>
      </c>
      <c r="G70" s="23">
        <f t="shared" si="48"/>
        <v>30.18862370738281</v>
      </c>
      <c r="H70" s="23">
        <f t="shared" si="48"/>
        <v>55.144709889778568</v>
      </c>
      <c r="I70" s="23">
        <f t="shared" si="48"/>
        <v>54.195059629359406</v>
      </c>
      <c r="J70" s="23">
        <f t="shared" si="48"/>
        <v>54.765213037488515</v>
      </c>
      <c r="K70" s="23">
        <f t="shared" si="48"/>
        <v>51.499749765529906</v>
      </c>
      <c r="L70" s="23">
        <f t="shared" si="48"/>
        <v>29.002398288843615</v>
      </c>
      <c r="M70" s="23">
        <f t="shared" si="48"/>
        <v>28.223163199337112</v>
      </c>
      <c r="N70" s="23">
        <f t="shared" si="48"/>
        <v>26.84160255561925</v>
      </c>
      <c r="O70" s="23">
        <f t="shared" si="48"/>
        <v>26.934743106775723</v>
      </c>
    </row>
    <row r="71" spans="1:17" ht="15.75" x14ac:dyDescent="0.25">
      <c r="A71" s="535"/>
      <c r="B71" s="13" t="str">
        <f t="shared" si="35"/>
        <v>Water Heating</v>
      </c>
      <c r="C71" s="23">
        <f t="shared" si="37"/>
        <v>0</v>
      </c>
      <c r="D71" s="23">
        <f t="shared" ref="D71:O71" si="49">((D17*0.5)+C35-D53)*D90*D105*D$2</f>
        <v>4.3680344810994774E-2</v>
      </c>
      <c r="E71" s="23">
        <f t="shared" si="49"/>
        <v>8.7188149623624159E-2</v>
      </c>
      <c r="F71" s="23">
        <f t="shared" si="49"/>
        <v>0.22100690857991834</v>
      </c>
      <c r="G71" s="23">
        <f t="shared" si="49"/>
        <v>0.51566571214465695</v>
      </c>
      <c r="H71" s="23">
        <f t="shared" si="49"/>
        <v>1.8492919174300013</v>
      </c>
      <c r="I71" s="23">
        <f t="shared" si="49"/>
        <v>2.6106029543240221</v>
      </c>
      <c r="J71" s="23">
        <f t="shared" si="49"/>
        <v>3.0920793083269764</v>
      </c>
      <c r="K71" s="23">
        <f t="shared" si="49"/>
        <v>3.9213965352405942</v>
      </c>
      <c r="L71" s="23">
        <f t="shared" si="49"/>
        <v>2.9734819701472914</v>
      </c>
      <c r="M71" s="23">
        <f t="shared" si="49"/>
        <v>3.8047418673752622</v>
      </c>
      <c r="N71" s="23">
        <f t="shared" si="49"/>
        <v>5.7671939875261939</v>
      </c>
      <c r="O71" s="23">
        <f t="shared" si="49"/>
        <v>8.301175182135788</v>
      </c>
    </row>
    <row r="72" spans="1:17" ht="15.75" customHeight="1" x14ac:dyDescent="0.25">
      <c r="A72" s="535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20.701510936707962</v>
      </c>
      <c r="E73" s="23">
        <f t="shared" ref="E73:O73" si="50">SUM(E59:E72)</f>
        <v>47.414482092898616</v>
      </c>
      <c r="F73" s="23">
        <f t="shared" si="50"/>
        <v>215.39900711188761</v>
      </c>
      <c r="G73" s="23">
        <f t="shared" si="50"/>
        <v>613.38731132376984</v>
      </c>
      <c r="H73" s="23">
        <f t="shared" si="50"/>
        <v>10908.517153062239</v>
      </c>
      <c r="I73" s="23">
        <f t="shared" si="50"/>
        <v>25358.108146302493</v>
      </c>
      <c r="J73" s="23">
        <f t="shared" si="50"/>
        <v>27471.947899822004</v>
      </c>
      <c r="K73" s="23">
        <f t="shared" si="50"/>
        <v>14685.04597749029</v>
      </c>
      <c r="L73" s="23">
        <f t="shared" si="50"/>
        <v>3452.02637549573</v>
      </c>
      <c r="M73" s="23">
        <f t="shared" si="50"/>
        <v>4192.5010578599386</v>
      </c>
      <c r="N73" s="23">
        <f t="shared" si="50"/>
        <v>7597.8778305036958</v>
      </c>
      <c r="O73" s="23">
        <f t="shared" si="50"/>
        <v>9710.7466638362894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20.701510936707962</v>
      </c>
      <c r="E74" s="24">
        <f t="shared" ref="E74:O74" si="51">D74+E73</f>
        <v>68.115993029606585</v>
      </c>
      <c r="F74" s="24">
        <f t="shared" si="51"/>
        <v>283.51500014149417</v>
      </c>
      <c r="G74" s="24">
        <f t="shared" si="51"/>
        <v>896.90231146526401</v>
      </c>
      <c r="H74" s="24">
        <f t="shared" si="51"/>
        <v>11805.419464527504</v>
      </c>
      <c r="I74" s="24">
        <f t="shared" si="51"/>
        <v>37163.527610829995</v>
      </c>
      <c r="J74" s="24">
        <f t="shared" si="51"/>
        <v>64635.475510652002</v>
      </c>
      <c r="K74" s="24">
        <f t="shared" si="51"/>
        <v>79320.521488142287</v>
      </c>
      <c r="L74" s="24">
        <f t="shared" si="51"/>
        <v>82772.547863638014</v>
      </c>
      <c r="M74" s="24">
        <f t="shared" si="51"/>
        <v>86965.048921497946</v>
      </c>
      <c r="N74" s="24">
        <f t="shared" si="51"/>
        <v>94562.926752001644</v>
      </c>
      <c r="O74" s="24">
        <f t="shared" si="51"/>
        <v>104273.67341583793</v>
      </c>
    </row>
    <row r="75" spans="1:17" x14ac:dyDescent="0.25">
      <c r="A75" s="8"/>
      <c r="B75" s="30"/>
      <c r="C75" s="198"/>
      <c r="D75" s="199"/>
      <c r="E75" s="198"/>
      <c r="F75" s="199"/>
      <c r="G75" s="198"/>
      <c r="H75" s="199"/>
      <c r="I75" s="198"/>
      <c r="J75" s="199"/>
      <c r="K75" s="198"/>
      <c r="L75" s="199"/>
      <c r="M75" s="198"/>
      <c r="N75" s="199"/>
      <c r="O75" s="198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17" t="s">
        <v>12</v>
      </c>
      <c r="C77" s="139">
        <f>C$4</f>
        <v>45658</v>
      </c>
      <c r="D77" s="139">
        <f t="shared" ref="D77:O77" si="52">D$4</f>
        <v>45689</v>
      </c>
      <c r="E77" s="139">
        <f t="shared" si="52"/>
        <v>45717</v>
      </c>
      <c r="F77" s="139">
        <f t="shared" si="52"/>
        <v>45748</v>
      </c>
      <c r="G77" s="139">
        <f t="shared" si="52"/>
        <v>45778</v>
      </c>
      <c r="H77" s="139">
        <f t="shared" si="52"/>
        <v>45809</v>
      </c>
      <c r="I77" s="139">
        <f t="shared" si="52"/>
        <v>45839</v>
      </c>
      <c r="J77" s="139">
        <f t="shared" si="52"/>
        <v>45870</v>
      </c>
      <c r="K77" s="139">
        <f t="shared" si="52"/>
        <v>45901</v>
      </c>
      <c r="L77" s="139">
        <f t="shared" si="52"/>
        <v>45931</v>
      </c>
      <c r="M77" s="139">
        <f t="shared" si="52"/>
        <v>45962</v>
      </c>
      <c r="N77" s="139">
        <f t="shared" si="52"/>
        <v>45992</v>
      </c>
      <c r="O77" s="139">
        <f t="shared" si="52"/>
        <v>46023</v>
      </c>
      <c r="Q77" s="95" t="s">
        <v>174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3">SUM(C78:N78)</f>
        <v>1.0000000000000002</v>
      </c>
    </row>
    <row r="79" spans="1:17" s="95" customFormat="1" ht="15.75" x14ac:dyDescent="0.25">
      <c r="A79" s="538"/>
      <c r="B79" s="13" t="str">
        <f t="shared" ref="B79:B90" si="54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3"/>
        <v>1</v>
      </c>
    </row>
    <row r="80" spans="1:17" s="95" customFormat="1" ht="15.75" x14ac:dyDescent="0.25">
      <c r="A80" s="538"/>
      <c r="B80" s="13" t="str">
        <f t="shared" si="54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3"/>
        <v>0.99999999999999989</v>
      </c>
    </row>
    <row r="81" spans="1:17" s="95" customFormat="1" ht="15.75" x14ac:dyDescent="0.25">
      <c r="A81" s="538"/>
      <c r="B81" s="13" t="str">
        <f t="shared" si="54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3"/>
        <v>0.99999999999999989</v>
      </c>
    </row>
    <row r="82" spans="1:17" s="95" customFormat="1" ht="15.75" x14ac:dyDescent="0.25">
      <c r="A82" s="538"/>
      <c r="B82" s="13" t="str">
        <f t="shared" si="54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3"/>
        <v>1</v>
      </c>
    </row>
    <row r="83" spans="1:17" s="95" customFormat="1" ht="15.75" x14ac:dyDescent="0.25">
      <c r="A83" s="538"/>
      <c r="B83" s="13" t="str">
        <f t="shared" si="54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3"/>
        <v>1.0000000000000002</v>
      </c>
    </row>
    <row r="84" spans="1:17" s="95" customFormat="1" ht="15.75" x14ac:dyDescent="0.25">
      <c r="A84" s="538"/>
      <c r="B84" s="13" t="str">
        <f t="shared" si="54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3"/>
        <v>1</v>
      </c>
    </row>
    <row r="85" spans="1:17" s="95" customFormat="1" ht="15.75" x14ac:dyDescent="0.25">
      <c r="A85" s="538"/>
      <c r="B85" s="13" t="str">
        <f t="shared" si="54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3"/>
        <v>1</v>
      </c>
    </row>
    <row r="86" spans="1:17" s="95" customFormat="1" ht="15.75" x14ac:dyDescent="0.25">
      <c r="A86" s="538"/>
      <c r="B86" s="13" t="str">
        <f t="shared" si="54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3"/>
        <v>1.0000000000000002</v>
      </c>
    </row>
    <row r="87" spans="1:17" s="95" customFormat="1" ht="15.75" x14ac:dyDescent="0.25">
      <c r="A87" s="538"/>
      <c r="B87" s="13" t="str">
        <f t="shared" si="54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3"/>
        <v>1.0000000000000002</v>
      </c>
    </row>
    <row r="88" spans="1:17" s="95" customFormat="1" ht="15.75" x14ac:dyDescent="0.25">
      <c r="A88" s="538"/>
      <c r="B88" s="13" t="str">
        <f t="shared" si="54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3"/>
        <v>1.0000000000000002</v>
      </c>
    </row>
    <row r="89" spans="1:17" s="95" customFormat="1" ht="15.75" x14ac:dyDescent="0.25">
      <c r="A89" s="538"/>
      <c r="B89" s="13" t="str">
        <f t="shared" si="54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3"/>
        <v>1</v>
      </c>
    </row>
    <row r="90" spans="1:17" s="95" customFormat="1" ht="16.5" thickBot="1" x14ac:dyDescent="0.3">
      <c r="A90" s="539"/>
      <c r="B90" s="14" t="str">
        <f t="shared" si="54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3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52" t="s">
        <v>28</v>
      </c>
      <c r="B92" s="430" t="s">
        <v>32</v>
      </c>
      <c r="C92" s="139">
        <f>C$4</f>
        <v>45658</v>
      </c>
      <c r="D92" s="139">
        <f t="shared" ref="D92:O92" si="55">D$4</f>
        <v>45689</v>
      </c>
      <c r="E92" s="139">
        <f t="shared" si="55"/>
        <v>45717</v>
      </c>
      <c r="F92" s="139">
        <f t="shared" si="55"/>
        <v>45748</v>
      </c>
      <c r="G92" s="139">
        <f t="shared" si="55"/>
        <v>45778</v>
      </c>
      <c r="H92" s="139">
        <f t="shared" si="55"/>
        <v>45809</v>
      </c>
      <c r="I92" s="139">
        <f t="shared" si="55"/>
        <v>45839</v>
      </c>
      <c r="J92" s="139">
        <f t="shared" si="55"/>
        <v>45870</v>
      </c>
      <c r="K92" s="139">
        <f t="shared" si="55"/>
        <v>45901</v>
      </c>
      <c r="L92" s="139">
        <f t="shared" si="55"/>
        <v>45931</v>
      </c>
      <c r="M92" s="139">
        <f t="shared" si="55"/>
        <v>45962</v>
      </c>
      <c r="N92" s="139">
        <f t="shared" si="55"/>
        <v>45992</v>
      </c>
      <c r="O92" s="139">
        <f t="shared" si="55"/>
        <v>46023</v>
      </c>
    </row>
    <row r="93" spans="1:17" s="95" customFormat="1" ht="15.75" customHeight="1" x14ac:dyDescent="0.25">
      <c r="A93" s="553"/>
      <c r="B93" s="76" t="str">
        <f>B78</f>
        <v>Air Comp</v>
      </c>
      <c r="C93" s="431">
        <v>3.9829999999999997E-2</v>
      </c>
      <c r="D93" s="431">
        <v>4.0202000000000002E-2</v>
      </c>
      <c r="E93" s="431">
        <v>4.0568E-2</v>
      </c>
      <c r="F93" s="431">
        <v>4.1613999999999998E-2</v>
      </c>
      <c r="G93" s="431">
        <v>4.3744999999999999E-2</v>
      </c>
      <c r="H93" s="431">
        <v>8.1032999999999994E-2</v>
      </c>
      <c r="I93" s="431">
        <v>7.6974000000000001E-2</v>
      </c>
      <c r="J93" s="431">
        <v>7.7621999999999997E-2</v>
      </c>
      <c r="K93" s="431">
        <v>7.6564999999999994E-2</v>
      </c>
      <c r="L93" s="431">
        <v>4.2223999999999998E-2</v>
      </c>
      <c r="M93" s="431">
        <v>4.2845000000000001E-2</v>
      </c>
      <c r="N93" s="431">
        <v>3.9836000000000003E-2</v>
      </c>
      <c r="O93" s="431">
        <f>C93</f>
        <v>3.9829999999999997E-2</v>
      </c>
      <c r="Q93" s="95" t="s">
        <v>235</v>
      </c>
    </row>
    <row r="94" spans="1:17" s="95" customFormat="1" x14ac:dyDescent="0.25">
      <c r="A94" s="553"/>
      <c r="B94" s="76" t="str">
        <f t="shared" ref="B94:B105" si="56">B79</f>
        <v>Building Shell</v>
      </c>
      <c r="C94" s="431">
        <v>4.6690000000000002E-2</v>
      </c>
      <c r="D94" s="431">
        <v>4.5469999999999997E-2</v>
      </c>
      <c r="E94" s="431">
        <v>4.6181E-2</v>
      </c>
      <c r="F94" s="431">
        <v>4.3610000000000003E-2</v>
      </c>
      <c r="G94" s="431">
        <v>5.1957000000000003E-2</v>
      </c>
      <c r="H94" s="431">
        <v>0.106351</v>
      </c>
      <c r="I94" s="431">
        <v>9.5311000000000007E-2</v>
      </c>
      <c r="J94" s="431">
        <v>0.100024</v>
      </c>
      <c r="K94" s="431">
        <v>0.10265100000000001</v>
      </c>
      <c r="L94" s="431">
        <v>4.7780999999999997E-2</v>
      </c>
      <c r="M94" s="431">
        <v>4.6185999999999998E-2</v>
      </c>
      <c r="N94" s="431">
        <v>4.5090999999999999E-2</v>
      </c>
      <c r="O94" s="431">
        <f t="shared" ref="O94:O105" si="57">C94</f>
        <v>4.6690000000000002E-2</v>
      </c>
    </row>
    <row r="95" spans="1:17" s="95" customFormat="1" x14ac:dyDescent="0.25">
      <c r="A95" s="553"/>
      <c r="B95" s="76" t="str">
        <f t="shared" si="56"/>
        <v>Cooking</v>
      </c>
      <c r="C95" s="431">
        <v>4.0557000000000003E-2</v>
      </c>
      <c r="D95" s="431">
        <v>4.1267999999999999E-2</v>
      </c>
      <c r="E95" s="431">
        <v>4.3454E-2</v>
      </c>
      <c r="F95" s="431">
        <v>4.5587000000000003E-2</v>
      </c>
      <c r="G95" s="431">
        <v>4.6787000000000002E-2</v>
      </c>
      <c r="H95" s="431">
        <v>8.8827000000000003E-2</v>
      </c>
      <c r="I95" s="431">
        <v>8.3249000000000004E-2</v>
      </c>
      <c r="J95" s="431">
        <v>8.5038000000000002E-2</v>
      </c>
      <c r="K95" s="431">
        <v>8.2868999999999998E-2</v>
      </c>
      <c r="L95" s="431">
        <v>4.5005000000000003E-2</v>
      </c>
      <c r="M95" s="431">
        <v>4.5767000000000002E-2</v>
      </c>
      <c r="N95" s="431">
        <v>4.1034000000000001E-2</v>
      </c>
      <c r="O95" s="431">
        <f t="shared" si="57"/>
        <v>4.0557000000000003E-2</v>
      </c>
    </row>
    <row r="96" spans="1:17" s="95" customFormat="1" x14ac:dyDescent="0.25">
      <c r="A96" s="553"/>
      <c r="B96" s="76" t="str">
        <f t="shared" si="56"/>
        <v>Cooling</v>
      </c>
      <c r="C96" s="431">
        <v>3.7643000000000003E-2</v>
      </c>
      <c r="D96" s="431">
        <v>3.7594000000000002E-2</v>
      </c>
      <c r="E96" s="431">
        <v>3.8481000000000001E-2</v>
      </c>
      <c r="F96" s="431">
        <v>4.9109E-2</v>
      </c>
      <c r="G96" s="431">
        <v>6.1143000000000003E-2</v>
      </c>
      <c r="H96" s="431">
        <v>0.107651</v>
      </c>
      <c r="I96" s="431">
        <v>9.5873E-2</v>
      </c>
      <c r="J96" s="431">
        <v>0.100786</v>
      </c>
      <c r="K96" s="431">
        <v>0.10802100000000001</v>
      </c>
      <c r="L96" s="431">
        <v>5.407E-2</v>
      </c>
      <c r="M96" s="431">
        <v>4.4588000000000003E-2</v>
      </c>
      <c r="N96" s="431">
        <v>4.0072999999999998E-2</v>
      </c>
      <c r="O96" s="431">
        <f t="shared" si="57"/>
        <v>3.7643000000000003E-2</v>
      </c>
    </row>
    <row r="97" spans="1:15" s="95" customFormat="1" x14ac:dyDescent="0.25">
      <c r="A97" s="553"/>
      <c r="B97" s="76" t="str">
        <f t="shared" si="56"/>
        <v>Ext Lighting</v>
      </c>
      <c r="C97" s="431">
        <v>2.8396999999999999E-2</v>
      </c>
      <c r="D97" s="431">
        <v>2.7067000000000001E-2</v>
      </c>
      <c r="E97" s="431">
        <v>2.7428000000000001E-2</v>
      </c>
      <c r="F97" s="431">
        <v>2.8527E-2</v>
      </c>
      <c r="G97" s="431">
        <v>2.7924000000000001E-2</v>
      </c>
      <c r="H97" s="431">
        <v>4.5346999999999998E-2</v>
      </c>
      <c r="I97" s="431">
        <v>4.3922999999999997E-2</v>
      </c>
      <c r="J97" s="431">
        <v>4.3657000000000001E-2</v>
      </c>
      <c r="K97" s="431">
        <v>4.4394999999999997E-2</v>
      </c>
      <c r="L97" s="431">
        <v>2.7671999999999999E-2</v>
      </c>
      <c r="M97" s="431">
        <v>2.7786999999999999E-2</v>
      </c>
      <c r="N97" s="431">
        <v>2.7320000000000001E-2</v>
      </c>
      <c r="O97" s="431">
        <f t="shared" si="57"/>
        <v>2.8396999999999999E-2</v>
      </c>
    </row>
    <row r="98" spans="1:15" s="95" customFormat="1" x14ac:dyDescent="0.25">
      <c r="A98" s="553"/>
      <c r="B98" s="76" t="str">
        <f t="shared" si="56"/>
        <v>Heating</v>
      </c>
      <c r="C98" s="431">
        <v>4.4441000000000001E-2</v>
      </c>
      <c r="D98" s="431">
        <v>4.3256999999999997E-2</v>
      </c>
      <c r="E98" s="431">
        <v>4.4178000000000002E-2</v>
      </c>
      <c r="F98" s="431">
        <v>4.3381000000000003E-2</v>
      </c>
      <c r="G98" s="431">
        <v>4.3248000000000002E-2</v>
      </c>
      <c r="H98" s="431">
        <v>4.4656000000000001E-2</v>
      </c>
      <c r="I98" s="431">
        <v>4.3243999999999998E-2</v>
      </c>
      <c r="J98" s="431">
        <v>4.2998000000000001E-2</v>
      </c>
      <c r="K98" s="431">
        <v>7.9738000000000003E-2</v>
      </c>
      <c r="L98" s="431">
        <v>4.2855999999999998E-2</v>
      </c>
      <c r="M98" s="431">
        <v>4.2256000000000002E-2</v>
      </c>
      <c r="N98" s="431">
        <v>4.2143E-2</v>
      </c>
      <c r="O98" s="431">
        <f t="shared" si="57"/>
        <v>4.4441000000000001E-2</v>
      </c>
    </row>
    <row r="99" spans="1:15" s="95" customFormat="1" x14ac:dyDescent="0.25">
      <c r="A99" s="553"/>
      <c r="B99" s="76" t="str">
        <f t="shared" si="56"/>
        <v>HVAC</v>
      </c>
      <c r="C99" s="431">
        <v>4.6690000000000002E-2</v>
      </c>
      <c r="D99" s="431">
        <v>4.5469999999999997E-2</v>
      </c>
      <c r="E99" s="431">
        <v>4.6181E-2</v>
      </c>
      <c r="F99" s="431">
        <v>4.3610000000000003E-2</v>
      </c>
      <c r="G99" s="431">
        <v>5.1957000000000003E-2</v>
      </c>
      <c r="H99" s="431">
        <v>0.106351</v>
      </c>
      <c r="I99" s="431">
        <v>9.5311000000000007E-2</v>
      </c>
      <c r="J99" s="431">
        <v>0.100024</v>
      </c>
      <c r="K99" s="431">
        <v>0.10265100000000001</v>
      </c>
      <c r="L99" s="431">
        <v>4.7780999999999997E-2</v>
      </c>
      <c r="M99" s="431">
        <v>4.6185999999999998E-2</v>
      </c>
      <c r="N99" s="431">
        <v>4.5090999999999999E-2</v>
      </c>
      <c r="O99" s="431">
        <f t="shared" si="57"/>
        <v>4.6690000000000002E-2</v>
      </c>
    </row>
    <row r="100" spans="1:15" s="95" customFormat="1" x14ac:dyDescent="0.25">
      <c r="A100" s="553"/>
      <c r="B100" s="76" t="str">
        <f t="shared" si="56"/>
        <v>Lighting</v>
      </c>
      <c r="C100" s="431">
        <v>4.2353000000000002E-2</v>
      </c>
      <c r="D100" s="431">
        <v>4.2375999999999997E-2</v>
      </c>
      <c r="E100" s="431">
        <v>4.3025000000000001E-2</v>
      </c>
      <c r="F100" s="431">
        <v>4.5280000000000001E-2</v>
      </c>
      <c r="G100" s="431">
        <v>4.718E-2</v>
      </c>
      <c r="H100" s="431">
        <v>8.7298000000000001E-2</v>
      </c>
      <c r="I100" s="431">
        <v>8.1882999999999997E-2</v>
      </c>
      <c r="J100" s="431">
        <v>8.3452999999999999E-2</v>
      </c>
      <c r="K100" s="431">
        <v>7.9449000000000006E-2</v>
      </c>
      <c r="L100" s="431">
        <v>4.5407999999999997E-2</v>
      </c>
      <c r="M100" s="431">
        <v>4.5609999999999998E-2</v>
      </c>
      <c r="N100" s="431">
        <v>4.1577999999999997E-2</v>
      </c>
      <c r="O100" s="431">
        <f t="shared" si="57"/>
        <v>4.2353000000000002E-2</v>
      </c>
    </row>
    <row r="101" spans="1:15" s="95" customFormat="1" x14ac:dyDescent="0.25">
      <c r="A101" s="553"/>
      <c r="B101" s="76" t="str">
        <f t="shared" si="56"/>
        <v>Miscellaneous</v>
      </c>
      <c r="C101" s="431">
        <v>3.9829999999999997E-2</v>
      </c>
      <c r="D101" s="431">
        <v>4.0202000000000002E-2</v>
      </c>
      <c r="E101" s="431">
        <v>4.0568E-2</v>
      </c>
      <c r="F101" s="431">
        <v>4.1613999999999998E-2</v>
      </c>
      <c r="G101" s="431">
        <v>4.3744999999999999E-2</v>
      </c>
      <c r="H101" s="431">
        <v>8.1032999999999994E-2</v>
      </c>
      <c r="I101" s="431">
        <v>7.6974000000000001E-2</v>
      </c>
      <c r="J101" s="431">
        <v>7.7621999999999997E-2</v>
      </c>
      <c r="K101" s="431">
        <v>7.6564999999999994E-2</v>
      </c>
      <c r="L101" s="431">
        <v>4.2223999999999998E-2</v>
      </c>
      <c r="M101" s="431">
        <v>4.2845000000000001E-2</v>
      </c>
      <c r="N101" s="431">
        <v>3.9836000000000003E-2</v>
      </c>
      <c r="O101" s="431">
        <f t="shared" si="57"/>
        <v>3.9829999999999997E-2</v>
      </c>
    </row>
    <row r="102" spans="1:15" s="95" customFormat="1" x14ac:dyDescent="0.25">
      <c r="A102" s="553"/>
      <c r="B102" s="76" t="str">
        <f t="shared" si="56"/>
        <v>Motors</v>
      </c>
      <c r="C102" s="431">
        <v>3.9829999999999997E-2</v>
      </c>
      <c r="D102" s="431">
        <v>4.0202000000000002E-2</v>
      </c>
      <c r="E102" s="431">
        <v>4.0568E-2</v>
      </c>
      <c r="F102" s="431">
        <v>4.1613999999999998E-2</v>
      </c>
      <c r="G102" s="431">
        <v>4.3744999999999999E-2</v>
      </c>
      <c r="H102" s="431">
        <v>8.1032999999999994E-2</v>
      </c>
      <c r="I102" s="431">
        <v>7.6974000000000001E-2</v>
      </c>
      <c r="J102" s="431">
        <v>7.7621999999999997E-2</v>
      </c>
      <c r="K102" s="431">
        <v>7.6564999999999994E-2</v>
      </c>
      <c r="L102" s="431">
        <v>4.2223999999999998E-2</v>
      </c>
      <c r="M102" s="431">
        <v>4.2845000000000001E-2</v>
      </c>
      <c r="N102" s="431">
        <v>3.9836000000000003E-2</v>
      </c>
      <c r="O102" s="431">
        <f t="shared" si="57"/>
        <v>3.9829999999999997E-2</v>
      </c>
    </row>
    <row r="103" spans="1:15" s="95" customFormat="1" x14ac:dyDescent="0.25">
      <c r="A103" s="553"/>
      <c r="B103" s="76" t="str">
        <f t="shared" si="56"/>
        <v>Process</v>
      </c>
      <c r="C103" s="431">
        <v>3.9829999999999997E-2</v>
      </c>
      <c r="D103" s="431">
        <v>4.0202000000000002E-2</v>
      </c>
      <c r="E103" s="431">
        <v>4.0568E-2</v>
      </c>
      <c r="F103" s="431">
        <v>4.1613999999999998E-2</v>
      </c>
      <c r="G103" s="431">
        <v>4.3744999999999999E-2</v>
      </c>
      <c r="H103" s="431">
        <v>8.1032999999999994E-2</v>
      </c>
      <c r="I103" s="431">
        <v>7.6974000000000001E-2</v>
      </c>
      <c r="J103" s="431">
        <v>7.7621999999999997E-2</v>
      </c>
      <c r="K103" s="431">
        <v>7.6564999999999994E-2</v>
      </c>
      <c r="L103" s="431">
        <v>4.2223999999999998E-2</v>
      </c>
      <c r="M103" s="431">
        <v>4.2845000000000001E-2</v>
      </c>
      <c r="N103" s="431">
        <v>3.9836000000000003E-2</v>
      </c>
      <c r="O103" s="431">
        <f t="shared" si="57"/>
        <v>3.9829999999999997E-2</v>
      </c>
    </row>
    <row r="104" spans="1:15" s="95" customFormat="1" x14ac:dyDescent="0.25">
      <c r="A104" s="553"/>
      <c r="B104" s="76" t="str">
        <f t="shared" si="56"/>
        <v>Refrigeration</v>
      </c>
      <c r="C104" s="431">
        <v>3.7731000000000001E-2</v>
      </c>
      <c r="D104" s="431">
        <v>3.7999999999999999E-2</v>
      </c>
      <c r="E104" s="431">
        <v>3.9366999999999999E-2</v>
      </c>
      <c r="F104" s="431">
        <v>4.0410000000000001E-2</v>
      </c>
      <c r="G104" s="431">
        <v>4.1471000000000001E-2</v>
      </c>
      <c r="H104" s="431">
        <v>7.6507000000000006E-2</v>
      </c>
      <c r="I104" s="431">
        <v>7.2470999999999994E-2</v>
      </c>
      <c r="J104" s="431">
        <v>7.3424000000000003E-2</v>
      </c>
      <c r="K104" s="431">
        <v>7.2287000000000004E-2</v>
      </c>
      <c r="L104" s="431">
        <v>4.011E-2</v>
      </c>
      <c r="M104" s="431">
        <v>4.0693E-2</v>
      </c>
      <c r="N104" s="431">
        <v>3.7767000000000002E-2</v>
      </c>
      <c r="O104" s="431">
        <f t="shared" si="57"/>
        <v>3.7731000000000001E-2</v>
      </c>
    </row>
    <row r="105" spans="1:15" s="95" customFormat="1" ht="15.75" thickBot="1" x14ac:dyDescent="0.3">
      <c r="A105" s="554"/>
      <c r="B105" s="78" t="str">
        <f t="shared" si="56"/>
        <v>Water Heating</v>
      </c>
      <c r="C105" s="432">
        <v>3.9265000000000001E-2</v>
      </c>
      <c r="D105" s="432">
        <v>4.0346E-2</v>
      </c>
      <c r="E105" s="432">
        <v>4.2657E-2</v>
      </c>
      <c r="F105" s="432">
        <v>4.4724E-2</v>
      </c>
      <c r="G105" s="432">
        <v>4.6117999999999999E-2</v>
      </c>
      <c r="H105" s="432">
        <v>8.8703000000000004E-2</v>
      </c>
      <c r="I105" s="432">
        <v>8.1969E-2</v>
      </c>
      <c r="J105" s="432">
        <v>8.4942000000000004E-2</v>
      </c>
      <c r="K105" s="432">
        <v>8.1456000000000001E-2</v>
      </c>
      <c r="L105" s="432">
        <v>4.4394999999999997E-2</v>
      </c>
      <c r="M105" s="432">
        <v>4.5121000000000001E-2</v>
      </c>
      <c r="N105" s="432">
        <v>4.0204999999999998E-2</v>
      </c>
      <c r="O105" s="432">
        <f t="shared" si="57"/>
        <v>3.9265000000000001E-2</v>
      </c>
    </row>
    <row r="106" spans="1:15" x14ac:dyDescent="0.25">
      <c r="C106" s="334" t="s">
        <v>231</v>
      </c>
    </row>
    <row r="107" spans="1:15" hidden="1" x14ac:dyDescent="0.25">
      <c r="A107" s="546" t="s">
        <v>115</v>
      </c>
      <c r="B107" s="548" t="s">
        <v>116</v>
      </c>
      <c r="C107" s="549"/>
      <c r="D107" s="549"/>
      <c r="E107" s="549"/>
      <c r="F107" s="549"/>
      <c r="G107" s="549"/>
      <c r="H107" s="549"/>
      <c r="I107" s="549"/>
      <c r="J107" s="549"/>
      <c r="K107" s="549"/>
      <c r="L107" s="549"/>
      <c r="M107" s="549"/>
      <c r="N107" s="555"/>
      <c r="O107" s="118" t="s">
        <v>116</v>
      </c>
    </row>
    <row r="108" spans="1:15" ht="15.75" hidden="1" thickBot="1" x14ac:dyDescent="0.3">
      <c r="A108" s="547"/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6"/>
      <c r="O108" s="421" t="s">
        <v>227</v>
      </c>
    </row>
    <row r="109" spans="1:15" ht="16.5" hidden="1" thickBot="1" x14ac:dyDescent="0.3">
      <c r="A109" s="541"/>
      <c r="B109" s="221" t="s">
        <v>136</v>
      </c>
      <c r="C109" s="139">
        <f>C$4</f>
        <v>45658</v>
      </c>
      <c r="D109" s="139">
        <f t="shared" ref="D109:O109" si="58">D$4</f>
        <v>45689</v>
      </c>
      <c r="E109" s="139">
        <f t="shared" si="58"/>
        <v>45717</v>
      </c>
      <c r="F109" s="139">
        <f t="shared" si="58"/>
        <v>45748</v>
      </c>
      <c r="G109" s="139">
        <f t="shared" si="58"/>
        <v>45778</v>
      </c>
      <c r="H109" s="139">
        <f t="shared" si="58"/>
        <v>45809</v>
      </c>
      <c r="I109" s="139">
        <f t="shared" si="58"/>
        <v>45839</v>
      </c>
      <c r="J109" s="139">
        <f t="shared" si="58"/>
        <v>45870</v>
      </c>
      <c r="K109" s="139">
        <f t="shared" si="58"/>
        <v>45901</v>
      </c>
      <c r="L109" s="139">
        <f t="shared" si="58"/>
        <v>45931</v>
      </c>
      <c r="M109" s="139">
        <f t="shared" si="58"/>
        <v>45962</v>
      </c>
      <c r="N109" s="139">
        <f t="shared" si="58"/>
        <v>45992</v>
      </c>
      <c r="O109" s="139">
        <f t="shared" si="58"/>
        <v>46023</v>
      </c>
    </row>
    <row r="110" spans="1:15" hidden="1" x14ac:dyDescent="0.25">
      <c r="A110" s="541"/>
      <c r="B110" s="222" t="s">
        <v>20</v>
      </c>
      <c r="C110" s="346">
        <v>3.7309360712313777E-2</v>
      </c>
      <c r="D110" s="346">
        <v>3.7592595090519432E-2</v>
      </c>
      <c r="E110" s="346">
        <v>3.790549063990227E-2</v>
      </c>
      <c r="F110" s="346">
        <v>3.8795312696370085E-2</v>
      </c>
      <c r="G110" s="346">
        <v>4.0256529624143049E-2</v>
      </c>
      <c r="H110" s="346">
        <v>7.0755895095357096E-2</v>
      </c>
      <c r="I110" s="346">
        <v>6.7753562472526563E-2</v>
      </c>
      <c r="J110" s="346">
        <v>6.823915742998507E-2</v>
      </c>
      <c r="K110" s="346">
        <v>6.7525399252015297E-2</v>
      </c>
      <c r="L110" s="346">
        <v>3.9063382109163408E-2</v>
      </c>
      <c r="M110" s="346">
        <v>3.9553696920511257E-2</v>
      </c>
      <c r="N110" s="346">
        <v>3.7562326323709046E-2</v>
      </c>
      <c r="O110" s="346">
        <f>C110</f>
        <v>3.7309360712313777E-2</v>
      </c>
    </row>
    <row r="111" spans="1:15" hidden="1" x14ac:dyDescent="0.25">
      <c r="A111" s="541"/>
      <c r="B111" s="222" t="s">
        <v>0</v>
      </c>
      <c r="C111" s="346">
        <v>4.2520723114963382E-2</v>
      </c>
      <c r="D111" s="346">
        <v>4.1743510531885644E-2</v>
      </c>
      <c r="E111" s="346">
        <v>4.2304659778201283E-2</v>
      </c>
      <c r="F111" s="346">
        <v>4.1033300936625446E-2</v>
      </c>
      <c r="G111" s="346">
        <v>4.5919524731222877E-2</v>
      </c>
      <c r="H111" s="346">
        <v>8.828635664133308E-2</v>
      </c>
      <c r="I111" s="346">
        <v>8.0635132489662531E-2</v>
      </c>
      <c r="J111" s="346">
        <v>8.4009606331493389E-2</v>
      </c>
      <c r="K111" s="346">
        <v>8.5745407007655414E-2</v>
      </c>
      <c r="L111" s="346">
        <v>4.4458666257811495E-2</v>
      </c>
      <c r="M111" s="346">
        <v>4.3145560230729206E-2</v>
      </c>
      <c r="N111" s="346">
        <v>4.1885704303761657E-2</v>
      </c>
      <c r="O111" s="346">
        <f t="shared" ref="O111:O122" si="59">C111</f>
        <v>4.2520723114963382E-2</v>
      </c>
    </row>
    <row r="112" spans="1:15" hidden="1" x14ac:dyDescent="0.25">
      <c r="A112" s="541"/>
      <c r="B112" s="222" t="s">
        <v>21</v>
      </c>
      <c r="C112" s="346">
        <v>3.812480333592938E-2</v>
      </c>
      <c r="D112" s="346">
        <v>3.863584650399525E-2</v>
      </c>
      <c r="E112" s="346">
        <v>4.0110968412696429E-2</v>
      </c>
      <c r="F112" s="346">
        <v>4.1692552246356249E-2</v>
      </c>
      <c r="G112" s="346">
        <v>4.2574877465881671E-2</v>
      </c>
      <c r="H112" s="346">
        <v>7.6182846728634554E-2</v>
      </c>
      <c r="I112" s="346">
        <v>7.2182560224524711E-2</v>
      </c>
      <c r="J112" s="346">
        <v>7.3486687391125252E-2</v>
      </c>
      <c r="K112" s="346">
        <v>7.1961972198973156E-2</v>
      </c>
      <c r="L112" s="346">
        <v>4.1202779153548821E-2</v>
      </c>
      <c r="M112" s="346">
        <v>4.1783383909177088E-2</v>
      </c>
      <c r="N112" s="346">
        <v>3.8741878479679928E-2</v>
      </c>
      <c r="O112" s="346">
        <f t="shared" si="59"/>
        <v>3.812480333592938E-2</v>
      </c>
    </row>
    <row r="113" spans="1:15" hidden="1" x14ac:dyDescent="0.25">
      <c r="A113" s="541"/>
      <c r="B113" s="222" t="s">
        <v>1</v>
      </c>
      <c r="C113" s="346">
        <v>3.7643000000000003E-2</v>
      </c>
      <c r="D113" s="346">
        <v>3.7594000000000002E-2</v>
      </c>
      <c r="E113" s="346">
        <v>3.8481000000000001E-2</v>
      </c>
      <c r="F113" s="346">
        <v>4.5546527424448306E-2</v>
      </c>
      <c r="G113" s="346">
        <v>5.2139423884773821E-2</v>
      </c>
      <c r="H113" s="346">
        <v>8.918045167108582E-2</v>
      </c>
      <c r="I113" s="346">
        <v>8.1027324509359955E-2</v>
      </c>
      <c r="J113" s="346">
        <v>8.4542112011390252E-2</v>
      </c>
      <c r="K113" s="346">
        <v>8.9460509002049729E-2</v>
      </c>
      <c r="L113" s="346">
        <v>5.0502845272441692E-2</v>
      </c>
      <c r="M113" s="346">
        <v>4.4588000000000003E-2</v>
      </c>
      <c r="N113" s="346">
        <v>4.0072999999999998E-2</v>
      </c>
      <c r="O113" s="346">
        <f t="shared" si="59"/>
        <v>3.7643000000000003E-2</v>
      </c>
    </row>
    <row r="114" spans="1:15" hidden="1" x14ac:dyDescent="0.25">
      <c r="A114" s="541"/>
      <c r="B114" s="222" t="s">
        <v>22</v>
      </c>
      <c r="C114" s="346">
        <v>2.7979023307448891E-2</v>
      </c>
      <c r="D114" s="346">
        <v>2.7062237345416705E-2</v>
      </c>
      <c r="E114" s="346">
        <v>2.7366766574322021E-2</v>
      </c>
      <c r="F114" s="346">
        <v>2.8203953398476794E-2</v>
      </c>
      <c r="G114" s="346">
        <v>2.7858111953350514E-2</v>
      </c>
      <c r="H114" s="346">
        <v>4.517263626282926E-2</v>
      </c>
      <c r="I114" s="346">
        <v>4.3757210070201225E-2</v>
      </c>
      <c r="J114" s="346">
        <v>4.3498044615800903E-2</v>
      </c>
      <c r="K114" s="346">
        <v>4.4228232364900331E-2</v>
      </c>
      <c r="L114" s="346">
        <v>2.7623053960593121E-2</v>
      </c>
      <c r="M114" s="346">
        <v>2.7741626843932658E-2</v>
      </c>
      <c r="N114" s="346">
        <v>2.7315147361757344E-2</v>
      </c>
      <c r="O114" s="346">
        <f t="shared" si="59"/>
        <v>2.7979023307448891E-2</v>
      </c>
    </row>
    <row r="115" spans="1:15" hidden="1" x14ac:dyDescent="0.25">
      <c r="A115" s="541"/>
      <c r="B115" s="76" t="s">
        <v>9</v>
      </c>
      <c r="C115" s="346">
        <v>4.0318557896803296E-2</v>
      </c>
      <c r="D115" s="346">
        <v>3.9568248587468539E-2</v>
      </c>
      <c r="E115" s="346">
        <v>4.0207620734309842E-2</v>
      </c>
      <c r="F115" s="346">
        <v>3.9948730023870067E-2</v>
      </c>
      <c r="G115" s="346">
        <v>4.0203143576144802E-2</v>
      </c>
      <c r="H115" s="346">
        <v>4.4656000000000001E-2</v>
      </c>
      <c r="I115" s="346">
        <v>4.3243999999999998E-2</v>
      </c>
      <c r="J115" s="346">
        <v>4.2998000000000001E-2</v>
      </c>
      <c r="K115" s="346">
        <v>6.9761842481432038E-2</v>
      </c>
      <c r="L115" s="346">
        <v>3.8970456467593638E-2</v>
      </c>
      <c r="M115" s="346">
        <v>3.9130451436498209E-2</v>
      </c>
      <c r="N115" s="346">
        <v>3.8987207833272704E-2</v>
      </c>
      <c r="O115" s="346">
        <f t="shared" si="59"/>
        <v>4.0318557896803296E-2</v>
      </c>
    </row>
    <row r="116" spans="1:15" hidden="1" x14ac:dyDescent="0.25">
      <c r="A116" s="541"/>
      <c r="B116" s="76" t="s">
        <v>3</v>
      </c>
      <c r="C116" s="346">
        <v>4.2520723114963382E-2</v>
      </c>
      <c r="D116" s="346">
        <v>4.1743510531885644E-2</v>
      </c>
      <c r="E116" s="346">
        <v>4.2304659778201283E-2</v>
      </c>
      <c r="F116" s="346">
        <v>4.1033300936625446E-2</v>
      </c>
      <c r="G116" s="346">
        <v>4.5919524731222877E-2</v>
      </c>
      <c r="H116" s="346">
        <v>8.828635664133308E-2</v>
      </c>
      <c r="I116" s="346">
        <v>8.0635132489662531E-2</v>
      </c>
      <c r="J116" s="346">
        <v>8.4009606331493389E-2</v>
      </c>
      <c r="K116" s="346">
        <v>8.5745407007655414E-2</v>
      </c>
      <c r="L116" s="346">
        <v>4.4458666257811495E-2</v>
      </c>
      <c r="M116" s="346">
        <v>4.3145560230729206E-2</v>
      </c>
      <c r="N116" s="346">
        <v>4.1885704303761657E-2</v>
      </c>
      <c r="O116" s="346">
        <f t="shared" si="59"/>
        <v>4.2520723114963382E-2</v>
      </c>
    </row>
    <row r="117" spans="1:15" hidden="1" x14ac:dyDescent="0.25">
      <c r="A117" s="541"/>
      <c r="B117" s="76" t="s">
        <v>4</v>
      </c>
      <c r="C117" s="346">
        <v>3.9332392744537863E-2</v>
      </c>
      <c r="D117" s="346">
        <v>3.9395134594588245E-2</v>
      </c>
      <c r="E117" s="346">
        <v>3.9889592752648043E-2</v>
      </c>
      <c r="F117" s="346">
        <v>4.1567530398382256E-2</v>
      </c>
      <c r="G117" s="346">
        <v>4.2877148484720788E-2</v>
      </c>
      <c r="H117" s="346">
        <v>7.5120845496107133E-2</v>
      </c>
      <c r="I117" s="346">
        <v>7.1220477912199667E-2</v>
      </c>
      <c r="J117" s="346">
        <v>7.2367615303684074E-2</v>
      </c>
      <c r="K117" s="346">
        <v>6.9558311182514918E-2</v>
      </c>
      <c r="L117" s="346">
        <v>4.1479096302891857E-2</v>
      </c>
      <c r="M117" s="346">
        <v>4.1768887377816956E-2</v>
      </c>
      <c r="N117" s="346">
        <v>3.9137667024608053E-2</v>
      </c>
      <c r="O117" s="346">
        <f t="shared" si="59"/>
        <v>3.9332392744537863E-2</v>
      </c>
    </row>
    <row r="118" spans="1:15" hidden="1" x14ac:dyDescent="0.25">
      <c r="A118" s="541"/>
      <c r="B118" s="76" t="s">
        <v>5</v>
      </c>
      <c r="C118" s="346">
        <v>3.7309360712313777E-2</v>
      </c>
      <c r="D118" s="346">
        <v>3.7592595090519432E-2</v>
      </c>
      <c r="E118" s="346">
        <v>3.790549063990227E-2</v>
      </c>
      <c r="F118" s="346">
        <v>3.8795312696370085E-2</v>
      </c>
      <c r="G118" s="346">
        <v>4.0256529624143049E-2</v>
      </c>
      <c r="H118" s="346">
        <v>7.0755895095357096E-2</v>
      </c>
      <c r="I118" s="346">
        <v>6.7753562472526563E-2</v>
      </c>
      <c r="J118" s="346">
        <v>6.823915742998507E-2</v>
      </c>
      <c r="K118" s="346">
        <v>6.7525399252015297E-2</v>
      </c>
      <c r="L118" s="346">
        <v>3.9063382109163408E-2</v>
      </c>
      <c r="M118" s="346">
        <v>3.9553696920511257E-2</v>
      </c>
      <c r="N118" s="346">
        <v>3.7562326323709046E-2</v>
      </c>
      <c r="O118" s="346">
        <f t="shared" si="59"/>
        <v>3.7309360712313777E-2</v>
      </c>
    </row>
    <row r="119" spans="1:15" hidden="1" x14ac:dyDescent="0.25">
      <c r="A119" s="541"/>
      <c r="B119" s="76" t="s">
        <v>23</v>
      </c>
      <c r="C119" s="346">
        <v>3.7309360712313777E-2</v>
      </c>
      <c r="D119" s="346">
        <v>3.7592595090519432E-2</v>
      </c>
      <c r="E119" s="346">
        <v>3.790549063990227E-2</v>
      </c>
      <c r="F119" s="346">
        <v>3.8795312696370085E-2</v>
      </c>
      <c r="G119" s="346">
        <v>4.0256529624143049E-2</v>
      </c>
      <c r="H119" s="346">
        <v>7.0755895095357096E-2</v>
      </c>
      <c r="I119" s="346">
        <v>6.7753562472526563E-2</v>
      </c>
      <c r="J119" s="346">
        <v>6.823915742998507E-2</v>
      </c>
      <c r="K119" s="346">
        <v>6.7525399252015297E-2</v>
      </c>
      <c r="L119" s="346">
        <v>3.9063382109163408E-2</v>
      </c>
      <c r="M119" s="346">
        <v>3.9553696920511257E-2</v>
      </c>
      <c r="N119" s="346">
        <v>3.7562326323709046E-2</v>
      </c>
      <c r="O119" s="346">
        <f t="shared" si="59"/>
        <v>3.7309360712313777E-2</v>
      </c>
    </row>
    <row r="120" spans="1:15" hidden="1" x14ac:dyDescent="0.25">
      <c r="A120" s="541"/>
      <c r="B120" s="76" t="s">
        <v>24</v>
      </c>
      <c r="C120" s="346">
        <v>3.7309360712313777E-2</v>
      </c>
      <c r="D120" s="346">
        <v>3.7592595090519432E-2</v>
      </c>
      <c r="E120" s="346">
        <v>3.790549063990227E-2</v>
      </c>
      <c r="F120" s="346">
        <v>3.8795312696370085E-2</v>
      </c>
      <c r="G120" s="346">
        <v>4.0256529624143049E-2</v>
      </c>
      <c r="H120" s="346">
        <v>7.0755895095357096E-2</v>
      </c>
      <c r="I120" s="346">
        <v>6.7753562472526563E-2</v>
      </c>
      <c r="J120" s="346">
        <v>6.823915742998507E-2</v>
      </c>
      <c r="K120" s="346">
        <v>6.7525399252015297E-2</v>
      </c>
      <c r="L120" s="346">
        <v>3.9063382109163408E-2</v>
      </c>
      <c r="M120" s="346">
        <v>3.9553696920511257E-2</v>
      </c>
      <c r="N120" s="346">
        <v>3.7562326323709046E-2</v>
      </c>
      <c r="O120" s="346">
        <f t="shared" si="59"/>
        <v>3.7309360712313777E-2</v>
      </c>
    </row>
    <row r="121" spans="1:15" hidden="1" x14ac:dyDescent="0.25">
      <c r="A121" s="541"/>
      <c r="B121" s="76" t="s">
        <v>7</v>
      </c>
      <c r="C121" s="346">
        <v>3.5682741979693122E-2</v>
      </c>
      <c r="D121" s="346">
        <v>3.5900332017223431E-2</v>
      </c>
      <c r="E121" s="346">
        <v>3.6855222703080198E-2</v>
      </c>
      <c r="F121" s="346">
        <v>3.7713234347840394E-2</v>
      </c>
      <c r="G121" s="346">
        <v>3.8506725867705857E-2</v>
      </c>
      <c r="H121" s="346">
        <v>6.7586919778914373E-2</v>
      </c>
      <c r="I121" s="346">
        <v>6.4558915989139196E-2</v>
      </c>
      <c r="J121" s="346">
        <v>6.5253104129576744E-2</v>
      </c>
      <c r="K121" s="346">
        <v>6.4498460821838438E-2</v>
      </c>
      <c r="L121" s="346">
        <v>3.7446622718188112E-2</v>
      </c>
      <c r="M121" s="346">
        <v>3.7897793768534443E-2</v>
      </c>
      <c r="N121" s="346">
        <v>3.5939490764754653E-2</v>
      </c>
      <c r="O121" s="346">
        <f t="shared" si="59"/>
        <v>3.5682741979693122E-2</v>
      </c>
    </row>
    <row r="122" spans="1:15" ht="15.75" hidden="1" thickBot="1" x14ac:dyDescent="0.3">
      <c r="A122" s="542"/>
      <c r="B122" s="78" t="s">
        <v>8</v>
      </c>
      <c r="C122" s="346">
        <v>3.720867190622492E-2</v>
      </c>
      <c r="D122" s="346">
        <v>3.7965054983119348E-2</v>
      </c>
      <c r="E122" s="346">
        <v>3.9526899842224586E-2</v>
      </c>
      <c r="F122" s="346">
        <v>4.1066274953560376E-2</v>
      </c>
      <c r="G122" s="346">
        <v>4.2068085643249667E-2</v>
      </c>
      <c r="H122" s="346">
        <v>7.6096635164427801E-2</v>
      </c>
      <c r="I122" s="346">
        <v>7.1281056658700187E-2</v>
      </c>
      <c r="J122" s="346">
        <v>7.3419066539057082E-2</v>
      </c>
      <c r="K122" s="346">
        <v>7.0969717842630911E-2</v>
      </c>
      <c r="L122" s="346">
        <v>4.0735333196233868E-2</v>
      </c>
      <c r="M122" s="346">
        <v>4.1293551146050066E-2</v>
      </c>
      <c r="N122" s="346">
        <v>3.8129622671069403E-2</v>
      </c>
      <c r="O122" s="346">
        <f t="shared" si="59"/>
        <v>3.720867190622492E-2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5" ht="15.75" hidden="1" thickBot="1" x14ac:dyDescent="0.3"/>
    <row r="125" spans="1:15" ht="15.75" hidden="1" thickBot="1" x14ac:dyDescent="0.3">
      <c r="C125" s="543" t="s">
        <v>118</v>
      </c>
      <c r="D125" s="544"/>
      <c r="E125" s="544"/>
      <c r="F125" s="544"/>
      <c r="G125" s="544"/>
      <c r="H125" s="544"/>
      <c r="I125" s="544"/>
      <c r="J125" s="544"/>
      <c r="K125" s="544"/>
      <c r="L125" s="544"/>
      <c r="M125" s="544"/>
      <c r="N125" s="545"/>
      <c r="O125" s="420" t="s">
        <v>118</v>
      </c>
    </row>
    <row r="126" spans="1:15" ht="16.5" hidden="1" thickBot="1" x14ac:dyDescent="0.3">
      <c r="A126" s="540" t="s">
        <v>119</v>
      </c>
      <c r="B126" s="221" t="s">
        <v>136</v>
      </c>
      <c r="C126" s="139">
        <f>C$4</f>
        <v>45658</v>
      </c>
      <c r="D126" s="139">
        <f t="shared" ref="D126:O126" si="60">D$4</f>
        <v>45689</v>
      </c>
      <c r="E126" s="139">
        <f t="shared" si="60"/>
        <v>45717</v>
      </c>
      <c r="F126" s="139">
        <f t="shared" si="60"/>
        <v>45748</v>
      </c>
      <c r="G126" s="139">
        <f t="shared" si="60"/>
        <v>45778</v>
      </c>
      <c r="H126" s="139">
        <f t="shared" si="60"/>
        <v>45809</v>
      </c>
      <c r="I126" s="139">
        <f t="shared" si="60"/>
        <v>45839</v>
      </c>
      <c r="J126" s="139">
        <f t="shared" si="60"/>
        <v>45870</v>
      </c>
      <c r="K126" s="139">
        <f t="shared" si="60"/>
        <v>45901</v>
      </c>
      <c r="L126" s="139">
        <f t="shared" si="60"/>
        <v>45931</v>
      </c>
      <c r="M126" s="139">
        <f t="shared" si="60"/>
        <v>45962</v>
      </c>
      <c r="N126" s="139">
        <f t="shared" si="60"/>
        <v>45992</v>
      </c>
      <c r="O126" s="139">
        <f t="shared" si="60"/>
        <v>46023</v>
      </c>
    </row>
    <row r="127" spans="1:15" hidden="1" x14ac:dyDescent="0.25">
      <c r="A127" s="541"/>
      <c r="B127" s="222" t="s">
        <v>20</v>
      </c>
      <c r="C127" s="346">
        <v>2.5206392876862228E-3</v>
      </c>
      <c r="D127" s="346">
        <v>2.6094049094805729E-3</v>
      </c>
      <c r="E127" s="346">
        <v>2.6625093600977324E-3</v>
      </c>
      <c r="F127" s="346">
        <v>2.8186873036299166E-3</v>
      </c>
      <c r="G127" s="346">
        <v>3.4884703758569541E-3</v>
      </c>
      <c r="H127" s="346">
        <v>1.0277104904642899E-2</v>
      </c>
      <c r="I127" s="346">
        <v>9.2204375274734379E-3</v>
      </c>
      <c r="J127" s="346">
        <v>9.38284257001493E-3</v>
      </c>
      <c r="K127" s="346">
        <v>9.0396007479847072E-3</v>
      </c>
      <c r="L127" s="346">
        <v>3.1606178908365895E-3</v>
      </c>
      <c r="M127" s="346">
        <v>3.2913030794887426E-3</v>
      </c>
      <c r="N127" s="346">
        <v>2.2736736762909611E-3</v>
      </c>
      <c r="O127" s="346">
        <f>C127</f>
        <v>2.5206392876862228E-3</v>
      </c>
    </row>
    <row r="128" spans="1:15" hidden="1" x14ac:dyDescent="0.25">
      <c r="A128" s="541"/>
      <c r="B128" s="222" t="s">
        <v>0</v>
      </c>
      <c r="C128" s="346">
        <v>4.1692768850366182E-3</v>
      </c>
      <c r="D128" s="346">
        <v>3.7264894681143467E-3</v>
      </c>
      <c r="E128" s="346">
        <v>3.8763402217987103E-3</v>
      </c>
      <c r="F128" s="346">
        <v>2.5766990633745573E-3</v>
      </c>
      <c r="G128" s="346">
        <v>6.0374752687771217E-3</v>
      </c>
      <c r="H128" s="346">
        <v>1.8064643358666917E-2</v>
      </c>
      <c r="I128" s="346">
        <v>1.4675867510337476E-2</v>
      </c>
      <c r="J128" s="346">
        <v>1.6014393668506627E-2</v>
      </c>
      <c r="K128" s="346">
        <v>1.6905592992344596E-2</v>
      </c>
      <c r="L128" s="346">
        <v>3.3223337421884975E-3</v>
      </c>
      <c r="M128" s="346">
        <v>3.0404397692707871E-3</v>
      </c>
      <c r="N128" s="346">
        <v>3.2052956962383477E-3</v>
      </c>
      <c r="O128" s="346">
        <f t="shared" ref="O128:O139" si="61">C128</f>
        <v>4.1692768850366182E-3</v>
      </c>
    </row>
    <row r="129" spans="1:15" hidden="1" x14ac:dyDescent="0.25">
      <c r="A129" s="541"/>
      <c r="B129" s="222" t="s">
        <v>21</v>
      </c>
      <c r="C129" s="346">
        <v>2.4321966640706207E-3</v>
      </c>
      <c r="D129" s="346">
        <v>2.6321534960047515E-3</v>
      </c>
      <c r="E129" s="346">
        <v>3.343031587303571E-3</v>
      </c>
      <c r="F129" s="346">
        <v>3.894447753643759E-3</v>
      </c>
      <c r="G129" s="346">
        <v>4.2121225341183359E-3</v>
      </c>
      <c r="H129" s="346">
        <v>1.2644153271365446E-2</v>
      </c>
      <c r="I129" s="346">
        <v>1.1066439775475291E-2</v>
      </c>
      <c r="J129" s="346">
        <v>1.1551312608874764E-2</v>
      </c>
      <c r="K129" s="346">
        <v>1.0907027801026845E-2</v>
      </c>
      <c r="L129" s="346">
        <v>3.8022208464511746E-3</v>
      </c>
      <c r="M129" s="346">
        <v>3.983616090822921E-3</v>
      </c>
      <c r="N129" s="346">
        <v>2.2921215203200737E-3</v>
      </c>
      <c r="O129" s="346">
        <f t="shared" si="61"/>
        <v>2.4321966640706207E-3</v>
      </c>
    </row>
    <row r="130" spans="1:15" hidden="1" x14ac:dyDescent="0.25">
      <c r="A130" s="541"/>
      <c r="B130" s="222" t="s">
        <v>1</v>
      </c>
      <c r="C130" s="346">
        <v>0</v>
      </c>
      <c r="D130" s="346">
        <v>0</v>
      </c>
      <c r="E130" s="346">
        <v>0</v>
      </c>
      <c r="F130" s="346">
        <v>3.5624725755516919E-3</v>
      </c>
      <c r="G130" s="346">
        <v>9.0035761152261768E-3</v>
      </c>
      <c r="H130" s="346">
        <v>1.8470548328914174E-2</v>
      </c>
      <c r="I130" s="346">
        <v>1.4845675490640056E-2</v>
      </c>
      <c r="J130" s="346">
        <v>1.6243887988609765E-2</v>
      </c>
      <c r="K130" s="346">
        <v>1.856049099795027E-2</v>
      </c>
      <c r="L130" s="346">
        <v>3.5671547275583052E-3</v>
      </c>
      <c r="M130" s="346">
        <v>0</v>
      </c>
      <c r="N130" s="346">
        <v>0</v>
      </c>
      <c r="O130" s="346">
        <f t="shared" si="61"/>
        <v>0</v>
      </c>
    </row>
    <row r="131" spans="1:15" hidden="1" x14ac:dyDescent="0.25">
      <c r="A131" s="541"/>
      <c r="B131" s="222" t="s">
        <v>22</v>
      </c>
      <c r="C131" s="346">
        <v>4.1797669255110828E-4</v>
      </c>
      <c r="D131" s="346">
        <v>4.7626545832960722E-6</v>
      </c>
      <c r="E131" s="346">
        <v>6.1233425677979886E-5</v>
      </c>
      <c r="F131" s="346">
        <v>3.2304660152320788E-4</v>
      </c>
      <c r="G131" s="346">
        <v>6.5888046649485832E-5</v>
      </c>
      <c r="H131" s="346">
        <v>1.7436373717073588E-4</v>
      </c>
      <c r="I131" s="346">
        <v>1.6578992979877382E-4</v>
      </c>
      <c r="J131" s="346">
        <v>1.589553841990964E-4</v>
      </c>
      <c r="K131" s="346">
        <v>1.6676763509966403E-4</v>
      </c>
      <c r="L131" s="346">
        <v>4.8946039406879454E-5</v>
      </c>
      <c r="M131" s="346">
        <v>4.5373156067342698E-5</v>
      </c>
      <c r="N131" s="346">
        <v>4.8526382426554074E-6</v>
      </c>
      <c r="O131" s="346">
        <f t="shared" si="61"/>
        <v>4.1797669255110828E-4</v>
      </c>
    </row>
    <row r="132" spans="1:15" hidden="1" x14ac:dyDescent="0.25">
      <c r="A132" s="541"/>
      <c r="B132" s="76" t="s">
        <v>9</v>
      </c>
      <c r="C132" s="346">
        <v>4.1224421031967025E-3</v>
      </c>
      <c r="D132" s="346">
        <v>3.6887514125314639E-3</v>
      </c>
      <c r="E132" s="346">
        <v>3.9703792656901622E-3</v>
      </c>
      <c r="F132" s="346">
        <v>3.4322699761299359E-3</v>
      </c>
      <c r="G132" s="346">
        <v>3.0448564238552043E-3</v>
      </c>
      <c r="H132" s="346">
        <v>0</v>
      </c>
      <c r="I132" s="346">
        <v>0</v>
      </c>
      <c r="J132" s="346">
        <v>0</v>
      </c>
      <c r="K132" s="346">
        <v>9.9761575185679744E-3</v>
      </c>
      <c r="L132" s="346">
        <v>3.8855435324063642E-3</v>
      </c>
      <c r="M132" s="346">
        <v>3.1255485635017944E-3</v>
      </c>
      <c r="N132" s="346">
        <v>3.1557921667272936E-3</v>
      </c>
      <c r="O132" s="346">
        <f t="shared" si="61"/>
        <v>4.1224421031967025E-3</v>
      </c>
    </row>
    <row r="133" spans="1:15" hidden="1" x14ac:dyDescent="0.25">
      <c r="A133" s="541"/>
      <c r="B133" s="76" t="s">
        <v>3</v>
      </c>
      <c r="C133" s="346">
        <v>4.1692768850366182E-3</v>
      </c>
      <c r="D133" s="346">
        <v>3.7264894681143467E-3</v>
      </c>
      <c r="E133" s="346">
        <v>3.8763402217987103E-3</v>
      </c>
      <c r="F133" s="346">
        <v>2.5766990633745573E-3</v>
      </c>
      <c r="G133" s="346">
        <v>6.0374752687771217E-3</v>
      </c>
      <c r="H133" s="346">
        <v>1.8064643358666917E-2</v>
      </c>
      <c r="I133" s="346">
        <v>1.4675867510337476E-2</v>
      </c>
      <c r="J133" s="346">
        <v>1.6014393668506627E-2</v>
      </c>
      <c r="K133" s="346">
        <v>1.6905592992344596E-2</v>
      </c>
      <c r="L133" s="346">
        <v>3.3223337421884975E-3</v>
      </c>
      <c r="M133" s="346">
        <v>3.0404397692707871E-3</v>
      </c>
      <c r="N133" s="346">
        <v>3.2052956962383477E-3</v>
      </c>
      <c r="O133" s="346">
        <f t="shared" si="61"/>
        <v>4.1692768850366182E-3</v>
      </c>
    </row>
    <row r="134" spans="1:15" hidden="1" x14ac:dyDescent="0.25">
      <c r="A134" s="541"/>
      <c r="B134" s="76" t="s">
        <v>4</v>
      </c>
      <c r="C134" s="346">
        <v>3.0206072554621395E-3</v>
      </c>
      <c r="D134" s="346">
        <v>2.9808654054117568E-3</v>
      </c>
      <c r="E134" s="346">
        <v>3.1354072473519607E-3</v>
      </c>
      <c r="F134" s="346">
        <v>3.7124696016177404E-3</v>
      </c>
      <c r="G134" s="346">
        <v>4.3028515152792133E-3</v>
      </c>
      <c r="H134" s="346">
        <v>1.2177154503892866E-2</v>
      </c>
      <c r="I134" s="346">
        <v>1.0662522087800325E-2</v>
      </c>
      <c r="J134" s="346">
        <v>1.1085384696315924E-2</v>
      </c>
      <c r="K134" s="346">
        <v>9.8906888174850882E-3</v>
      </c>
      <c r="L134" s="346">
        <v>3.9289036971081369E-3</v>
      </c>
      <c r="M134" s="346">
        <v>3.8411126221830454E-3</v>
      </c>
      <c r="N134" s="346">
        <v>2.4403329753919399E-3</v>
      </c>
      <c r="O134" s="346">
        <f t="shared" si="61"/>
        <v>3.0206072554621395E-3</v>
      </c>
    </row>
    <row r="135" spans="1:15" hidden="1" x14ac:dyDescent="0.25">
      <c r="A135" s="541"/>
      <c r="B135" s="76" t="s">
        <v>5</v>
      </c>
      <c r="C135" s="346">
        <v>2.5206392876862228E-3</v>
      </c>
      <c r="D135" s="346">
        <v>2.6094049094805729E-3</v>
      </c>
      <c r="E135" s="346">
        <v>2.6625093600977324E-3</v>
      </c>
      <c r="F135" s="346">
        <v>2.8186873036299166E-3</v>
      </c>
      <c r="G135" s="346">
        <v>3.4884703758569541E-3</v>
      </c>
      <c r="H135" s="346">
        <v>1.0277104904642899E-2</v>
      </c>
      <c r="I135" s="346">
        <v>9.2204375274734379E-3</v>
      </c>
      <c r="J135" s="346">
        <v>9.38284257001493E-3</v>
      </c>
      <c r="K135" s="346">
        <v>9.0396007479847072E-3</v>
      </c>
      <c r="L135" s="346">
        <v>3.1606178908365895E-3</v>
      </c>
      <c r="M135" s="346">
        <v>3.2913030794887426E-3</v>
      </c>
      <c r="N135" s="346">
        <v>2.2736736762909611E-3</v>
      </c>
      <c r="O135" s="346">
        <f t="shared" si="61"/>
        <v>2.5206392876862228E-3</v>
      </c>
    </row>
    <row r="136" spans="1:15" hidden="1" x14ac:dyDescent="0.25">
      <c r="A136" s="541"/>
      <c r="B136" s="76" t="s">
        <v>23</v>
      </c>
      <c r="C136" s="346">
        <v>2.5206392876862228E-3</v>
      </c>
      <c r="D136" s="346">
        <v>2.6094049094805729E-3</v>
      </c>
      <c r="E136" s="346">
        <v>2.6625093600977324E-3</v>
      </c>
      <c r="F136" s="346">
        <v>2.8186873036299166E-3</v>
      </c>
      <c r="G136" s="346">
        <v>3.4884703758569541E-3</v>
      </c>
      <c r="H136" s="346">
        <v>1.0277104904642899E-2</v>
      </c>
      <c r="I136" s="346">
        <v>9.2204375274734379E-3</v>
      </c>
      <c r="J136" s="346">
        <v>9.38284257001493E-3</v>
      </c>
      <c r="K136" s="346">
        <v>9.0396007479847072E-3</v>
      </c>
      <c r="L136" s="346">
        <v>3.1606178908365895E-3</v>
      </c>
      <c r="M136" s="346">
        <v>3.2913030794887426E-3</v>
      </c>
      <c r="N136" s="346">
        <v>2.2736736762909611E-3</v>
      </c>
      <c r="O136" s="346">
        <f t="shared" si="61"/>
        <v>2.5206392876862228E-3</v>
      </c>
    </row>
    <row r="137" spans="1:15" hidden="1" x14ac:dyDescent="0.25">
      <c r="A137" s="541"/>
      <c r="B137" s="76" t="s">
        <v>24</v>
      </c>
      <c r="C137" s="346">
        <v>2.5206392876862228E-3</v>
      </c>
      <c r="D137" s="346">
        <v>2.6094049094805729E-3</v>
      </c>
      <c r="E137" s="346">
        <v>2.6625093600977324E-3</v>
      </c>
      <c r="F137" s="346">
        <v>2.8186873036299166E-3</v>
      </c>
      <c r="G137" s="346">
        <v>3.4884703758569541E-3</v>
      </c>
      <c r="H137" s="346">
        <v>1.0277104904642899E-2</v>
      </c>
      <c r="I137" s="346">
        <v>9.2204375274734379E-3</v>
      </c>
      <c r="J137" s="346">
        <v>9.38284257001493E-3</v>
      </c>
      <c r="K137" s="346">
        <v>9.0396007479847072E-3</v>
      </c>
      <c r="L137" s="346">
        <v>3.1606178908365895E-3</v>
      </c>
      <c r="M137" s="346">
        <v>3.2913030794887426E-3</v>
      </c>
      <c r="N137" s="346">
        <v>2.2736736762909611E-3</v>
      </c>
      <c r="O137" s="346">
        <f t="shared" si="61"/>
        <v>2.5206392876862228E-3</v>
      </c>
    </row>
    <row r="138" spans="1:15" hidden="1" x14ac:dyDescent="0.25">
      <c r="A138" s="541"/>
      <c r="B138" s="76" t="s">
        <v>7</v>
      </c>
      <c r="C138" s="346">
        <v>2.0482580203068823E-3</v>
      </c>
      <c r="D138" s="346">
        <v>2.0996679827765714E-3</v>
      </c>
      <c r="E138" s="346">
        <v>2.5117772969197988E-3</v>
      </c>
      <c r="F138" s="346">
        <v>2.6967656521596078E-3</v>
      </c>
      <c r="G138" s="346">
        <v>2.9642741322941464E-3</v>
      </c>
      <c r="H138" s="346">
        <v>8.9200802210856432E-3</v>
      </c>
      <c r="I138" s="346">
        <v>7.9120840108608016E-3</v>
      </c>
      <c r="J138" s="346">
        <v>8.1708958704232535E-3</v>
      </c>
      <c r="K138" s="346">
        <v>7.7885391781615703E-3</v>
      </c>
      <c r="L138" s="346">
        <v>2.663377281811887E-3</v>
      </c>
      <c r="M138" s="346">
        <v>2.7952062314655561E-3</v>
      </c>
      <c r="N138" s="346">
        <v>1.8275092352453522E-3</v>
      </c>
      <c r="O138" s="346">
        <f t="shared" si="61"/>
        <v>2.0482580203068823E-3</v>
      </c>
    </row>
    <row r="139" spans="1:15" ht="15.75" hidden="1" thickBot="1" x14ac:dyDescent="0.3">
      <c r="A139" s="542"/>
      <c r="B139" s="78" t="s">
        <v>8</v>
      </c>
      <c r="C139" s="346">
        <v>2.056328093775078E-3</v>
      </c>
      <c r="D139" s="346">
        <v>2.3809450168806499E-3</v>
      </c>
      <c r="E139" s="346">
        <v>3.1301001577754123E-3</v>
      </c>
      <c r="F139" s="346">
        <v>3.6577250464396274E-3</v>
      </c>
      <c r="G139" s="346">
        <v>4.0499143567503358E-3</v>
      </c>
      <c r="H139" s="346">
        <v>1.2606364835572214E-2</v>
      </c>
      <c r="I139" s="346">
        <v>1.0687943341299815E-2</v>
      </c>
      <c r="J139" s="346">
        <v>1.1522933460942934E-2</v>
      </c>
      <c r="K139" s="346">
        <v>1.0486282157369091E-2</v>
      </c>
      <c r="L139" s="346">
        <v>3.6596668037661337E-3</v>
      </c>
      <c r="M139" s="346">
        <v>3.8274488539499401E-3</v>
      </c>
      <c r="N139" s="346">
        <v>2.075377328930593E-3</v>
      </c>
      <c r="O139" s="346">
        <f t="shared" si="61"/>
        <v>2.056328093775078E-3</v>
      </c>
    </row>
    <row r="140" spans="1:15" hidden="1" x14ac:dyDescent="0.25"/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6.5" hidden="1" thickBot="1" x14ac:dyDescent="0.3">
      <c r="A142" s="534" t="s">
        <v>120</v>
      </c>
      <c r="B142" s="223" t="s">
        <v>136</v>
      </c>
      <c r="C142" s="139">
        <f>C$4</f>
        <v>45658</v>
      </c>
      <c r="D142" s="139">
        <f t="shared" ref="D142:O142" si="62">D$4</f>
        <v>45689</v>
      </c>
      <c r="E142" s="139">
        <f t="shared" si="62"/>
        <v>45717</v>
      </c>
      <c r="F142" s="139">
        <f t="shared" si="62"/>
        <v>45748</v>
      </c>
      <c r="G142" s="139">
        <f t="shared" si="62"/>
        <v>45778</v>
      </c>
      <c r="H142" s="139">
        <f t="shared" si="62"/>
        <v>45809</v>
      </c>
      <c r="I142" s="139">
        <f t="shared" si="62"/>
        <v>45839</v>
      </c>
      <c r="J142" s="139">
        <f t="shared" si="62"/>
        <v>45870</v>
      </c>
      <c r="K142" s="139">
        <f t="shared" si="62"/>
        <v>45901</v>
      </c>
      <c r="L142" s="139">
        <f t="shared" si="62"/>
        <v>45931</v>
      </c>
      <c r="M142" s="139">
        <f t="shared" si="62"/>
        <v>45962</v>
      </c>
      <c r="N142" s="139">
        <f t="shared" si="62"/>
        <v>45992</v>
      </c>
      <c r="O142" s="139">
        <f t="shared" si="62"/>
        <v>46023</v>
      </c>
    </row>
    <row r="143" spans="1:15" hidden="1" x14ac:dyDescent="0.25">
      <c r="A143" s="535"/>
      <c r="B143" s="222" t="s">
        <v>20</v>
      </c>
      <c r="C143" s="23">
        <f>IF(C23=0,0,((C5*0.5)-C41)*C78*C110*C$2)</f>
        <v>0</v>
      </c>
      <c r="D143" s="23">
        <f>IF(D23=0,0,((D5*0.5)+C23-D41)*D78*D110*D$2)</f>
        <v>0</v>
      </c>
      <c r="E143" s="23">
        <f t="shared" ref="E143:O143" si="63">IF(E23=0,0,((E5*0.5)+D23-E41)*E78*E110*E$2)</f>
        <v>0</v>
      </c>
      <c r="F143" s="23">
        <f t="shared" si="63"/>
        <v>139.26641928045925</v>
      </c>
      <c r="G143" s="23">
        <f t="shared" si="63"/>
        <v>309.08615552548645</v>
      </c>
      <c r="H143" s="23">
        <f t="shared" si="63"/>
        <v>561.62606715712252</v>
      </c>
      <c r="I143" s="23">
        <f t="shared" si="63"/>
        <v>687.05536666129717</v>
      </c>
      <c r="J143" s="23">
        <f t="shared" si="63"/>
        <v>790.14675775765397</v>
      </c>
      <c r="K143" s="23">
        <f t="shared" si="63"/>
        <v>766.21640776371942</v>
      </c>
      <c r="L143" s="23">
        <f t="shared" si="63"/>
        <v>458.10911022651845</v>
      </c>
      <c r="M143" s="23">
        <f t="shared" si="63"/>
        <v>449.23797616794872</v>
      </c>
      <c r="N143" s="23">
        <f t="shared" si="63"/>
        <v>609.33461420672188</v>
      </c>
      <c r="O143" s="23">
        <f t="shared" si="63"/>
        <v>771.95295570351789</v>
      </c>
    </row>
    <row r="144" spans="1:15" hidden="1" x14ac:dyDescent="0.25">
      <c r="A144" s="535"/>
      <c r="B144" s="222" t="s">
        <v>0</v>
      </c>
      <c r="C144" s="23">
        <f t="shared" ref="C144:C155" si="64">IF(C24=0,0,((C6*0.5)-C42)*C79*C111*C$2)</f>
        <v>0</v>
      </c>
      <c r="D144" s="23">
        <f t="shared" ref="D144:O155" si="65">IF(D24=0,0,((D6*0.5)+C24-D42)*D79*D111*D$2)</f>
        <v>0</v>
      </c>
      <c r="E144" s="23">
        <f t="shared" si="65"/>
        <v>0</v>
      </c>
      <c r="F144" s="23">
        <f t="shared" si="65"/>
        <v>0</v>
      </c>
      <c r="G144" s="23">
        <f t="shared" si="65"/>
        <v>0</v>
      </c>
      <c r="H144" s="23">
        <f t="shared" si="65"/>
        <v>0</v>
      </c>
      <c r="I144" s="23">
        <f t="shared" si="65"/>
        <v>0</v>
      </c>
      <c r="J144" s="23">
        <f t="shared" si="65"/>
        <v>0</v>
      </c>
      <c r="K144" s="23">
        <f t="shared" si="65"/>
        <v>0</v>
      </c>
      <c r="L144" s="23">
        <f t="shared" si="65"/>
        <v>0</v>
      </c>
      <c r="M144" s="23">
        <f t="shared" si="65"/>
        <v>0</v>
      </c>
      <c r="N144" s="23">
        <f t="shared" si="65"/>
        <v>23.106001532188689</v>
      </c>
      <c r="O144" s="23">
        <f t="shared" si="65"/>
        <v>48.660479043798539</v>
      </c>
    </row>
    <row r="145" spans="1:15" hidden="1" x14ac:dyDescent="0.25">
      <c r="A145" s="535"/>
      <c r="B145" s="222" t="s">
        <v>21</v>
      </c>
      <c r="C145" s="23">
        <f t="shared" si="64"/>
        <v>0</v>
      </c>
      <c r="D145" s="23">
        <f t="shared" si="65"/>
        <v>0</v>
      </c>
      <c r="E145" s="23">
        <f t="shared" ref="E145:O148" si="66">IF(E25=0,0,((E7*0.5)+D25-E43)*E80*E112*E$2)</f>
        <v>0</v>
      </c>
      <c r="F145" s="23">
        <f t="shared" si="66"/>
        <v>0</v>
      </c>
      <c r="G145" s="23">
        <f t="shared" si="66"/>
        <v>0</v>
      </c>
      <c r="H145" s="23">
        <f t="shared" si="66"/>
        <v>27.536335586827519</v>
      </c>
      <c r="I145" s="23">
        <f t="shared" si="66"/>
        <v>53.787744565254435</v>
      </c>
      <c r="J145" s="23">
        <f t="shared" si="66"/>
        <v>54.776113755686623</v>
      </c>
      <c r="K145" s="23">
        <f t="shared" si="66"/>
        <v>52.134439747819997</v>
      </c>
      <c r="L145" s="23">
        <f t="shared" si="66"/>
        <v>30.846881104453271</v>
      </c>
      <c r="M145" s="23">
        <f t="shared" si="66"/>
        <v>30.278510409080422</v>
      </c>
      <c r="N145" s="23">
        <f t="shared" si="66"/>
        <v>29.000804090074457</v>
      </c>
      <c r="O145" s="23">
        <f t="shared" si="66"/>
        <v>28.487596723058324</v>
      </c>
    </row>
    <row r="146" spans="1:15" hidden="1" x14ac:dyDescent="0.25">
      <c r="A146" s="535"/>
      <c r="B146" s="222" t="s">
        <v>1</v>
      </c>
      <c r="C146" s="23">
        <f t="shared" si="64"/>
        <v>0</v>
      </c>
      <c r="D146" s="23">
        <f t="shared" si="65"/>
        <v>0</v>
      </c>
      <c r="E146" s="23">
        <f t="shared" si="66"/>
        <v>0</v>
      </c>
      <c r="F146" s="23">
        <f t="shared" si="66"/>
        <v>0</v>
      </c>
      <c r="G146" s="23">
        <f t="shared" si="66"/>
        <v>53.750041644548013</v>
      </c>
      <c r="H146" s="23">
        <f t="shared" si="66"/>
        <v>6786.8809960951621</v>
      </c>
      <c r="I146" s="23">
        <f t="shared" si="66"/>
        <v>17773.712099653651</v>
      </c>
      <c r="J146" s="23">
        <f t="shared" si="66"/>
        <v>19101.944190818438</v>
      </c>
      <c r="K146" s="23">
        <f t="shared" si="66"/>
        <v>8196.8526959811406</v>
      </c>
      <c r="L146" s="23">
        <f t="shared" si="66"/>
        <v>857.49344022632158</v>
      </c>
      <c r="M146" s="23">
        <f t="shared" si="66"/>
        <v>248.9958012760616</v>
      </c>
      <c r="N146" s="23">
        <f t="shared" si="66"/>
        <v>3.641304280720012</v>
      </c>
      <c r="O146" s="23">
        <f t="shared" si="66"/>
        <v>0.39392584910072564</v>
      </c>
    </row>
    <row r="147" spans="1:15" hidden="1" x14ac:dyDescent="0.25">
      <c r="A147" s="535"/>
      <c r="B147" s="222" t="s">
        <v>22</v>
      </c>
      <c r="C147" s="23">
        <f t="shared" si="64"/>
        <v>0</v>
      </c>
      <c r="D147" s="23">
        <f t="shared" si="65"/>
        <v>0</v>
      </c>
      <c r="E147" s="23">
        <f t="shared" si="66"/>
        <v>0</v>
      </c>
      <c r="F147" s="23">
        <f t="shared" si="66"/>
        <v>0</v>
      </c>
      <c r="G147" s="23">
        <f t="shared" si="66"/>
        <v>0</v>
      </c>
      <c r="H147" s="23">
        <f t="shared" si="66"/>
        <v>0</v>
      </c>
      <c r="I147" s="23">
        <f t="shared" si="66"/>
        <v>0</v>
      </c>
      <c r="J147" s="23">
        <f t="shared" si="66"/>
        <v>0</v>
      </c>
      <c r="K147" s="23">
        <f t="shared" si="66"/>
        <v>0</v>
      </c>
      <c r="L147" s="23">
        <f t="shared" si="66"/>
        <v>0</v>
      </c>
      <c r="M147" s="23">
        <f t="shared" si="66"/>
        <v>0</v>
      </c>
      <c r="N147" s="23">
        <f t="shared" si="66"/>
        <v>0</v>
      </c>
      <c r="O147" s="23">
        <f t="shared" si="66"/>
        <v>0</v>
      </c>
    </row>
    <row r="148" spans="1:15" hidden="1" x14ac:dyDescent="0.25">
      <c r="A148" s="535"/>
      <c r="B148" s="76" t="s">
        <v>9</v>
      </c>
      <c r="C148" s="23">
        <f t="shared" si="64"/>
        <v>0</v>
      </c>
      <c r="D148" s="23">
        <f t="shared" si="65"/>
        <v>0</v>
      </c>
      <c r="E148" s="23">
        <f t="shared" si="66"/>
        <v>0</v>
      </c>
      <c r="F148" s="23">
        <f t="shared" si="66"/>
        <v>0</v>
      </c>
      <c r="G148" s="23">
        <f t="shared" si="66"/>
        <v>0</v>
      </c>
      <c r="H148" s="23">
        <f t="shared" si="66"/>
        <v>0</v>
      </c>
      <c r="I148" s="23">
        <f t="shared" si="66"/>
        <v>0</v>
      </c>
      <c r="J148" s="23">
        <f t="shared" si="66"/>
        <v>0</v>
      </c>
      <c r="K148" s="23">
        <f t="shared" si="66"/>
        <v>0</v>
      </c>
      <c r="L148" s="23">
        <f t="shared" si="66"/>
        <v>0</v>
      </c>
      <c r="M148" s="23">
        <f t="shared" si="66"/>
        <v>0</v>
      </c>
      <c r="N148" s="23">
        <f t="shared" si="66"/>
        <v>0</v>
      </c>
      <c r="O148" s="23">
        <f t="shared" si="66"/>
        <v>0</v>
      </c>
    </row>
    <row r="149" spans="1:15" hidden="1" x14ac:dyDescent="0.25">
      <c r="A149" s="535"/>
      <c r="B149" s="76" t="s">
        <v>3</v>
      </c>
      <c r="C149" s="23">
        <f t="shared" si="64"/>
        <v>0</v>
      </c>
      <c r="D149" s="23">
        <f t="shared" si="65"/>
        <v>0</v>
      </c>
      <c r="E149" s="23">
        <f t="shared" ref="E149:O152" si="67">IF(E29=0,0,((E11*0.5)+D29-E47)*E84*E116*E$2)</f>
        <v>0</v>
      </c>
      <c r="F149" s="23">
        <f t="shared" si="67"/>
        <v>0</v>
      </c>
      <c r="G149" s="23">
        <f t="shared" si="67"/>
        <v>85.225821590867554</v>
      </c>
      <c r="H149" s="23">
        <f t="shared" si="67"/>
        <v>1406.0732362683225</v>
      </c>
      <c r="I149" s="23">
        <f t="shared" si="67"/>
        <v>2563.0031703014092</v>
      </c>
      <c r="J149" s="23">
        <f t="shared" si="67"/>
        <v>2701.3604424805535</v>
      </c>
      <c r="K149" s="23">
        <f t="shared" si="67"/>
        <v>2725.4157027197871</v>
      </c>
      <c r="L149" s="23">
        <f t="shared" si="67"/>
        <v>1497.9028269095697</v>
      </c>
      <c r="M149" s="23">
        <f t="shared" si="67"/>
        <v>2528.5320412947895</v>
      </c>
      <c r="N149" s="23">
        <f t="shared" si="67"/>
        <v>5273.8987508436703</v>
      </c>
      <c r="O149" s="23">
        <f t="shared" si="67"/>
        <v>6700.1991079612881</v>
      </c>
    </row>
    <row r="150" spans="1:15" ht="15.75" hidden="1" customHeight="1" x14ac:dyDescent="0.25">
      <c r="A150" s="535"/>
      <c r="B150" s="76" t="s">
        <v>4</v>
      </c>
      <c r="C150" s="23">
        <f t="shared" si="64"/>
        <v>0</v>
      </c>
      <c r="D150" s="23">
        <f t="shared" si="65"/>
        <v>0</v>
      </c>
      <c r="E150" s="23">
        <f t="shared" si="67"/>
        <v>0</v>
      </c>
      <c r="F150" s="23">
        <f t="shared" si="67"/>
        <v>0</v>
      </c>
      <c r="G150" s="23">
        <f t="shared" si="67"/>
        <v>0</v>
      </c>
      <c r="H150" s="23">
        <f t="shared" si="67"/>
        <v>0</v>
      </c>
      <c r="I150" s="23">
        <f t="shared" si="67"/>
        <v>0</v>
      </c>
      <c r="J150" s="23">
        <f t="shared" si="67"/>
        <v>0</v>
      </c>
      <c r="K150" s="23">
        <f t="shared" si="67"/>
        <v>0</v>
      </c>
      <c r="L150" s="23">
        <f t="shared" si="67"/>
        <v>0</v>
      </c>
      <c r="M150" s="23">
        <f t="shared" si="67"/>
        <v>0</v>
      </c>
      <c r="N150" s="23">
        <f t="shared" si="67"/>
        <v>0</v>
      </c>
      <c r="O150" s="23">
        <f t="shared" si="67"/>
        <v>0</v>
      </c>
    </row>
    <row r="151" spans="1:15" hidden="1" x14ac:dyDescent="0.25">
      <c r="A151" s="535"/>
      <c r="B151" s="76" t="s">
        <v>5</v>
      </c>
      <c r="C151" s="23">
        <f t="shared" si="64"/>
        <v>0</v>
      </c>
      <c r="D151" s="23">
        <f t="shared" si="65"/>
        <v>2.3557892315489637</v>
      </c>
      <c r="E151" s="23">
        <f t="shared" si="67"/>
        <v>5.2655785051676212</v>
      </c>
      <c r="F151" s="23">
        <f t="shared" si="67"/>
        <v>4.9925180994213303</v>
      </c>
      <c r="G151" s="23">
        <f t="shared" si="67"/>
        <v>5.5401662285649973</v>
      </c>
      <c r="H151" s="23">
        <f t="shared" si="67"/>
        <v>9.356410533714115</v>
      </c>
      <c r="I151" s="23">
        <f t="shared" si="67"/>
        <v>9.1892959087694965</v>
      </c>
      <c r="J151" s="23">
        <f t="shared" si="67"/>
        <v>9.266161367396446</v>
      </c>
      <c r="K151" s="23">
        <f t="shared" si="67"/>
        <v>8.9855268112902458</v>
      </c>
      <c r="L151" s="23">
        <f t="shared" si="67"/>
        <v>5.3723095077677741</v>
      </c>
      <c r="M151" s="23">
        <f t="shared" si="67"/>
        <v>5.2682764798631974</v>
      </c>
      <c r="N151" s="23">
        <f t="shared" si="67"/>
        <v>5.1635097563728127</v>
      </c>
      <c r="O151" s="23">
        <f t="shared" si="67"/>
        <v>5.1209739302799075</v>
      </c>
    </row>
    <row r="152" spans="1:15" hidden="1" x14ac:dyDescent="0.25">
      <c r="A152" s="535"/>
      <c r="B152" s="76" t="s">
        <v>23</v>
      </c>
      <c r="C152" s="23">
        <f t="shared" si="64"/>
        <v>0</v>
      </c>
      <c r="D152" s="23">
        <f t="shared" si="65"/>
        <v>5.3914285862421485</v>
      </c>
      <c r="E152" s="23">
        <f t="shared" si="67"/>
        <v>12.741396401169844</v>
      </c>
      <c r="F152" s="23">
        <f t="shared" si="67"/>
        <v>30.321643886416183</v>
      </c>
      <c r="G152" s="23">
        <f t="shared" si="67"/>
        <v>74.843763259764373</v>
      </c>
      <c r="H152" s="23">
        <f t="shared" si="67"/>
        <v>243.7756376207077</v>
      </c>
      <c r="I152" s="23">
        <f t="shared" si="67"/>
        <v>342.06541411144048</v>
      </c>
      <c r="J152" s="23">
        <f t="shared" si="67"/>
        <v>398.13567625363055</v>
      </c>
      <c r="K152" s="23">
        <f t="shared" si="67"/>
        <v>432.24644437950235</v>
      </c>
      <c r="L152" s="23">
        <f t="shared" si="67"/>
        <v>288.24346111709519</v>
      </c>
      <c r="M152" s="23">
        <f t="shared" si="67"/>
        <v>341.61233684173828</v>
      </c>
      <c r="N152" s="23">
        <f t="shared" si="67"/>
        <v>560.12260712271507</v>
      </c>
      <c r="O152" s="23">
        <f t="shared" si="67"/>
        <v>740.16487597768787</v>
      </c>
    </row>
    <row r="153" spans="1:15" hidden="1" x14ac:dyDescent="0.25">
      <c r="A153" s="535"/>
      <c r="B153" s="76" t="s">
        <v>24</v>
      </c>
      <c r="C153" s="23">
        <f t="shared" si="64"/>
        <v>0</v>
      </c>
      <c r="D153" s="23">
        <f t="shared" si="65"/>
        <v>0</v>
      </c>
      <c r="E153" s="23">
        <f t="shared" ref="E153:O155" si="68">IF(E33=0,0,((E15*0.5)+D33-E51)*E88*E120*E$2)</f>
        <v>0</v>
      </c>
      <c r="F153" s="23">
        <f t="shared" si="68"/>
        <v>0</v>
      </c>
      <c r="G153" s="23">
        <f t="shared" si="68"/>
        <v>0</v>
      </c>
      <c r="H153" s="23">
        <f t="shared" si="68"/>
        <v>0</v>
      </c>
      <c r="I153" s="23">
        <f t="shared" si="68"/>
        <v>0</v>
      </c>
      <c r="J153" s="23">
        <f t="shared" si="68"/>
        <v>0</v>
      </c>
      <c r="K153" s="23">
        <f t="shared" si="68"/>
        <v>35.520204938227785</v>
      </c>
      <c r="L153" s="23">
        <f t="shared" si="68"/>
        <v>42.473978146218471</v>
      </c>
      <c r="M153" s="23">
        <f t="shared" si="68"/>
        <v>285.47680036870344</v>
      </c>
      <c r="N153" s="23">
        <f t="shared" si="68"/>
        <v>549.56705847162777</v>
      </c>
      <c r="O153" s="23">
        <f t="shared" si="68"/>
        <v>575.57702303097676</v>
      </c>
    </row>
    <row r="154" spans="1:15" ht="15.75" hidden="1" customHeight="1" x14ac:dyDescent="0.25">
      <c r="A154" s="535"/>
      <c r="B154" s="76" t="s">
        <v>7</v>
      </c>
      <c r="C154" s="23">
        <f t="shared" si="64"/>
        <v>0</v>
      </c>
      <c r="D154" s="23">
        <f t="shared" si="65"/>
        <v>11.689202127831168</v>
      </c>
      <c r="E154" s="23">
        <f t="shared" si="68"/>
        <v>26.265439370998024</v>
      </c>
      <c r="F154" s="23">
        <f t="shared" si="68"/>
        <v>26.050413766220924</v>
      </c>
      <c r="G154" s="23">
        <f t="shared" si="68"/>
        <v>28.030793986726049</v>
      </c>
      <c r="H154" s="23">
        <f t="shared" si="68"/>
        <v>48.715295117465985</v>
      </c>
      <c r="I154" s="23">
        <f t="shared" si="68"/>
        <v>48.278267191541488</v>
      </c>
      <c r="J154" s="23">
        <f t="shared" si="68"/>
        <v>48.67073639428105</v>
      </c>
      <c r="K154" s="23">
        <f t="shared" si="68"/>
        <v>45.950926066741097</v>
      </c>
      <c r="L154" s="23">
        <f t="shared" si="68"/>
        <v>27.076586054473982</v>
      </c>
      <c r="M154" s="23">
        <f t="shared" si="68"/>
        <v>26.284511302292007</v>
      </c>
      <c r="N154" s="23">
        <f t="shared" si="68"/>
        <v>25.542762918921095</v>
      </c>
      <c r="O154" s="23">
        <f t="shared" si="68"/>
        <v>25.472568672136862</v>
      </c>
    </row>
    <row r="155" spans="1:15" ht="15.75" hidden="1" customHeight="1" x14ac:dyDescent="0.25">
      <c r="A155" s="535"/>
      <c r="B155" s="76" t="s">
        <v>8</v>
      </c>
      <c r="C155" s="23">
        <f t="shared" si="64"/>
        <v>0</v>
      </c>
      <c r="D155" s="23">
        <f t="shared" si="65"/>
        <v>4.1102629565038129E-2</v>
      </c>
      <c r="E155" s="23">
        <f t="shared" si="68"/>
        <v>8.0790427306230705E-2</v>
      </c>
      <c r="F155" s="23">
        <f t="shared" si="68"/>
        <v>0.20293199343482937</v>
      </c>
      <c r="G155" s="23">
        <f t="shared" si="68"/>
        <v>0.47038183229517239</v>
      </c>
      <c r="H155" s="23">
        <f t="shared" si="68"/>
        <v>1.5864727501121265</v>
      </c>
      <c r="I155" s="23">
        <f t="shared" si="68"/>
        <v>2.2702062621300825</v>
      </c>
      <c r="J155" s="23">
        <f t="shared" si="68"/>
        <v>2.6726186866579535</v>
      </c>
      <c r="K155" s="23">
        <f t="shared" si="68"/>
        <v>3.4165734341864988</v>
      </c>
      <c r="L155" s="23">
        <f t="shared" si="68"/>
        <v>2.7283653295854009</v>
      </c>
      <c r="M155" s="23">
        <f t="shared" si="68"/>
        <v>3.4819995766489753</v>
      </c>
      <c r="N155" s="23">
        <f t="shared" si="68"/>
        <v>5.4694921182746894</v>
      </c>
      <c r="O155" s="23">
        <f t="shared" si="68"/>
        <v>7.866438400310388</v>
      </c>
    </row>
    <row r="156" spans="1:15" ht="15.75" hidden="1" customHeight="1" x14ac:dyDescent="0.25">
      <c r="A156" s="535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19.477522575187319</v>
      </c>
      <c r="E157" s="23">
        <f t="shared" ref="E157:O157" si="69">SUM(E143:E156)</f>
        <v>44.353204704641719</v>
      </c>
      <c r="F157" s="23">
        <f t="shared" si="69"/>
        <v>200.83392702595248</v>
      </c>
      <c r="G157" s="23">
        <f t="shared" si="69"/>
        <v>556.94712406825261</v>
      </c>
      <c r="H157" s="23">
        <f t="shared" si="69"/>
        <v>9085.5504511294348</v>
      </c>
      <c r="I157" s="23">
        <f t="shared" si="69"/>
        <v>21479.36156465549</v>
      </c>
      <c r="J157" s="23">
        <f t="shared" si="69"/>
        <v>23106.972697514295</v>
      </c>
      <c r="K157" s="23">
        <f t="shared" si="69"/>
        <v>12266.738921842414</v>
      </c>
      <c r="L157" s="23">
        <f t="shared" si="69"/>
        <v>3210.2469586220036</v>
      </c>
      <c r="M157" s="23">
        <f t="shared" si="69"/>
        <v>3919.1682537171264</v>
      </c>
      <c r="N157" s="23">
        <f t="shared" si="69"/>
        <v>7084.8469053412864</v>
      </c>
      <c r="O157" s="23">
        <f t="shared" si="69"/>
        <v>8903.8959452921554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19.477522575187319</v>
      </c>
      <c r="E158" s="24">
        <f t="shared" ref="E158:O158" si="70">D158+E157</f>
        <v>63.830727279829034</v>
      </c>
      <c r="F158" s="24">
        <f t="shared" si="70"/>
        <v>264.66465430578148</v>
      </c>
      <c r="G158" s="24">
        <f t="shared" si="70"/>
        <v>821.61177837403409</v>
      </c>
      <c r="H158" s="24">
        <f t="shared" si="70"/>
        <v>9907.1622295034686</v>
      </c>
      <c r="I158" s="24">
        <f t="shared" si="70"/>
        <v>31386.523794158958</v>
      </c>
      <c r="J158" s="24">
        <f t="shared" si="70"/>
        <v>54493.496491673257</v>
      </c>
      <c r="K158" s="24">
        <f t="shared" si="70"/>
        <v>66760.235413515678</v>
      </c>
      <c r="L158" s="24">
        <f t="shared" si="70"/>
        <v>69970.482372137689</v>
      </c>
      <c r="M158" s="24">
        <f t="shared" si="70"/>
        <v>73889.650625854818</v>
      </c>
      <c r="N158" s="24">
        <f t="shared" si="70"/>
        <v>80974.497531196102</v>
      </c>
      <c r="O158" s="24">
        <f t="shared" si="70"/>
        <v>89878.393476488258</v>
      </c>
    </row>
    <row r="159" spans="1:15" hidden="1" x14ac:dyDescent="0.25">
      <c r="A159" s="95"/>
      <c r="B159" s="95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6.5" hidden="1" thickBot="1" x14ac:dyDescent="0.3">
      <c r="A161" s="534" t="s">
        <v>121</v>
      </c>
      <c r="B161" s="223" t="s">
        <v>136</v>
      </c>
      <c r="C161" s="139">
        <f>C$4</f>
        <v>45658</v>
      </c>
      <c r="D161" s="139">
        <f t="shared" ref="D161:O161" si="71">D$4</f>
        <v>45689</v>
      </c>
      <c r="E161" s="139">
        <f t="shared" si="71"/>
        <v>45717</v>
      </c>
      <c r="F161" s="139">
        <f t="shared" si="71"/>
        <v>45748</v>
      </c>
      <c r="G161" s="139">
        <f t="shared" si="71"/>
        <v>45778</v>
      </c>
      <c r="H161" s="139">
        <f t="shared" si="71"/>
        <v>45809</v>
      </c>
      <c r="I161" s="139">
        <f t="shared" si="71"/>
        <v>45839</v>
      </c>
      <c r="J161" s="139">
        <f t="shared" si="71"/>
        <v>45870</v>
      </c>
      <c r="K161" s="139">
        <f t="shared" si="71"/>
        <v>45901</v>
      </c>
      <c r="L161" s="139">
        <f t="shared" si="71"/>
        <v>45931</v>
      </c>
      <c r="M161" s="139">
        <f t="shared" si="71"/>
        <v>45962</v>
      </c>
      <c r="N161" s="139">
        <f t="shared" si="71"/>
        <v>45992</v>
      </c>
      <c r="O161" s="139">
        <f t="shared" si="71"/>
        <v>46023</v>
      </c>
    </row>
    <row r="162" spans="1:15" hidden="1" x14ac:dyDescent="0.25">
      <c r="A162" s="535"/>
      <c r="B162" s="222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O162" si="72">IF(E23=0,0,((E5*0.5)+D23-E41)*E78*E127*E$2)</f>
        <v>0</v>
      </c>
      <c r="F162" s="23">
        <f t="shared" si="72"/>
        <v>10.118451445928422</v>
      </c>
      <c r="G162" s="23">
        <f t="shared" si="72"/>
        <v>26.784174075738584</v>
      </c>
      <c r="H162" s="23">
        <f t="shared" si="72"/>
        <v>81.574687191463568</v>
      </c>
      <c r="I162" s="23">
        <f t="shared" si="72"/>
        <v>93.499896611113428</v>
      </c>
      <c r="J162" s="23">
        <f t="shared" si="72"/>
        <v>108.64469777274934</v>
      </c>
      <c r="K162" s="23">
        <f t="shared" si="72"/>
        <v>102.57311307244669</v>
      </c>
      <c r="L162" s="23">
        <f t="shared" si="72"/>
        <v>37.065603938004081</v>
      </c>
      <c r="M162" s="23">
        <f t="shared" si="72"/>
        <v>37.381545835178748</v>
      </c>
      <c r="N162" s="23">
        <f t="shared" si="72"/>
        <v>36.883447005790487</v>
      </c>
      <c r="O162" s="23">
        <f t="shared" si="72"/>
        <v>52.153532283644374</v>
      </c>
    </row>
    <row r="163" spans="1:15" hidden="1" x14ac:dyDescent="0.25">
      <c r="A163" s="535"/>
      <c r="B163" s="222" t="s">
        <v>0</v>
      </c>
      <c r="C163" s="23">
        <f t="shared" ref="C163:C174" si="73">IF(C24=0,0,((C6*0.5)-C42)*C79*C128*C$2)</f>
        <v>0</v>
      </c>
      <c r="D163" s="23">
        <f t="shared" ref="D163:O174" si="74">IF(D24=0,0,((D6*0.5)+C24-D42)*D79*D128*D$2)</f>
        <v>0</v>
      </c>
      <c r="E163" s="23">
        <f t="shared" si="74"/>
        <v>0</v>
      </c>
      <c r="F163" s="23">
        <f t="shared" si="74"/>
        <v>0</v>
      </c>
      <c r="G163" s="23">
        <f t="shared" si="74"/>
        <v>0</v>
      </c>
      <c r="H163" s="23">
        <f t="shared" si="74"/>
        <v>0</v>
      </c>
      <c r="I163" s="23">
        <f t="shared" si="74"/>
        <v>0</v>
      </c>
      <c r="J163" s="23">
        <f t="shared" si="74"/>
        <v>0</v>
      </c>
      <c r="K163" s="23">
        <f t="shared" si="74"/>
        <v>0</v>
      </c>
      <c r="L163" s="23">
        <f t="shared" si="74"/>
        <v>0</v>
      </c>
      <c r="M163" s="23">
        <f t="shared" si="74"/>
        <v>0</v>
      </c>
      <c r="N163" s="23">
        <f t="shared" si="74"/>
        <v>1.7681824503008243</v>
      </c>
      <c r="O163" s="23">
        <f t="shared" si="74"/>
        <v>4.7712972788255161</v>
      </c>
    </row>
    <row r="164" spans="1:15" hidden="1" x14ac:dyDescent="0.25">
      <c r="A164" s="535"/>
      <c r="B164" s="222" t="s">
        <v>21</v>
      </c>
      <c r="C164" s="23">
        <f t="shared" si="73"/>
        <v>0</v>
      </c>
      <c r="D164" s="23">
        <f t="shared" si="74"/>
        <v>0</v>
      </c>
      <c r="E164" s="23">
        <f t="shared" ref="E164:O167" si="75">IF(E25=0,0,((E7*0.5)+D25-E43)*E80*E129*E$2)</f>
        <v>0</v>
      </c>
      <c r="F164" s="23">
        <f t="shared" si="75"/>
        <v>0</v>
      </c>
      <c r="G164" s="23">
        <f t="shared" si="75"/>
        <v>0</v>
      </c>
      <c r="H164" s="23">
        <f t="shared" si="75"/>
        <v>4.5702367743201595</v>
      </c>
      <c r="I164" s="23">
        <f t="shared" si="75"/>
        <v>8.2462970839291234</v>
      </c>
      <c r="J164" s="23">
        <f t="shared" si="75"/>
        <v>8.610212760354127</v>
      </c>
      <c r="K164" s="23">
        <f t="shared" si="75"/>
        <v>7.9018371279233168</v>
      </c>
      <c r="L164" s="23">
        <f t="shared" si="75"/>
        <v>2.8465714399085891</v>
      </c>
      <c r="M164" s="23">
        <f t="shared" si="75"/>
        <v>2.8867446814251481</v>
      </c>
      <c r="N164" s="23">
        <f t="shared" si="75"/>
        <v>1.7158013439206692</v>
      </c>
      <c r="O164" s="23">
        <f t="shared" si="75"/>
        <v>1.817384790334488</v>
      </c>
    </row>
    <row r="165" spans="1:15" hidden="1" x14ac:dyDescent="0.25">
      <c r="A165" s="535"/>
      <c r="B165" s="222" t="s">
        <v>1</v>
      </c>
      <c r="C165" s="23">
        <f t="shared" si="73"/>
        <v>0</v>
      </c>
      <c r="D165" s="23">
        <f t="shared" si="74"/>
        <v>0</v>
      </c>
      <c r="E165" s="23">
        <f t="shared" si="75"/>
        <v>0</v>
      </c>
      <c r="F165" s="23">
        <f t="shared" si="75"/>
        <v>0</v>
      </c>
      <c r="G165" s="23">
        <f t="shared" si="75"/>
        <v>9.2817019269863792</v>
      </c>
      <c r="H165" s="23">
        <f t="shared" si="75"/>
        <v>1405.6602214048705</v>
      </c>
      <c r="I165" s="23">
        <f t="shared" si="75"/>
        <v>3256.4664289889074</v>
      </c>
      <c r="J165" s="23">
        <f t="shared" si="75"/>
        <v>3670.2400072347946</v>
      </c>
      <c r="K165" s="23">
        <f t="shared" si="75"/>
        <v>1700.6119501488256</v>
      </c>
      <c r="L165" s="23">
        <f t="shared" si="75"/>
        <v>60.567117805987969</v>
      </c>
      <c r="M165" s="23">
        <f t="shared" si="75"/>
        <v>0</v>
      </c>
      <c r="N165" s="23">
        <f t="shared" si="75"/>
        <v>0</v>
      </c>
      <c r="O165" s="23">
        <f t="shared" si="75"/>
        <v>0</v>
      </c>
    </row>
    <row r="166" spans="1:15" hidden="1" x14ac:dyDescent="0.25">
      <c r="A166" s="535"/>
      <c r="B166" s="222" t="s">
        <v>22</v>
      </c>
      <c r="C166" s="23">
        <f t="shared" si="73"/>
        <v>0</v>
      </c>
      <c r="D166" s="23">
        <f t="shared" si="74"/>
        <v>0</v>
      </c>
      <c r="E166" s="23">
        <f t="shared" si="75"/>
        <v>0</v>
      </c>
      <c r="F166" s="23">
        <f t="shared" si="75"/>
        <v>0</v>
      </c>
      <c r="G166" s="23">
        <f t="shared" si="75"/>
        <v>0</v>
      </c>
      <c r="H166" s="23">
        <f t="shared" si="75"/>
        <v>0</v>
      </c>
      <c r="I166" s="23">
        <f t="shared" si="75"/>
        <v>0</v>
      </c>
      <c r="J166" s="23">
        <f t="shared" si="75"/>
        <v>0</v>
      </c>
      <c r="K166" s="23">
        <f t="shared" si="75"/>
        <v>0</v>
      </c>
      <c r="L166" s="23">
        <f t="shared" si="75"/>
        <v>0</v>
      </c>
      <c r="M166" s="23">
        <f t="shared" si="75"/>
        <v>0</v>
      </c>
      <c r="N166" s="23">
        <f t="shared" si="75"/>
        <v>0</v>
      </c>
      <c r="O166" s="23">
        <f t="shared" si="75"/>
        <v>0</v>
      </c>
    </row>
    <row r="167" spans="1:15" hidden="1" x14ac:dyDescent="0.25">
      <c r="A167" s="535"/>
      <c r="B167" s="76" t="s">
        <v>9</v>
      </c>
      <c r="C167" s="23">
        <f t="shared" si="73"/>
        <v>0</v>
      </c>
      <c r="D167" s="23">
        <f t="shared" si="74"/>
        <v>0</v>
      </c>
      <c r="E167" s="23">
        <f t="shared" si="75"/>
        <v>0</v>
      </c>
      <c r="F167" s="23">
        <f t="shared" si="75"/>
        <v>0</v>
      </c>
      <c r="G167" s="23">
        <f t="shared" si="75"/>
        <v>0</v>
      </c>
      <c r="H167" s="23">
        <f t="shared" si="75"/>
        <v>0</v>
      </c>
      <c r="I167" s="23">
        <f t="shared" si="75"/>
        <v>0</v>
      </c>
      <c r="J167" s="23">
        <f t="shared" si="75"/>
        <v>0</v>
      </c>
      <c r="K167" s="23">
        <f t="shared" si="75"/>
        <v>0</v>
      </c>
      <c r="L167" s="23">
        <f t="shared" si="75"/>
        <v>0</v>
      </c>
      <c r="M167" s="23">
        <f t="shared" si="75"/>
        <v>0</v>
      </c>
      <c r="N167" s="23">
        <f t="shared" si="75"/>
        <v>0</v>
      </c>
      <c r="O167" s="23">
        <f t="shared" si="75"/>
        <v>0</v>
      </c>
    </row>
    <row r="168" spans="1:15" hidden="1" x14ac:dyDescent="0.25">
      <c r="A168" s="535"/>
      <c r="B168" s="76" t="s">
        <v>3</v>
      </c>
      <c r="C168" s="23">
        <f t="shared" si="73"/>
        <v>0</v>
      </c>
      <c r="D168" s="23">
        <f t="shared" si="74"/>
        <v>0</v>
      </c>
      <c r="E168" s="23">
        <f t="shared" ref="E168:O171" si="76">IF(E29=0,0,((E11*0.5)+D29-E47)*E84*E133*E$2)</f>
        <v>0</v>
      </c>
      <c r="F168" s="23">
        <f t="shared" si="76"/>
        <v>0</v>
      </c>
      <c r="G168" s="23">
        <f t="shared" si="76"/>
        <v>11.2054467707983</v>
      </c>
      <c r="H168" s="23">
        <f t="shared" si="76"/>
        <v>287.70256827499685</v>
      </c>
      <c r="I168" s="23">
        <f t="shared" si="76"/>
        <v>466.47526697795871</v>
      </c>
      <c r="J168" s="23">
        <f t="shared" si="76"/>
        <v>514.9488428229588</v>
      </c>
      <c r="K168" s="23">
        <f t="shared" si="76"/>
        <v>537.34386730489211</v>
      </c>
      <c r="L168" s="23">
        <f t="shared" si="76"/>
        <v>111.93617630143845</v>
      </c>
      <c r="M168" s="23">
        <f t="shared" si="76"/>
        <v>178.18402021241269</v>
      </c>
      <c r="N168" s="23">
        <f t="shared" si="76"/>
        <v>403.5841165731066</v>
      </c>
      <c r="O168" s="23">
        <f t="shared" si="76"/>
        <v>656.97342894282576</v>
      </c>
    </row>
    <row r="169" spans="1:15" ht="15.75" hidden="1" customHeight="1" x14ac:dyDescent="0.25">
      <c r="A169" s="535"/>
      <c r="B169" s="76" t="s">
        <v>4</v>
      </c>
      <c r="C169" s="23">
        <f t="shared" si="73"/>
        <v>0</v>
      </c>
      <c r="D169" s="23">
        <f t="shared" si="74"/>
        <v>0</v>
      </c>
      <c r="E169" s="23">
        <f t="shared" si="76"/>
        <v>0</v>
      </c>
      <c r="F169" s="23">
        <f t="shared" si="76"/>
        <v>0</v>
      </c>
      <c r="G169" s="23">
        <f t="shared" si="76"/>
        <v>0</v>
      </c>
      <c r="H169" s="23">
        <f t="shared" si="76"/>
        <v>0</v>
      </c>
      <c r="I169" s="23">
        <f t="shared" si="76"/>
        <v>0</v>
      </c>
      <c r="J169" s="23">
        <f t="shared" si="76"/>
        <v>0</v>
      </c>
      <c r="K169" s="23">
        <f t="shared" si="76"/>
        <v>0</v>
      </c>
      <c r="L169" s="23">
        <f t="shared" si="76"/>
        <v>0</v>
      </c>
      <c r="M169" s="23">
        <f t="shared" si="76"/>
        <v>0</v>
      </c>
      <c r="N169" s="23">
        <f t="shared" si="76"/>
        <v>0</v>
      </c>
      <c r="O169" s="23">
        <f t="shared" si="76"/>
        <v>0</v>
      </c>
    </row>
    <row r="170" spans="1:15" hidden="1" x14ac:dyDescent="0.25">
      <c r="A170" s="535"/>
      <c r="B170" s="76" t="s">
        <v>5</v>
      </c>
      <c r="C170" s="23">
        <f t="shared" si="73"/>
        <v>0</v>
      </c>
      <c r="D170" s="23">
        <f t="shared" si="74"/>
        <v>0.16352177793800701</v>
      </c>
      <c r="E170" s="23">
        <f t="shared" si="76"/>
        <v>0.36985808176243579</v>
      </c>
      <c r="F170" s="23">
        <f t="shared" si="76"/>
        <v>0.362733186096942</v>
      </c>
      <c r="G170" s="23">
        <f t="shared" si="76"/>
        <v>0.48008871967148736</v>
      </c>
      <c r="H170" s="23">
        <f t="shared" si="76"/>
        <v>1.3589936563772691</v>
      </c>
      <c r="I170" s="23">
        <f t="shared" si="76"/>
        <v>1.2505516426923431</v>
      </c>
      <c r="J170" s="23">
        <f t="shared" si="76"/>
        <v>1.2740915423500143</v>
      </c>
      <c r="K170" s="23">
        <f t="shared" si="76"/>
        <v>1.202889220709817</v>
      </c>
      <c r="L170" s="23">
        <f t="shared" si="76"/>
        <v>0.43467351336635157</v>
      </c>
      <c r="M170" s="23">
        <f t="shared" si="76"/>
        <v>0.43837860811387658</v>
      </c>
      <c r="N170" s="23">
        <f t="shared" si="76"/>
        <v>0.31255082843274634</v>
      </c>
      <c r="O170" s="23">
        <f t="shared" si="76"/>
        <v>0.34597558986370397</v>
      </c>
    </row>
    <row r="171" spans="1:15" hidden="1" x14ac:dyDescent="0.25">
      <c r="A171" s="535"/>
      <c r="B171" s="76" t="s">
        <v>23</v>
      </c>
      <c r="C171" s="23">
        <f t="shared" si="73"/>
        <v>0</v>
      </c>
      <c r="D171" s="23">
        <f t="shared" si="74"/>
        <v>0.37423381355234281</v>
      </c>
      <c r="E171" s="23">
        <f t="shared" si="76"/>
        <v>0.89496499335954083</v>
      </c>
      <c r="F171" s="23">
        <f t="shared" si="76"/>
        <v>2.2030298690136805</v>
      </c>
      <c r="G171" s="23">
        <f t="shared" si="76"/>
        <v>6.48566216181624</v>
      </c>
      <c r="H171" s="23">
        <f t="shared" si="76"/>
        <v>35.40776069114586</v>
      </c>
      <c r="I171" s="23">
        <f t="shared" si="76"/>
        <v>46.550951212385066</v>
      </c>
      <c r="J171" s="23">
        <f t="shared" si="76"/>
        <v>54.743412909620154</v>
      </c>
      <c r="K171" s="23">
        <f t="shared" si="76"/>
        <v>57.864674999460512</v>
      </c>
      <c r="L171" s="23">
        <f t="shared" si="76"/>
        <v>23.321775814942686</v>
      </c>
      <c r="M171" s="23">
        <f t="shared" si="76"/>
        <v>28.425907659101966</v>
      </c>
      <c r="N171" s="23">
        <f t="shared" si="76"/>
        <v>33.904610069545541</v>
      </c>
      <c r="O171" s="23">
        <f t="shared" si="76"/>
        <v>50.005913533088197</v>
      </c>
    </row>
    <row r="172" spans="1:15" hidden="1" x14ac:dyDescent="0.25">
      <c r="A172" s="535"/>
      <c r="B172" s="76" t="s">
        <v>24</v>
      </c>
      <c r="C172" s="23">
        <f t="shared" si="73"/>
        <v>0</v>
      </c>
      <c r="D172" s="23">
        <f t="shared" si="74"/>
        <v>0</v>
      </c>
      <c r="E172" s="23">
        <f t="shared" ref="E172:O174" si="77">IF(E33=0,0,((E15*0.5)+D33-E51)*E88*E137*E$2)</f>
        <v>0</v>
      </c>
      <c r="F172" s="23">
        <f t="shared" si="77"/>
        <v>0</v>
      </c>
      <c r="G172" s="23">
        <f t="shared" si="77"/>
        <v>0</v>
      </c>
      <c r="H172" s="23">
        <f t="shared" si="77"/>
        <v>0</v>
      </c>
      <c r="I172" s="23">
        <f t="shared" si="77"/>
        <v>0</v>
      </c>
      <c r="J172" s="23">
        <f t="shared" si="77"/>
        <v>0</v>
      </c>
      <c r="K172" s="23">
        <f t="shared" si="77"/>
        <v>4.7550769737742957</v>
      </c>
      <c r="L172" s="23">
        <f t="shared" si="77"/>
        <v>3.4365691851461508</v>
      </c>
      <c r="M172" s="23">
        <f t="shared" si="77"/>
        <v>23.754812958807541</v>
      </c>
      <c r="N172" s="23">
        <f t="shared" si="77"/>
        <v>33.265675385363394</v>
      </c>
      <c r="O172" s="23">
        <f t="shared" si="77"/>
        <v>38.886274909087923</v>
      </c>
    </row>
    <row r="173" spans="1:15" ht="15.75" hidden="1" customHeight="1" x14ac:dyDescent="0.25">
      <c r="A173" s="535"/>
      <c r="B173" s="76" t="s">
        <v>7</v>
      </c>
      <c r="C173" s="23">
        <f t="shared" si="73"/>
        <v>0</v>
      </c>
      <c r="D173" s="23">
        <f t="shared" si="74"/>
        <v>0.68365505478433974</v>
      </c>
      <c r="E173" s="23">
        <f t="shared" si="77"/>
        <v>1.7900565908175219</v>
      </c>
      <c r="F173" s="23">
        <f t="shared" si="77"/>
        <v>1.8627906697510097</v>
      </c>
      <c r="G173" s="23">
        <f t="shared" si="77"/>
        <v>2.1578297206567645</v>
      </c>
      <c r="H173" s="23">
        <f t="shared" si="77"/>
        <v>6.4294147723125938</v>
      </c>
      <c r="I173" s="23">
        <f t="shared" si="77"/>
        <v>5.916792437817918</v>
      </c>
      <c r="J173" s="23">
        <f t="shared" si="77"/>
        <v>6.0944766432074617</v>
      </c>
      <c r="K173" s="23">
        <f t="shared" si="77"/>
        <v>5.5488236987888104</v>
      </c>
      <c r="L173" s="23">
        <f t="shared" si="77"/>
        <v>1.9258122343696342</v>
      </c>
      <c r="M173" s="23">
        <f t="shared" si="77"/>
        <v>1.938651897045105</v>
      </c>
      <c r="N173" s="23">
        <f t="shared" si="77"/>
        <v>1.2988396366981605</v>
      </c>
      <c r="O173" s="23">
        <f t="shared" si="77"/>
        <v>1.4621744346388614</v>
      </c>
    </row>
    <row r="174" spans="1:15" ht="15.75" hidden="1" customHeight="1" x14ac:dyDescent="0.25">
      <c r="A174" s="535"/>
      <c r="B174" s="76" t="s">
        <v>8</v>
      </c>
      <c r="C174" s="23">
        <f t="shared" si="73"/>
        <v>0</v>
      </c>
      <c r="D174" s="23">
        <f t="shared" si="74"/>
        <v>2.5777152459566387E-3</v>
      </c>
      <c r="E174" s="23">
        <f t="shared" si="77"/>
        <v>6.3977223173934464E-3</v>
      </c>
      <c r="F174" s="23">
        <f t="shared" si="77"/>
        <v>1.8074915145088993E-2</v>
      </c>
      <c r="G174" s="23">
        <f t="shared" si="77"/>
        <v>4.5283879849484635E-2</v>
      </c>
      <c r="H174" s="23">
        <f t="shared" si="77"/>
        <v>0.26281916731787519</v>
      </c>
      <c r="I174" s="23">
        <f t="shared" si="77"/>
        <v>0.34039669219393986</v>
      </c>
      <c r="J174" s="23">
        <f t="shared" si="77"/>
        <v>0.41946062166902354</v>
      </c>
      <c r="K174" s="23">
        <f t="shared" si="77"/>
        <v>0.50482310105409567</v>
      </c>
      <c r="L174" s="23">
        <f t="shared" si="77"/>
        <v>0.24511664056189134</v>
      </c>
      <c r="M174" s="23">
        <f t="shared" si="77"/>
        <v>0.32274229072628718</v>
      </c>
      <c r="N174" s="23">
        <f t="shared" si="77"/>
        <v>0.29770186925150321</v>
      </c>
      <c r="O174" s="23">
        <f t="shared" si="77"/>
        <v>0.43473678182539849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1.2239883615206462</v>
      </c>
      <c r="E176" s="23">
        <f t="shared" ref="E176:O176" si="78">SUM(E162:E175)</f>
        <v>3.0612773882568924</v>
      </c>
      <c r="F176" s="23">
        <f t="shared" si="78"/>
        <v>14.565080085935143</v>
      </c>
      <c r="G176" s="23">
        <f t="shared" si="78"/>
        <v>56.440187255517237</v>
      </c>
      <c r="H176" s="23">
        <f t="shared" si="78"/>
        <v>1822.9667019328049</v>
      </c>
      <c r="I176" s="23">
        <f t="shared" si="78"/>
        <v>3878.7465816469976</v>
      </c>
      <c r="J176" s="23">
        <f t="shared" si="78"/>
        <v>4364.9752023077035</v>
      </c>
      <c r="K176" s="23">
        <f t="shared" si="78"/>
        <v>2418.3070556478756</v>
      </c>
      <c r="L176" s="23">
        <f t="shared" si="78"/>
        <v>241.77941687372581</v>
      </c>
      <c r="M176" s="23">
        <f t="shared" si="78"/>
        <v>273.33280414281137</v>
      </c>
      <c r="N176" s="23">
        <f t="shared" si="78"/>
        <v>513.03092516240986</v>
      </c>
      <c r="O176" s="23">
        <f t="shared" si="78"/>
        <v>806.85071854413422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1.2239883615206462</v>
      </c>
      <c r="E177" s="24">
        <f t="shared" ref="E177:O177" si="79">D177+E176</f>
        <v>4.2852657497775386</v>
      </c>
      <c r="F177" s="24">
        <f t="shared" si="79"/>
        <v>18.85034583571268</v>
      </c>
      <c r="G177" s="24">
        <f t="shared" si="79"/>
        <v>75.290533091229918</v>
      </c>
      <c r="H177" s="24">
        <f t="shared" si="79"/>
        <v>1898.2572350240348</v>
      </c>
      <c r="I177" s="24">
        <f t="shared" si="79"/>
        <v>5777.0038166710328</v>
      </c>
      <c r="J177" s="24">
        <f t="shared" si="79"/>
        <v>10141.979018978736</v>
      </c>
      <c r="K177" s="24">
        <f t="shared" si="79"/>
        <v>12560.286074626612</v>
      </c>
      <c r="L177" s="24">
        <f t="shared" si="79"/>
        <v>12802.065491500338</v>
      </c>
      <c r="M177" s="24">
        <f t="shared" si="79"/>
        <v>13075.39829564315</v>
      </c>
      <c r="N177" s="24">
        <f t="shared" si="79"/>
        <v>13588.429220805559</v>
      </c>
      <c r="O177" s="24">
        <f t="shared" si="79"/>
        <v>14395.279939349693</v>
      </c>
    </row>
    <row r="178" spans="1:15" ht="14.65" hidden="1" customHeight="1" x14ac:dyDescent="0.25">
      <c r="A178" s="95"/>
      <c r="B178" s="203" t="s">
        <v>122</v>
      </c>
      <c r="C178" s="100">
        <f t="shared" ref="C178:O178" si="80">C157+C176</f>
        <v>0</v>
      </c>
      <c r="D178" s="100">
        <f t="shared" si="80"/>
        <v>20.701510936707965</v>
      </c>
      <c r="E178" s="100">
        <f t="shared" si="80"/>
        <v>47.414482092898609</v>
      </c>
      <c r="F178" s="100">
        <f t="shared" si="80"/>
        <v>215.39900711188761</v>
      </c>
      <c r="G178" s="100">
        <f t="shared" si="80"/>
        <v>613.38731132376984</v>
      </c>
      <c r="H178" s="100">
        <f t="shared" si="80"/>
        <v>10908.517153062239</v>
      </c>
      <c r="I178" s="100">
        <f t="shared" si="80"/>
        <v>25358.108146302489</v>
      </c>
      <c r="J178" s="100">
        <f t="shared" si="80"/>
        <v>27471.947899822</v>
      </c>
      <c r="K178" s="100">
        <f t="shared" si="80"/>
        <v>14685.04597749029</v>
      </c>
      <c r="L178" s="100">
        <f t="shared" si="80"/>
        <v>3452.0263754957296</v>
      </c>
      <c r="M178" s="100">
        <f t="shared" si="80"/>
        <v>4192.5010578599376</v>
      </c>
      <c r="N178" s="100">
        <f t="shared" si="80"/>
        <v>7597.8778305036958</v>
      </c>
      <c r="O178" s="100">
        <f t="shared" si="80"/>
        <v>9710.7466638362894</v>
      </c>
    </row>
    <row r="179" spans="1:15" hidden="1" x14ac:dyDescent="0.25">
      <c r="A179" s="95"/>
      <c r="B179" s="204" t="s">
        <v>176</v>
      </c>
      <c r="C179" s="98"/>
      <c r="D179" s="98">
        <f>D178-D73</f>
        <v>0</v>
      </c>
      <c r="E179" s="98">
        <f t="shared" ref="E179:O179" si="81">E178-E73</f>
        <v>0</v>
      </c>
      <c r="F179" s="98">
        <f t="shared" si="81"/>
        <v>0</v>
      </c>
      <c r="G179" s="98">
        <f t="shared" si="81"/>
        <v>0</v>
      </c>
      <c r="H179" s="98">
        <f t="shared" si="81"/>
        <v>0</v>
      </c>
      <c r="I179" s="98">
        <f t="shared" si="81"/>
        <v>0</v>
      </c>
      <c r="J179" s="98">
        <f t="shared" si="81"/>
        <v>0</v>
      </c>
      <c r="K179" s="98">
        <f t="shared" si="81"/>
        <v>0</v>
      </c>
      <c r="L179" s="98">
        <f t="shared" si="81"/>
        <v>0</v>
      </c>
      <c r="M179" s="98">
        <f t="shared" si="81"/>
        <v>0</v>
      </c>
      <c r="N179" s="98">
        <f t="shared" si="81"/>
        <v>0</v>
      </c>
      <c r="O179" s="98">
        <f t="shared" si="81"/>
        <v>0</v>
      </c>
    </row>
    <row r="180" spans="1:15" ht="15.75" hidden="1" thickBot="1" x14ac:dyDescent="0.3">
      <c r="A180" s="95"/>
      <c r="B180" s="95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5" ht="15.75" hidden="1" thickBot="1" x14ac:dyDescent="0.3">
      <c r="A181" s="95"/>
      <c r="B181" s="236" t="s">
        <v>39</v>
      </c>
      <c r="C181" s="139">
        <f>C$4</f>
        <v>45658</v>
      </c>
      <c r="D181" s="139">
        <f t="shared" ref="D181:O181" si="82">D$4</f>
        <v>45689</v>
      </c>
      <c r="E181" s="139">
        <f t="shared" si="82"/>
        <v>45717</v>
      </c>
      <c r="F181" s="139">
        <f t="shared" si="82"/>
        <v>45748</v>
      </c>
      <c r="G181" s="139">
        <f t="shared" si="82"/>
        <v>45778</v>
      </c>
      <c r="H181" s="139">
        <f t="shared" si="82"/>
        <v>45809</v>
      </c>
      <c r="I181" s="139">
        <f t="shared" si="82"/>
        <v>45839</v>
      </c>
      <c r="J181" s="139">
        <f t="shared" si="82"/>
        <v>45870</v>
      </c>
      <c r="K181" s="139">
        <f t="shared" si="82"/>
        <v>45901</v>
      </c>
      <c r="L181" s="139">
        <f t="shared" si="82"/>
        <v>45931</v>
      </c>
      <c r="M181" s="139">
        <f t="shared" si="82"/>
        <v>45962</v>
      </c>
      <c r="N181" s="139">
        <f t="shared" si="82"/>
        <v>45992</v>
      </c>
      <c r="O181" s="139">
        <f t="shared" si="82"/>
        <v>46023</v>
      </c>
    </row>
    <row r="182" spans="1:15" hidden="1" x14ac:dyDescent="0.25">
      <c r="A182" s="95"/>
      <c r="B182" s="230" t="s">
        <v>123</v>
      </c>
      <c r="C182" s="108">
        <f>C157*'YTD PROGRAM SUMMARY'!C43</f>
        <v>0</v>
      </c>
      <c r="D182" s="108">
        <f>D157*'YTD PROGRAM SUMMARY'!D43</f>
        <v>12.292186330364753</v>
      </c>
      <c r="E182" s="108">
        <f>E157*'YTD PROGRAM SUMMARY'!E43</f>
        <v>27.991129491632655</v>
      </c>
      <c r="F182" s="108">
        <f>F157*'YTD PROGRAM SUMMARY'!F43</f>
        <v>126.74548536305026</v>
      </c>
      <c r="G182" s="108">
        <f>G157*'YTD PROGRAM SUMMARY'!G43</f>
        <v>351.48709486950224</v>
      </c>
      <c r="H182" s="108">
        <f>H157*'YTD PROGRAM SUMMARY'!H43</f>
        <v>5733.8544277435394</v>
      </c>
      <c r="I182" s="108">
        <f>I157*'YTD PROGRAM SUMMARY'!I43</f>
        <v>13555.53888287464</v>
      </c>
      <c r="J182" s="108">
        <f>J157*'YTD PROGRAM SUMMARY'!J43</f>
        <v>14582.717736922719</v>
      </c>
      <c r="K182" s="108">
        <f>K157*'YTD PROGRAM SUMMARY'!K43</f>
        <v>7741.4897049233414</v>
      </c>
      <c r="L182" s="108">
        <f>L157*'YTD PROGRAM SUMMARY'!L43</f>
        <v>2025.9739722821969</v>
      </c>
      <c r="M182" s="108">
        <f>M157*'YTD PROGRAM SUMMARY'!M43</f>
        <v>2473.3713565868043</v>
      </c>
      <c r="N182" s="108">
        <f>N157*'YTD PROGRAM SUMMARY'!N43</f>
        <v>4471.2184491833732</v>
      </c>
      <c r="O182" s="210">
        <f>O157*'YTD PROGRAM SUMMARY'!O43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SUMMARY'!C43</f>
        <v>0</v>
      </c>
      <c r="D183" s="101">
        <f>D176*'YTD PROGRAM SUMMARY'!D43</f>
        <v>0.77245414286806147</v>
      </c>
      <c r="E183" s="101">
        <f>E176*'YTD PROGRAM SUMMARY'!E43</f>
        <v>1.9319598742667197</v>
      </c>
      <c r="F183" s="101">
        <f>F176*'YTD PROGRAM SUMMARY'!F43</f>
        <v>9.1919635899217038</v>
      </c>
      <c r="G183" s="101">
        <f>G176*'YTD PROGRAM SUMMARY'!G43</f>
        <v>35.619175672233759</v>
      </c>
      <c r="H183" s="101">
        <f>H176*'YTD PROGRAM SUMMARY'!H43</f>
        <v>1150.4669696932972</v>
      </c>
      <c r="I183" s="101">
        <f>I176*'YTD PROGRAM SUMMARY'!I43</f>
        <v>2447.8614015628582</v>
      </c>
      <c r="J183" s="101">
        <f>J176*'YTD PROGRAM SUMMARY'!J43</f>
        <v>2754.7183327380571</v>
      </c>
      <c r="K183" s="101">
        <f>K176*'YTD PROGRAM SUMMARY'!K43</f>
        <v>1526.1838777139021</v>
      </c>
      <c r="L183" s="101">
        <f>L176*'YTD PROGRAM SUMMARY'!L43</f>
        <v>152.58601968429198</v>
      </c>
      <c r="M183" s="101">
        <f>M176*'YTD PROGRAM SUMMARY'!M43</f>
        <v>172.49923576033746</v>
      </c>
      <c r="N183" s="101">
        <f>N176*'YTD PROGRAM SUMMARY'!N43</f>
        <v>323.77175798370797</v>
      </c>
      <c r="O183" s="206">
        <f>O176*'YTD PROGRAM SUMMARY'!O43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N184" si="83">IFERROR(D182/D73,0)</f>
        <v>0.5937820851795037</v>
      </c>
      <c r="E184" s="102">
        <f t="shared" si="83"/>
        <v>0.59034978884278388</v>
      </c>
      <c r="F184" s="102">
        <f t="shared" si="83"/>
        <v>0.5884218644388326</v>
      </c>
      <c r="G184" s="102">
        <f t="shared" si="83"/>
        <v>0.57302635444307981</v>
      </c>
      <c r="H184" s="102">
        <f t="shared" si="83"/>
        <v>0.52563096773734563</v>
      </c>
      <c r="I184" s="102">
        <f t="shared" si="83"/>
        <v>0.53456428234577091</v>
      </c>
      <c r="J184" s="102">
        <f t="shared" si="83"/>
        <v>0.53082212408451768</v>
      </c>
      <c r="K184" s="102">
        <f t="shared" si="83"/>
        <v>0.52716823064699592</v>
      </c>
      <c r="L184" s="102">
        <f t="shared" si="83"/>
        <v>0.58689411722448259</v>
      </c>
      <c r="M184" s="102">
        <f t="shared" si="83"/>
        <v>0.58995127787739576</v>
      </c>
      <c r="N184" s="102">
        <f t="shared" si="83"/>
        <v>0.58848254064213568</v>
      </c>
      <c r="O184" s="207">
        <f t="shared" ref="O184" si="84">IFERROR(O182/O73,0)</f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N185" si="85">IFERROR(D183/D73,0)</f>
        <v>3.731390163885788E-2</v>
      </c>
      <c r="E185" s="103">
        <f t="shared" si="85"/>
        <v>4.0746197975577464E-2</v>
      </c>
      <c r="F185" s="103">
        <f t="shared" si="85"/>
        <v>4.2674122379528882E-2</v>
      </c>
      <c r="G185" s="103">
        <f t="shared" si="85"/>
        <v>5.8069632375281663E-2</v>
      </c>
      <c r="H185" s="103">
        <f t="shared" si="85"/>
        <v>0.1054650190810158</v>
      </c>
      <c r="I185" s="103">
        <f t="shared" si="85"/>
        <v>9.6531704472590352E-2</v>
      </c>
      <c r="J185" s="103">
        <f t="shared" si="85"/>
        <v>0.1002738627338437</v>
      </c>
      <c r="K185" s="103">
        <f t="shared" si="85"/>
        <v>0.10392775617136546</v>
      </c>
      <c r="L185" s="103">
        <f t="shared" si="85"/>
        <v>4.4201869593878694E-2</v>
      </c>
      <c r="M185" s="103">
        <f t="shared" si="85"/>
        <v>4.1144708940965578E-2</v>
      </c>
      <c r="N185" s="103">
        <f t="shared" si="85"/>
        <v>4.2613446176225735E-2</v>
      </c>
      <c r="O185" s="208">
        <f>IFERROR(O183/O73,0)</f>
        <v>0</v>
      </c>
    </row>
    <row r="186" spans="1:15" s="1" customFormat="1" ht="15.75" hidden="1" thickBot="1" x14ac:dyDescent="0.3">
      <c r="A186" s="104"/>
      <c r="B186" s="237" t="s">
        <v>127</v>
      </c>
      <c r="C186" s="105">
        <f>C184+C185</f>
        <v>0</v>
      </c>
      <c r="D186" s="105">
        <f t="shared" ref="D186:N186" si="86">D184+D185</f>
        <v>0.63109598681836154</v>
      </c>
      <c r="E186" s="106">
        <f t="shared" si="86"/>
        <v>0.63109598681836132</v>
      </c>
      <c r="F186" s="106">
        <f t="shared" si="86"/>
        <v>0.63109598681836143</v>
      </c>
      <c r="G186" s="106">
        <f t="shared" si="86"/>
        <v>0.63109598681836143</v>
      </c>
      <c r="H186" s="106">
        <f t="shared" si="86"/>
        <v>0.63109598681836143</v>
      </c>
      <c r="I186" s="106">
        <f t="shared" si="86"/>
        <v>0.63109598681836121</v>
      </c>
      <c r="J186" s="106">
        <f t="shared" si="86"/>
        <v>0.63109598681836143</v>
      </c>
      <c r="K186" s="106">
        <f t="shared" si="86"/>
        <v>0.63109598681836143</v>
      </c>
      <c r="L186" s="106">
        <f t="shared" si="86"/>
        <v>0.63109598681836132</v>
      </c>
      <c r="M186" s="107">
        <f t="shared" si="86"/>
        <v>0.63109598681836132</v>
      </c>
      <c r="N186" s="107">
        <f t="shared" si="86"/>
        <v>0.63109598681836143</v>
      </c>
      <c r="O186" s="209">
        <f>O184+O185</f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36" t="s">
        <v>37</v>
      </c>
      <c r="C188" s="139">
        <f>C$4</f>
        <v>45658</v>
      </c>
      <c r="D188" s="139">
        <f t="shared" ref="D188:O188" si="87">D$4</f>
        <v>45689</v>
      </c>
      <c r="E188" s="139">
        <f t="shared" si="87"/>
        <v>45717</v>
      </c>
      <c r="F188" s="139">
        <f t="shared" si="87"/>
        <v>45748</v>
      </c>
      <c r="G188" s="139">
        <f t="shared" si="87"/>
        <v>45778</v>
      </c>
      <c r="H188" s="139">
        <f t="shared" si="87"/>
        <v>45809</v>
      </c>
      <c r="I188" s="139">
        <f t="shared" si="87"/>
        <v>45839</v>
      </c>
      <c r="J188" s="139">
        <f t="shared" si="87"/>
        <v>45870</v>
      </c>
      <c r="K188" s="139">
        <f t="shared" si="87"/>
        <v>45901</v>
      </c>
      <c r="L188" s="139">
        <f t="shared" si="87"/>
        <v>45931</v>
      </c>
      <c r="M188" s="139">
        <f t="shared" si="87"/>
        <v>45962</v>
      </c>
      <c r="N188" s="139">
        <f t="shared" si="87"/>
        <v>45992</v>
      </c>
      <c r="O188" s="139">
        <f t="shared" si="87"/>
        <v>46023</v>
      </c>
    </row>
    <row r="189" spans="1:15" hidden="1" x14ac:dyDescent="0.25">
      <c r="A189" s="95"/>
      <c r="B189" s="230" t="s">
        <v>128</v>
      </c>
      <c r="C189" s="108">
        <f>C157*'YTD PROGRAM SUMMARY'!C44</f>
        <v>0</v>
      </c>
      <c r="D189" s="108">
        <f>D157*'YTD PROGRAM SUMMARY'!D44</f>
        <v>7.1853362448225653</v>
      </c>
      <c r="E189" s="108">
        <f>E157*'YTD PROGRAM SUMMARY'!E44</f>
        <v>16.362075213009064</v>
      </c>
      <c r="F189" s="108">
        <f>F157*'YTD PROGRAM SUMMARY'!F44</f>
        <v>74.088441662902213</v>
      </c>
      <c r="G189" s="108">
        <f>G157*'YTD PROGRAM SUMMARY'!G44</f>
        <v>205.46002919875036</v>
      </c>
      <c r="H189" s="108">
        <f>H157*'YTD PROGRAM SUMMARY'!H44</f>
        <v>3351.6960233858954</v>
      </c>
      <c r="I189" s="108">
        <f>I157*'YTD PROGRAM SUMMARY'!I44</f>
        <v>7923.82268178085</v>
      </c>
      <c r="J189" s="108">
        <f>J157*'YTD PROGRAM SUMMARY'!J44</f>
        <v>8524.2549605915756</v>
      </c>
      <c r="K189" s="108">
        <f>K157*'YTD PROGRAM SUMMARY'!K44</f>
        <v>4525.2492169190728</v>
      </c>
      <c r="L189" s="108">
        <f>L157*'YTD PROGRAM SUMMARY'!L44</f>
        <v>1184.2729863398067</v>
      </c>
      <c r="M189" s="108">
        <f>M157*'YTD PROGRAM SUMMARY'!M44</f>
        <v>1445.7968971303221</v>
      </c>
      <c r="N189" s="108">
        <f>N157*'YTD PROGRAM SUMMARY'!N44</f>
        <v>2613.6284561579132</v>
      </c>
      <c r="O189" s="210">
        <f>O157*'YTD PROGRAM SUMMARY'!O44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SUMMARY'!C44</f>
        <v>0</v>
      </c>
      <c r="D190" s="101">
        <f>D176*'YTD PROGRAM SUMMARY'!D44</f>
        <v>0.45153421865258464</v>
      </c>
      <c r="E190" s="101">
        <f>E176*'YTD PROGRAM SUMMARY'!E44</f>
        <v>1.1293175139901728</v>
      </c>
      <c r="F190" s="101">
        <f>F176*'YTD PROGRAM SUMMARY'!F44</f>
        <v>5.3731164960134397</v>
      </c>
      <c r="G190" s="101">
        <f>G176*'YTD PROGRAM SUMMARY'!G44</f>
        <v>20.821011583283479</v>
      </c>
      <c r="H190" s="101">
        <f>H176*'YTD PROGRAM SUMMARY'!H44</f>
        <v>672.49973223950769</v>
      </c>
      <c r="I190" s="101">
        <f>I176*'YTD PROGRAM SUMMARY'!I44</f>
        <v>1430.8851800841396</v>
      </c>
      <c r="J190" s="101">
        <f>J176*'YTD PROGRAM SUMMARY'!J44</f>
        <v>1610.2568695696466</v>
      </c>
      <c r="K190" s="101">
        <f>K176*'YTD PROGRAM SUMMARY'!K44</f>
        <v>892.12317793397347</v>
      </c>
      <c r="L190" s="101">
        <f>L176*'YTD PROGRAM SUMMARY'!L44</f>
        <v>89.193397189433838</v>
      </c>
      <c r="M190" s="101">
        <f>M176*'YTD PROGRAM SUMMARY'!M44</f>
        <v>100.83356838247391</v>
      </c>
      <c r="N190" s="101">
        <f>N176*'YTD PROGRAM SUMMARY'!N44</f>
        <v>189.25916717870189</v>
      </c>
      <c r="O190" s="206">
        <f>O176*'YTD PROGRAM SUMMARY'!O44</f>
        <v>0</v>
      </c>
    </row>
    <row r="191" spans="1:15" hidden="1" x14ac:dyDescent="0.25">
      <c r="A191" s="95"/>
      <c r="B191" s="230" t="s">
        <v>130</v>
      </c>
      <c r="C191" s="102">
        <f t="shared" ref="C191" si="88">IFERROR(C189/C73,0)</f>
        <v>0</v>
      </c>
      <c r="D191" s="102">
        <f t="shared" ref="D191:N191" si="89">IFERROR(D189/D73,0)</f>
        <v>0.34709235798250421</v>
      </c>
      <c r="E191" s="102">
        <f t="shared" si="89"/>
        <v>0.34508602626832557</v>
      </c>
      <c r="F191" s="102">
        <f t="shared" si="89"/>
        <v>0.34395906766839207</v>
      </c>
      <c r="G191" s="102">
        <f t="shared" si="89"/>
        <v>0.33495969904454137</v>
      </c>
      <c r="H191" s="102">
        <f t="shared" si="89"/>
        <v>0.30725496200416269</v>
      </c>
      <c r="I191" s="102">
        <f t="shared" si="89"/>
        <v>0.31247688652736644</v>
      </c>
      <c r="J191" s="102">
        <f t="shared" si="89"/>
        <v>0.31028942656981401</v>
      </c>
      <c r="K191" s="102">
        <f t="shared" si="89"/>
        <v>0.30815356137498784</v>
      </c>
      <c r="L191" s="102">
        <f t="shared" si="89"/>
        <v>0.34306603064982044</v>
      </c>
      <c r="M191" s="102">
        <f t="shared" si="89"/>
        <v>0.34485307867002157</v>
      </c>
      <c r="N191" s="102">
        <f t="shared" si="89"/>
        <v>0.3439945356405717</v>
      </c>
      <c r="O191" s="207">
        <f>IFERROR(O189/O73,0)</f>
        <v>0</v>
      </c>
    </row>
    <row r="192" spans="1:15" ht="15.75" hidden="1" thickBot="1" x14ac:dyDescent="0.3">
      <c r="A192" s="95"/>
      <c r="B192" s="78" t="s">
        <v>131</v>
      </c>
      <c r="C192" s="103">
        <f>IFERROR(C190/C73,0)</f>
        <v>0</v>
      </c>
      <c r="D192" s="103">
        <f t="shared" ref="D192:N192" si="90">IFERROR(D190/D73,0)</f>
        <v>2.1811655199134437E-2</v>
      </c>
      <c r="E192" s="103">
        <f t="shared" si="90"/>
        <v>2.3817986913312997E-2</v>
      </c>
      <c r="F192" s="103">
        <f t="shared" si="90"/>
        <v>2.4944945513246535E-2</v>
      </c>
      <c r="G192" s="103">
        <f t="shared" si="90"/>
        <v>3.3944314137097198E-2</v>
      </c>
      <c r="H192" s="103">
        <f t="shared" si="90"/>
        <v>6.1649051177475898E-2</v>
      </c>
      <c r="I192" s="103">
        <f t="shared" si="90"/>
        <v>5.6427126654272089E-2</v>
      </c>
      <c r="J192" s="103">
        <f t="shared" si="90"/>
        <v>5.8614586611824483E-2</v>
      </c>
      <c r="K192" s="103">
        <f t="shared" si="90"/>
        <v>6.0750451806650695E-2</v>
      </c>
      <c r="L192" s="103">
        <f t="shared" si="90"/>
        <v>2.5837982531818047E-2</v>
      </c>
      <c r="M192" s="103">
        <f t="shared" si="90"/>
        <v>2.4050934511616891E-2</v>
      </c>
      <c r="N192" s="103">
        <f t="shared" si="90"/>
        <v>2.4909477541066895E-2</v>
      </c>
      <c r="O192" s="208">
        <f>IFERROR(O190/O73,0)</f>
        <v>0</v>
      </c>
    </row>
    <row r="193" spans="1:15" s="1" customFormat="1" ht="15.75" hidden="1" thickBot="1" x14ac:dyDescent="0.3">
      <c r="A193" s="104"/>
      <c r="B193" s="237" t="s">
        <v>132</v>
      </c>
      <c r="C193" s="105">
        <f>C191+C192</f>
        <v>0</v>
      </c>
      <c r="D193" s="105">
        <f t="shared" ref="D193:N193" si="91">D191+D192</f>
        <v>0.36890401318163862</v>
      </c>
      <c r="E193" s="106">
        <f t="shared" si="91"/>
        <v>0.36890401318163857</v>
      </c>
      <c r="F193" s="106">
        <f t="shared" si="91"/>
        <v>0.36890401318163862</v>
      </c>
      <c r="G193" s="106">
        <f t="shared" si="91"/>
        <v>0.36890401318163857</v>
      </c>
      <c r="H193" s="106">
        <f t="shared" si="91"/>
        <v>0.36890401318163857</v>
      </c>
      <c r="I193" s="106">
        <f t="shared" si="91"/>
        <v>0.36890401318163851</v>
      </c>
      <c r="J193" s="106">
        <f t="shared" si="91"/>
        <v>0.36890401318163851</v>
      </c>
      <c r="K193" s="106">
        <f t="shared" si="91"/>
        <v>0.36890401318163851</v>
      </c>
      <c r="L193" s="106">
        <f t="shared" si="91"/>
        <v>0.36890401318163851</v>
      </c>
      <c r="M193" s="107">
        <f t="shared" si="91"/>
        <v>0.36890401318163846</v>
      </c>
      <c r="N193" s="107">
        <f t="shared" si="91"/>
        <v>0.36890401318163857</v>
      </c>
      <c r="O193" s="209">
        <f>O191+O192</f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N194" si="92">D186+D193</f>
        <v>1.0000000000000002</v>
      </c>
      <c r="E194" s="109">
        <f t="shared" si="92"/>
        <v>0.99999999999999989</v>
      </c>
      <c r="F194" s="109">
        <f t="shared" si="92"/>
        <v>1</v>
      </c>
      <c r="G194" s="109">
        <f t="shared" si="92"/>
        <v>1</v>
      </c>
      <c r="H194" s="109">
        <f t="shared" si="92"/>
        <v>1</v>
      </c>
      <c r="I194" s="109">
        <f t="shared" si="92"/>
        <v>0.99999999999999978</v>
      </c>
      <c r="J194" s="109">
        <f t="shared" si="92"/>
        <v>1</v>
      </c>
      <c r="K194" s="109">
        <f t="shared" si="92"/>
        <v>1</v>
      </c>
      <c r="L194" s="109">
        <f t="shared" si="92"/>
        <v>0.99999999999999978</v>
      </c>
      <c r="M194" s="109">
        <f t="shared" si="92"/>
        <v>0.99999999999999978</v>
      </c>
      <c r="N194" s="109">
        <f t="shared" si="92"/>
        <v>1</v>
      </c>
      <c r="O194" s="211">
        <f>O186+O193</f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0">
        <f t="shared" ref="C196" si="93">SUM(C182:C183)</f>
        <v>0</v>
      </c>
      <c r="D196" s="110">
        <f t="shared" ref="D196:N196" si="94">SUM(D182:D183)</f>
        <v>13.064640473232815</v>
      </c>
      <c r="E196" s="111">
        <f t="shared" si="94"/>
        <v>29.923089365899376</v>
      </c>
      <c r="F196" s="111">
        <f t="shared" si="94"/>
        <v>135.93744895297198</v>
      </c>
      <c r="G196" s="111">
        <f t="shared" si="94"/>
        <v>387.10627054173602</v>
      </c>
      <c r="H196" s="111">
        <f t="shared" si="94"/>
        <v>6884.3213974368364</v>
      </c>
      <c r="I196" s="111">
        <f t="shared" si="94"/>
        <v>16003.400284437499</v>
      </c>
      <c r="J196" s="111">
        <f t="shared" si="94"/>
        <v>17337.436069660776</v>
      </c>
      <c r="K196" s="111">
        <f t="shared" si="94"/>
        <v>9267.6735826372442</v>
      </c>
      <c r="L196" s="111">
        <f t="shared" si="94"/>
        <v>2178.5599919664887</v>
      </c>
      <c r="M196" s="112">
        <f t="shared" si="94"/>
        <v>2645.8705923471416</v>
      </c>
      <c r="N196" s="112">
        <f t="shared" si="94"/>
        <v>4794.9902071670813</v>
      </c>
      <c r="O196" s="214">
        <f t="shared" ref="O196" si="95">SUM(O182:O183)</f>
        <v>0</v>
      </c>
    </row>
    <row r="197" spans="1:15" hidden="1" x14ac:dyDescent="0.25">
      <c r="A197" s="95"/>
      <c r="B197" s="95" t="s">
        <v>135</v>
      </c>
      <c r="C197" s="110">
        <f t="shared" ref="C197" si="96">SUM(C189:C190)</f>
        <v>0</v>
      </c>
      <c r="D197" s="110">
        <f t="shared" ref="D197:N197" si="97">SUM(D189:D190)</f>
        <v>7.6368704634751499</v>
      </c>
      <c r="E197" s="111">
        <f t="shared" si="97"/>
        <v>17.491392726999237</v>
      </c>
      <c r="F197" s="111">
        <f t="shared" si="97"/>
        <v>79.461558158915651</v>
      </c>
      <c r="G197" s="111">
        <f t="shared" si="97"/>
        <v>226.28104078203384</v>
      </c>
      <c r="H197" s="111">
        <f t="shared" si="97"/>
        <v>4024.1957556254029</v>
      </c>
      <c r="I197" s="111">
        <f t="shared" si="97"/>
        <v>9354.7078618649903</v>
      </c>
      <c r="J197" s="111">
        <f t="shared" si="97"/>
        <v>10134.511830161222</v>
      </c>
      <c r="K197" s="111">
        <f t="shared" si="97"/>
        <v>5417.372394853046</v>
      </c>
      <c r="L197" s="111">
        <f t="shared" si="97"/>
        <v>1273.4663835292406</v>
      </c>
      <c r="M197" s="112">
        <f t="shared" si="97"/>
        <v>1546.630465512796</v>
      </c>
      <c r="N197" s="112">
        <f t="shared" si="97"/>
        <v>2802.887623336615</v>
      </c>
      <c r="O197" s="214">
        <f t="shared" ref="O197" si="98">SUM(O189:O190)</f>
        <v>0</v>
      </c>
    </row>
    <row r="198" spans="1:15" hidden="1" x14ac:dyDescent="0.25">
      <c r="A198" s="95"/>
      <c r="B198" s="95" t="s">
        <v>122</v>
      </c>
      <c r="C198" s="113">
        <f t="shared" ref="C198" si="99">SUM(C196:C197)</f>
        <v>0</v>
      </c>
      <c r="D198" s="113">
        <f t="shared" ref="D198:N198" si="100">SUM(D196:D197)</f>
        <v>20.701510936707965</v>
      </c>
      <c r="E198" s="113">
        <f t="shared" si="100"/>
        <v>47.414482092898609</v>
      </c>
      <c r="F198" s="113">
        <f t="shared" si="100"/>
        <v>215.39900711188761</v>
      </c>
      <c r="G198" s="113">
        <f t="shared" si="100"/>
        <v>613.38731132376984</v>
      </c>
      <c r="H198" s="113">
        <f t="shared" si="100"/>
        <v>10908.517153062239</v>
      </c>
      <c r="I198" s="113">
        <f t="shared" si="100"/>
        <v>25358.108146302489</v>
      </c>
      <c r="J198" s="113">
        <f t="shared" si="100"/>
        <v>27471.947899822</v>
      </c>
      <c r="K198" s="113">
        <f t="shared" si="100"/>
        <v>14685.04597749029</v>
      </c>
      <c r="L198" s="113">
        <f t="shared" si="100"/>
        <v>3452.0263754957296</v>
      </c>
      <c r="M198" s="114">
        <f t="shared" si="100"/>
        <v>4192.5010578599376</v>
      </c>
      <c r="N198" s="114">
        <f t="shared" si="100"/>
        <v>7597.8778305036958</v>
      </c>
      <c r="O198" s="215">
        <f t="shared" ref="O198" si="101">SUM(O196:O197)</f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3.5527136788005009E-15</v>
      </c>
      <c r="E200" s="324">
        <f>IF('YTD PROGRAM SUMMARY'!E4=0,0,E198-E73)</f>
        <v>-7.1054273576010019E-15</v>
      </c>
      <c r="F200" s="324">
        <f>IF('YTD PROGRAM SUMMARY'!F4=0,0,F198-F73)</f>
        <v>0</v>
      </c>
      <c r="G200" s="324">
        <f>IF('YTD PROGRAM SUMMARY'!G4=0,0,G198-G73)</f>
        <v>0</v>
      </c>
      <c r="H200" s="324">
        <f>IF('YTD PROGRAM SUMMARY'!H4=0,0,H198-H73)</f>
        <v>0</v>
      </c>
      <c r="I200" s="324">
        <f>IF('YTD PROGRAM SUMMARY'!I4=0,0,I198-I73)</f>
        <v>-3.637978807091713E-12</v>
      </c>
      <c r="J200" s="324">
        <f>IF('YTD PROGRAM SUMMARY'!J4=0,0,J198-J73)</f>
        <v>-3.637978807091713E-12</v>
      </c>
      <c r="K200" s="324">
        <f>IF('YTD PROGRAM SUMMARY'!K4=0,0,K198-K73)</f>
        <v>0</v>
      </c>
      <c r="L200" s="324">
        <f>IF('YTD PROGRAM SUMMARY'!L4=0,0,L198-L73)</f>
        <v>-4.5474735088646412E-13</v>
      </c>
      <c r="M200" s="324">
        <f>IF('YTD PROGRAM SUMMARY'!M4=0,0,M198-M73)</f>
        <v>-9.0949470177292824E-13</v>
      </c>
      <c r="N200" s="324">
        <f>IF('YTD PROGRAM SUMMARY'!N4=0,0,N198-N73)</f>
        <v>0</v>
      </c>
    </row>
    <row r="201" spans="1:15" hidden="1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7:A122"/>
    <mergeCell ref="B107:N107"/>
    <mergeCell ref="B108:N10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A1:Q201"/>
  <sheetViews>
    <sheetView zoomScale="80" zoomScaleNormal="80" workbookViewId="0">
      <selection activeCell="A107" sqref="A107:XFD201"/>
    </sheetView>
  </sheetViews>
  <sheetFormatPr defaultRowHeight="15" x14ac:dyDescent="0.25"/>
  <cols>
    <col min="1" max="1" width="9.2851562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15" width="14.28515625" bestFit="1" customWidth="1"/>
    <col min="16" max="16" width="10.5703125" bestFit="1" customWidth="1"/>
    <col min="17" max="17" width="16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v>0.7</v>
      </c>
      <c r="D2" s="313">
        <f>C2</f>
        <v>0.7</v>
      </c>
      <c r="E2" s="307">
        <f t="shared" ref="E2:O2" si="0">D2</f>
        <v>0.7</v>
      </c>
      <c r="F2" s="315">
        <f t="shared" si="0"/>
        <v>0.7</v>
      </c>
      <c r="G2" s="315">
        <f t="shared" si="0"/>
        <v>0.7</v>
      </c>
      <c r="H2" s="315">
        <f t="shared" si="0"/>
        <v>0.7</v>
      </c>
      <c r="I2" s="315">
        <f t="shared" si="0"/>
        <v>0.7</v>
      </c>
      <c r="J2" s="315">
        <f t="shared" si="0"/>
        <v>0.7</v>
      </c>
      <c r="K2" s="315">
        <f t="shared" si="0"/>
        <v>0.7</v>
      </c>
      <c r="L2" s="315">
        <f t="shared" si="0"/>
        <v>0.7</v>
      </c>
      <c r="M2" s="315">
        <f t="shared" si="0"/>
        <v>0.7</v>
      </c>
      <c r="N2" s="315">
        <f t="shared" si="0"/>
        <v>0.7</v>
      </c>
      <c r="O2" s="315">
        <f t="shared" si="0"/>
        <v>0.7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ENTRY'!AY100</f>
        <v>0</v>
      </c>
      <c r="D5" s="3">
        <f>'BIZ kWh ENTRY'!AZ100</f>
        <v>0</v>
      </c>
      <c r="E5" s="3">
        <f>'BIZ kWh ENTRY'!BA100</f>
        <v>0</v>
      </c>
      <c r="F5" s="3">
        <f>'BIZ kWh ENTRY'!BB100</f>
        <v>0</v>
      </c>
      <c r="G5" s="3">
        <f>'BIZ kWh ENTRY'!BC100</f>
        <v>0</v>
      </c>
      <c r="H5" s="3">
        <f>'BIZ kWh ENTRY'!BD100</f>
        <v>0</v>
      </c>
      <c r="I5" s="3">
        <f>'BIZ kWh ENTRY'!BE100</f>
        <v>0</v>
      </c>
      <c r="J5" s="3">
        <f>'BIZ kWh ENTRY'!BF100</f>
        <v>0</v>
      </c>
      <c r="K5" s="3">
        <f>'BIZ kWh ENTRY'!BG100</f>
        <v>0</v>
      </c>
      <c r="L5" s="3">
        <f>'BIZ kWh ENTRY'!BH100</f>
        <v>0</v>
      </c>
      <c r="M5" s="3">
        <f>'BIZ kWh ENTRY'!BI100</f>
        <v>0</v>
      </c>
      <c r="N5" s="3">
        <f>'BIZ kWh ENTRY'!BJ100</f>
        <v>170514.14756455683</v>
      </c>
      <c r="O5" s="147"/>
    </row>
    <row r="6" spans="1:17" x14ac:dyDescent="0.25">
      <c r="A6" s="526"/>
      <c r="B6" s="12" t="s">
        <v>0</v>
      </c>
      <c r="C6" s="3">
        <f>'BIZ kWh ENTRY'!AY101</f>
        <v>0</v>
      </c>
      <c r="D6" s="3">
        <f>'BIZ kWh ENTRY'!AZ101</f>
        <v>0</v>
      </c>
      <c r="E6" s="3">
        <f>'BIZ kWh ENTRY'!BA101</f>
        <v>0</v>
      </c>
      <c r="F6" s="3">
        <f>'BIZ kWh ENTRY'!BB101</f>
        <v>0</v>
      </c>
      <c r="G6" s="3">
        <f>'BIZ kWh ENTRY'!BC101</f>
        <v>0</v>
      </c>
      <c r="H6" s="3">
        <f>'BIZ kWh ENTRY'!BD101</f>
        <v>0</v>
      </c>
      <c r="I6" s="3">
        <f>'BIZ kWh ENTRY'!BE101</f>
        <v>0</v>
      </c>
      <c r="J6" s="3">
        <f>'BIZ kWh ENTRY'!BF101</f>
        <v>0</v>
      </c>
      <c r="K6" s="3">
        <f>'BIZ kWh ENTRY'!BG101</f>
        <v>0</v>
      </c>
      <c r="L6" s="3">
        <f>'BIZ kWh ENTRY'!BH101</f>
        <v>0</v>
      </c>
      <c r="M6" s="3">
        <f>'BIZ kWh ENTRY'!BI101</f>
        <v>0</v>
      </c>
      <c r="N6" s="3">
        <f>'BIZ kWh ENTRY'!BJ101</f>
        <v>0</v>
      </c>
      <c r="O6" s="147"/>
    </row>
    <row r="7" spans="1:17" x14ac:dyDescent="0.25">
      <c r="A7" s="526"/>
      <c r="B7" s="11" t="s">
        <v>21</v>
      </c>
      <c r="C7" s="3">
        <f>'BIZ kWh ENTRY'!AY102</f>
        <v>0</v>
      </c>
      <c r="D7" s="3">
        <f>'BIZ kWh ENTRY'!AZ102</f>
        <v>0</v>
      </c>
      <c r="E7" s="3">
        <f>'BIZ kWh ENTRY'!BA102</f>
        <v>0</v>
      </c>
      <c r="F7" s="3">
        <f>'BIZ kWh ENTRY'!BB102</f>
        <v>0</v>
      </c>
      <c r="G7" s="3">
        <f>'BIZ kWh ENTRY'!BC102</f>
        <v>0</v>
      </c>
      <c r="H7" s="3">
        <f>'BIZ kWh ENTRY'!BD102</f>
        <v>0</v>
      </c>
      <c r="I7" s="3">
        <f>'BIZ kWh ENTRY'!BE102</f>
        <v>0</v>
      </c>
      <c r="J7" s="3">
        <f>'BIZ kWh ENTRY'!BF102</f>
        <v>0</v>
      </c>
      <c r="K7" s="3">
        <f>'BIZ kWh ENTRY'!BG102</f>
        <v>0</v>
      </c>
      <c r="L7" s="3">
        <f>'BIZ kWh ENTRY'!BH102</f>
        <v>0</v>
      </c>
      <c r="M7" s="3">
        <f>'BIZ kWh ENTRY'!BI102</f>
        <v>0</v>
      </c>
      <c r="N7" s="3">
        <f>'BIZ kWh ENTRY'!BJ102</f>
        <v>0</v>
      </c>
      <c r="O7" s="147"/>
    </row>
    <row r="8" spans="1:17" x14ac:dyDescent="0.25">
      <c r="A8" s="526"/>
      <c r="B8" s="11" t="s">
        <v>1</v>
      </c>
      <c r="C8" s="3">
        <f>'BIZ kWh ENTRY'!AY103</f>
        <v>0</v>
      </c>
      <c r="D8" s="3">
        <f>'BIZ kWh ENTRY'!AZ103</f>
        <v>0</v>
      </c>
      <c r="E8" s="3">
        <f>'BIZ kWh ENTRY'!BA103</f>
        <v>0</v>
      </c>
      <c r="F8" s="3">
        <f>'BIZ kWh ENTRY'!BB103</f>
        <v>0</v>
      </c>
      <c r="G8" s="3">
        <f>'BIZ kWh ENTRY'!BC103</f>
        <v>0</v>
      </c>
      <c r="H8" s="3">
        <f>'BIZ kWh ENTRY'!BD103</f>
        <v>189896.52983116527</v>
      </c>
      <c r="I8" s="3">
        <f>'BIZ kWh ENTRY'!BE103</f>
        <v>55306.988486481241</v>
      </c>
      <c r="J8" s="3">
        <f>'BIZ kWh ENTRY'!BF103</f>
        <v>0</v>
      </c>
      <c r="K8" s="3">
        <f>'BIZ kWh ENTRY'!BG103</f>
        <v>0</v>
      </c>
      <c r="L8" s="3">
        <f>'BIZ kWh ENTRY'!BH103</f>
        <v>18447.189476641579</v>
      </c>
      <c r="M8" s="3">
        <f>'BIZ kWh ENTRY'!BI103</f>
        <v>53739.637841022952</v>
      </c>
      <c r="N8" s="3">
        <f>'BIZ kWh ENTRY'!BJ103</f>
        <v>267808.0340649896</v>
      </c>
      <c r="O8" s="147"/>
    </row>
    <row r="9" spans="1:17" x14ac:dyDescent="0.25">
      <c r="A9" s="526"/>
      <c r="B9" s="12" t="s">
        <v>22</v>
      </c>
      <c r="C9" s="3">
        <f>'BIZ kWh ENTRY'!AY104</f>
        <v>0</v>
      </c>
      <c r="D9" s="3">
        <f>'BIZ kWh ENTRY'!AZ104</f>
        <v>0</v>
      </c>
      <c r="E9" s="3">
        <f>'BIZ kWh ENTRY'!BA104</f>
        <v>0</v>
      </c>
      <c r="F9" s="3">
        <f>'BIZ kWh ENTRY'!BB104</f>
        <v>0</v>
      </c>
      <c r="G9" s="3">
        <f>'BIZ kWh ENTRY'!BC104</f>
        <v>0</v>
      </c>
      <c r="H9" s="3">
        <f>'BIZ kWh ENTRY'!BD104</f>
        <v>0</v>
      </c>
      <c r="I9" s="3">
        <f>'BIZ kWh ENTRY'!BE104</f>
        <v>0</v>
      </c>
      <c r="J9" s="3">
        <f>'BIZ kWh ENTRY'!BF104</f>
        <v>0</v>
      </c>
      <c r="K9" s="3">
        <f>'BIZ kWh ENTRY'!BG104</f>
        <v>0</v>
      </c>
      <c r="L9" s="3">
        <f>'BIZ kWh ENTRY'!BH104</f>
        <v>0</v>
      </c>
      <c r="M9" s="3">
        <f>'BIZ kWh ENTRY'!BI104</f>
        <v>0</v>
      </c>
      <c r="N9" s="3">
        <f>'BIZ kWh ENTRY'!BJ104</f>
        <v>0</v>
      </c>
      <c r="O9" s="147"/>
    </row>
    <row r="10" spans="1:17" x14ac:dyDescent="0.25">
      <c r="A10" s="526"/>
      <c r="B10" s="11" t="s">
        <v>9</v>
      </c>
      <c r="C10" s="3">
        <f>'BIZ kWh ENTRY'!AY105</f>
        <v>0</v>
      </c>
      <c r="D10" s="3">
        <f>'BIZ kWh ENTRY'!AZ105</f>
        <v>0</v>
      </c>
      <c r="E10" s="3">
        <f>'BIZ kWh ENTRY'!BA105</f>
        <v>0</v>
      </c>
      <c r="F10" s="3">
        <f>'BIZ kWh ENTRY'!BB105</f>
        <v>0</v>
      </c>
      <c r="G10" s="3">
        <f>'BIZ kWh ENTRY'!BC105</f>
        <v>0</v>
      </c>
      <c r="H10" s="3">
        <f>'BIZ kWh ENTRY'!BD105</f>
        <v>0</v>
      </c>
      <c r="I10" s="3">
        <f>'BIZ kWh ENTRY'!BE105</f>
        <v>0</v>
      </c>
      <c r="J10" s="3">
        <f>'BIZ kWh ENTRY'!BF105</f>
        <v>0</v>
      </c>
      <c r="K10" s="3">
        <f>'BIZ kWh ENTRY'!BG105</f>
        <v>0</v>
      </c>
      <c r="L10" s="3">
        <f>'BIZ kWh ENTRY'!BH105</f>
        <v>0</v>
      </c>
      <c r="M10" s="3">
        <f>'BIZ kWh ENTRY'!BI105</f>
        <v>0</v>
      </c>
      <c r="N10" s="3">
        <f>'BIZ kWh ENTRY'!BJ105</f>
        <v>0</v>
      </c>
      <c r="O10" s="147"/>
    </row>
    <row r="11" spans="1:17" x14ac:dyDescent="0.25">
      <c r="A11" s="526"/>
      <c r="B11" s="11" t="s">
        <v>3</v>
      </c>
      <c r="C11" s="3">
        <f>'BIZ kWh ENTRY'!AY106</f>
        <v>0</v>
      </c>
      <c r="D11" s="3">
        <f>'BIZ kWh ENTRY'!AZ106</f>
        <v>0</v>
      </c>
      <c r="E11" s="3">
        <f>'BIZ kWh ENTRY'!BA106</f>
        <v>0</v>
      </c>
      <c r="F11" s="3">
        <f>'BIZ kWh ENTRY'!BB106</f>
        <v>0</v>
      </c>
      <c r="G11" s="3">
        <f>'BIZ kWh ENTRY'!BC106</f>
        <v>0</v>
      </c>
      <c r="H11" s="3">
        <f>'BIZ kWh ENTRY'!BD106</f>
        <v>0</v>
      </c>
      <c r="I11" s="3">
        <f>'BIZ kWh ENTRY'!BE106</f>
        <v>0</v>
      </c>
      <c r="J11" s="3">
        <f>'BIZ kWh ENTRY'!BF106</f>
        <v>0</v>
      </c>
      <c r="K11" s="3">
        <f>'BIZ kWh ENTRY'!BG106</f>
        <v>0</v>
      </c>
      <c r="L11" s="3">
        <f>'BIZ kWh ENTRY'!BH106</f>
        <v>0</v>
      </c>
      <c r="M11" s="3">
        <f>'BIZ kWh ENTRY'!BI106</f>
        <v>0</v>
      </c>
      <c r="N11" s="3">
        <f>'BIZ kWh ENTRY'!BJ106</f>
        <v>556435.15566471952</v>
      </c>
      <c r="O11" s="147"/>
    </row>
    <row r="12" spans="1:17" x14ac:dyDescent="0.25">
      <c r="A12" s="526"/>
      <c r="B12" s="11" t="s">
        <v>4</v>
      </c>
      <c r="C12" s="3">
        <f>'BIZ kWh ENTRY'!AY107</f>
        <v>0</v>
      </c>
      <c r="D12" s="3">
        <f>'BIZ kWh ENTRY'!AZ107</f>
        <v>0</v>
      </c>
      <c r="E12" s="3">
        <f>'BIZ kWh ENTRY'!BA107</f>
        <v>0</v>
      </c>
      <c r="F12" s="3">
        <f>'BIZ kWh ENTRY'!BB107</f>
        <v>0</v>
      </c>
      <c r="G12" s="3">
        <f>'BIZ kWh ENTRY'!BC107</f>
        <v>0</v>
      </c>
      <c r="H12" s="3">
        <f>'BIZ kWh ENTRY'!BD107</f>
        <v>0</v>
      </c>
      <c r="I12" s="3">
        <f>'BIZ kWh ENTRY'!BE107</f>
        <v>0</v>
      </c>
      <c r="J12" s="3">
        <f>'BIZ kWh ENTRY'!BF107</f>
        <v>0</v>
      </c>
      <c r="K12" s="3">
        <f>'BIZ kWh ENTRY'!BG107</f>
        <v>0</v>
      </c>
      <c r="L12" s="3">
        <f>'BIZ kWh ENTRY'!BH107</f>
        <v>0</v>
      </c>
      <c r="M12" s="3">
        <f>'BIZ kWh ENTRY'!BI107</f>
        <v>0</v>
      </c>
      <c r="N12" s="3">
        <f>'BIZ kWh ENTRY'!BJ107</f>
        <v>0</v>
      </c>
      <c r="O12" s="147"/>
    </row>
    <row r="13" spans="1:17" x14ac:dyDescent="0.25">
      <c r="A13" s="526"/>
      <c r="B13" s="11" t="s">
        <v>5</v>
      </c>
      <c r="C13" s="3">
        <f>'BIZ kWh ENTRY'!AY108</f>
        <v>0</v>
      </c>
      <c r="D13" s="3">
        <f>'BIZ kWh ENTRY'!AZ108</f>
        <v>0</v>
      </c>
      <c r="E13" s="3">
        <f>'BIZ kWh ENTRY'!BA108</f>
        <v>0</v>
      </c>
      <c r="F13" s="3">
        <f>'BIZ kWh ENTRY'!BB108</f>
        <v>0</v>
      </c>
      <c r="G13" s="3">
        <f>'BIZ kWh ENTRY'!BC108</f>
        <v>0</v>
      </c>
      <c r="H13" s="3">
        <f>'BIZ kWh ENTRY'!BD108</f>
        <v>0</v>
      </c>
      <c r="I13" s="3">
        <f>'BIZ kWh ENTRY'!BE108</f>
        <v>0</v>
      </c>
      <c r="J13" s="3">
        <f>'BIZ kWh ENTRY'!BF108</f>
        <v>0</v>
      </c>
      <c r="K13" s="3">
        <f>'BIZ kWh ENTRY'!BG108</f>
        <v>0</v>
      </c>
      <c r="L13" s="3">
        <f>'BIZ kWh ENTRY'!BH108</f>
        <v>0</v>
      </c>
      <c r="M13" s="3">
        <f>'BIZ kWh ENTRY'!BI108</f>
        <v>0</v>
      </c>
      <c r="N13" s="3">
        <f>'BIZ kWh ENTRY'!BJ108</f>
        <v>0</v>
      </c>
      <c r="O13" s="147"/>
    </row>
    <row r="14" spans="1:17" x14ac:dyDescent="0.25">
      <c r="A14" s="526"/>
      <c r="B14" s="11" t="s">
        <v>23</v>
      </c>
      <c r="C14" s="3">
        <f>'BIZ kWh ENTRY'!AY109</f>
        <v>0</v>
      </c>
      <c r="D14" s="3">
        <f>'BIZ kWh ENTRY'!AZ109</f>
        <v>0</v>
      </c>
      <c r="E14" s="3">
        <f>'BIZ kWh ENTRY'!BA109</f>
        <v>1704.8234346958595</v>
      </c>
      <c r="F14" s="3">
        <f>'BIZ kWh ENTRY'!BB109</f>
        <v>0</v>
      </c>
      <c r="G14" s="3">
        <f>'BIZ kWh ENTRY'!BC109</f>
        <v>2341.4531266919794</v>
      </c>
      <c r="H14" s="3">
        <f>'BIZ kWh ENTRY'!BD109</f>
        <v>360.59914468566592</v>
      </c>
      <c r="I14" s="3">
        <f>'BIZ kWh ENTRY'!BE109</f>
        <v>7520.5193751045226</v>
      </c>
      <c r="J14" s="3">
        <f>'BIZ kWh ENTRY'!BF109</f>
        <v>2720.7693691953195</v>
      </c>
      <c r="K14" s="3">
        <f>'BIZ kWh ENTRY'!BG109</f>
        <v>8785.8798058829925</v>
      </c>
      <c r="L14" s="3">
        <f>'BIZ kWh ENTRY'!BH109</f>
        <v>1182.7059979221538</v>
      </c>
      <c r="M14" s="3">
        <f>'BIZ kWh ENTRY'!BI109</f>
        <v>0</v>
      </c>
      <c r="N14" s="3">
        <f>'BIZ kWh ENTRY'!BJ109</f>
        <v>48233.244257144266</v>
      </c>
      <c r="O14" s="147"/>
    </row>
    <row r="15" spans="1:17" x14ac:dyDescent="0.25">
      <c r="A15" s="526"/>
      <c r="B15" s="11" t="s">
        <v>24</v>
      </c>
      <c r="C15" s="3">
        <f>'BIZ kWh ENTRY'!AY110</f>
        <v>0</v>
      </c>
      <c r="D15" s="3">
        <f>'BIZ kWh ENTRY'!AZ110</f>
        <v>0</v>
      </c>
      <c r="E15" s="3">
        <f>'BIZ kWh ENTRY'!BA110</f>
        <v>0</v>
      </c>
      <c r="F15" s="3">
        <f>'BIZ kWh ENTRY'!BB110</f>
        <v>0</v>
      </c>
      <c r="G15" s="3">
        <f>'BIZ kWh ENTRY'!BC110</f>
        <v>0</v>
      </c>
      <c r="H15" s="3">
        <f>'BIZ kWh ENTRY'!BD110</f>
        <v>0</v>
      </c>
      <c r="I15" s="3">
        <f>'BIZ kWh ENTRY'!BE110</f>
        <v>0</v>
      </c>
      <c r="J15" s="3">
        <f>'BIZ kWh ENTRY'!BF110</f>
        <v>0</v>
      </c>
      <c r="K15" s="3">
        <f>'BIZ kWh ENTRY'!BG110</f>
        <v>0</v>
      </c>
      <c r="L15" s="3">
        <f>'BIZ kWh ENTRY'!BH110</f>
        <v>0</v>
      </c>
      <c r="M15" s="3">
        <f>'BIZ kWh ENTRY'!BI110</f>
        <v>0</v>
      </c>
      <c r="N15" s="3">
        <f>'BIZ kWh ENTRY'!BJ110</f>
        <v>69955.22706812479</v>
      </c>
      <c r="O15" s="147"/>
    </row>
    <row r="16" spans="1:17" x14ac:dyDescent="0.25">
      <c r="A16" s="526"/>
      <c r="B16" s="11" t="s">
        <v>7</v>
      </c>
      <c r="C16" s="3">
        <f>'BIZ kWh ENTRY'!AY111</f>
        <v>0</v>
      </c>
      <c r="D16" s="3">
        <f>'BIZ kWh ENTRY'!AZ111</f>
        <v>0</v>
      </c>
      <c r="E16" s="3">
        <f>'BIZ kWh ENTRY'!BA111</f>
        <v>0</v>
      </c>
      <c r="F16" s="3">
        <f>'BIZ kWh ENTRY'!BB111</f>
        <v>0</v>
      </c>
      <c r="G16" s="3">
        <f>'BIZ kWh ENTRY'!BC111</f>
        <v>0</v>
      </c>
      <c r="H16" s="3">
        <f>'BIZ kWh ENTRY'!BD111</f>
        <v>0</v>
      </c>
      <c r="I16" s="3">
        <f>'BIZ kWh ENTRY'!BE111</f>
        <v>0</v>
      </c>
      <c r="J16" s="3">
        <f>'BIZ kWh ENTRY'!BF111</f>
        <v>0</v>
      </c>
      <c r="K16" s="3">
        <f>'BIZ kWh ENTRY'!BG111</f>
        <v>0</v>
      </c>
      <c r="L16" s="3">
        <f>'BIZ kWh ENTRY'!BH111</f>
        <v>0</v>
      </c>
      <c r="M16" s="3">
        <f>'BIZ kWh ENTRY'!BI111</f>
        <v>0</v>
      </c>
      <c r="N16" s="3">
        <f>'BIZ kWh ENTRY'!BJ111</f>
        <v>0</v>
      </c>
      <c r="O16" s="147"/>
    </row>
    <row r="17" spans="1:15" x14ac:dyDescent="0.25">
      <c r="A17" s="526"/>
      <c r="B17" s="11" t="s">
        <v>8</v>
      </c>
      <c r="C17" s="3">
        <f>'BIZ kWh ENTRY'!AY112</f>
        <v>0</v>
      </c>
      <c r="D17" s="3">
        <f>'BIZ kWh ENTRY'!AZ112</f>
        <v>0</v>
      </c>
      <c r="E17" s="3">
        <f>'BIZ kWh ENTRY'!BA112</f>
        <v>0</v>
      </c>
      <c r="F17" s="3">
        <f>'BIZ kWh ENTRY'!BB112</f>
        <v>0</v>
      </c>
      <c r="G17" s="3">
        <f>'BIZ kWh ENTRY'!BC112</f>
        <v>5.6165490588449156</v>
      </c>
      <c r="H17" s="3">
        <f>'BIZ kWh ENTRY'!BD112</f>
        <v>186.4244345685409</v>
      </c>
      <c r="I17" s="3">
        <f>'BIZ kWh ENTRY'!BE112</f>
        <v>84.696668540465595</v>
      </c>
      <c r="J17" s="3">
        <f>'BIZ kWh ENTRY'!BF112</f>
        <v>1.0862986763022111</v>
      </c>
      <c r="K17" s="3">
        <f>'BIZ kWh ENTRY'!BG112</f>
        <v>2.9901366937051423</v>
      </c>
      <c r="L17" s="3">
        <f>'BIZ kWh ENTRY'!BH112</f>
        <v>0</v>
      </c>
      <c r="M17" s="3">
        <f>'BIZ kWh ENTRY'!BI112</f>
        <v>52.757054630424747</v>
      </c>
      <c r="N17" s="3">
        <f>'BIZ kWh ENTRY'!BJ112</f>
        <v>517.29130731133534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1M - RES'!B16</f>
        <v>Monthly kWh</v>
      </c>
      <c r="C19" s="217">
        <f>SUM(C5:C18)</f>
        <v>0</v>
      </c>
      <c r="D19" s="217">
        <f t="shared" ref="D19:O19" si="1">SUM(D5:D18)</f>
        <v>0</v>
      </c>
      <c r="E19" s="217">
        <f t="shared" si="1"/>
        <v>1704.8234346958595</v>
      </c>
      <c r="F19" s="217">
        <f t="shared" si="1"/>
        <v>0</v>
      </c>
      <c r="G19" s="217">
        <f t="shared" si="1"/>
        <v>2347.0696757508244</v>
      </c>
      <c r="H19" s="217">
        <f t="shared" si="1"/>
        <v>190443.55341041947</v>
      </c>
      <c r="I19" s="217">
        <f t="shared" si="1"/>
        <v>62912.204530126226</v>
      </c>
      <c r="J19" s="217">
        <f t="shared" si="1"/>
        <v>2721.8556678716218</v>
      </c>
      <c r="K19" s="217">
        <f t="shared" si="1"/>
        <v>8788.8699425766972</v>
      </c>
      <c r="L19" s="217">
        <f t="shared" si="1"/>
        <v>19629.895474563731</v>
      </c>
      <c r="M19" s="217">
        <f t="shared" si="1"/>
        <v>53792.394895653379</v>
      </c>
      <c r="N19" s="217">
        <f t="shared" si="1"/>
        <v>1113463.0999268463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15" ht="16.5" thickBot="1" x14ac:dyDescent="0.3">
      <c r="A22" s="528" t="s">
        <v>15</v>
      </c>
      <c r="B22" s="17" t="s">
        <v>10</v>
      </c>
      <c r="C22" s="139">
        <f>C$4</f>
        <v>45658</v>
      </c>
      <c r="D22" s="139">
        <f t="shared" ref="D22:O22" si="2">D$4</f>
        <v>45689</v>
      </c>
      <c r="E22" s="139">
        <f t="shared" si="2"/>
        <v>45717</v>
      </c>
      <c r="F22" s="139">
        <f t="shared" si="2"/>
        <v>45748</v>
      </c>
      <c r="G22" s="139">
        <f t="shared" si="2"/>
        <v>45778</v>
      </c>
      <c r="H22" s="139">
        <f t="shared" si="2"/>
        <v>45809</v>
      </c>
      <c r="I22" s="139">
        <f t="shared" si="2"/>
        <v>45839</v>
      </c>
      <c r="J22" s="139">
        <f t="shared" si="2"/>
        <v>45870</v>
      </c>
      <c r="K22" s="139">
        <f t="shared" si="2"/>
        <v>45901</v>
      </c>
      <c r="L22" s="139">
        <f t="shared" si="2"/>
        <v>45931</v>
      </c>
      <c r="M22" s="139">
        <f t="shared" si="2"/>
        <v>45962</v>
      </c>
      <c r="N22" s="139">
        <f t="shared" si="2"/>
        <v>45992</v>
      </c>
      <c r="O22" s="139">
        <f t="shared" si="2"/>
        <v>46023</v>
      </c>
    </row>
    <row r="23" spans="1:15" ht="15" customHeight="1" x14ac:dyDescent="0.25">
      <c r="A23" s="529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170514.14756455683</v>
      </c>
      <c r="O23" s="3">
        <f t="shared" si="4"/>
        <v>170514.14756455683</v>
      </c>
    </row>
    <row r="24" spans="1:15" x14ac:dyDescent="0.25">
      <c r="A24" s="529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</row>
    <row r="25" spans="1:15" x14ac:dyDescent="0.25">
      <c r="A25" s="529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</row>
    <row r="26" spans="1:15" x14ac:dyDescent="0.25">
      <c r="A26" s="529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189896.52983116527</v>
      </c>
      <c r="I26" s="3">
        <f t="shared" si="7"/>
        <v>245203.51831764652</v>
      </c>
      <c r="J26" s="3">
        <f t="shared" si="7"/>
        <v>245203.51831764652</v>
      </c>
      <c r="K26" s="3">
        <f t="shared" si="7"/>
        <v>245203.51831764652</v>
      </c>
      <c r="L26" s="3">
        <f t="shared" si="7"/>
        <v>263650.70779428812</v>
      </c>
      <c r="M26" s="3">
        <f t="shared" si="7"/>
        <v>317390.3456353111</v>
      </c>
      <c r="N26" s="3">
        <f t="shared" si="7"/>
        <v>585198.37970030075</v>
      </c>
      <c r="O26" s="3">
        <f t="shared" si="7"/>
        <v>585198.37970030075</v>
      </c>
    </row>
    <row r="27" spans="1:15" x14ac:dyDescent="0.25">
      <c r="A27" s="529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</row>
    <row r="28" spans="1:15" x14ac:dyDescent="0.25">
      <c r="A28" s="529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25">
      <c r="A29" s="529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0</v>
      </c>
      <c r="N29" s="3">
        <f t="shared" si="10"/>
        <v>556435.15566471952</v>
      </c>
      <c r="O29" s="3">
        <f t="shared" si="10"/>
        <v>556435.15566471952</v>
      </c>
    </row>
    <row r="30" spans="1:15" x14ac:dyDescent="0.25">
      <c r="A30" s="529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0</v>
      </c>
    </row>
    <row r="31" spans="1:15" x14ac:dyDescent="0.25">
      <c r="A31" s="529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</row>
    <row r="32" spans="1:15" ht="15" customHeight="1" x14ac:dyDescent="0.25">
      <c r="A32" s="529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3">
        <f t="shared" si="13"/>
        <v>1704.8234346958595</v>
      </c>
      <c r="F32" s="3">
        <f t="shared" si="13"/>
        <v>1704.8234346958595</v>
      </c>
      <c r="G32" s="3">
        <f t="shared" si="13"/>
        <v>4046.2765613878391</v>
      </c>
      <c r="H32" s="3">
        <f t="shared" si="13"/>
        <v>4406.8757060735052</v>
      </c>
      <c r="I32" s="3">
        <f t="shared" si="13"/>
        <v>11927.395081178027</v>
      </c>
      <c r="J32" s="3">
        <f t="shared" si="13"/>
        <v>14648.164450373346</v>
      </c>
      <c r="K32" s="3">
        <f t="shared" si="13"/>
        <v>23434.04425625634</v>
      </c>
      <c r="L32" s="3">
        <f t="shared" si="13"/>
        <v>24616.750254178492</v>
      </c>
      <c r="M32" s="3">
        <f t="shared" si="13"/>
        <v>24616.750254178492</v>
      </c>
      <c r="N32" s="3">
        <f t="shared" si="13"/>
        <v>72849.994511322759</v>
      </c>
      <c r="O32" s="3">
        <f t="shared" si="13"/>
        <v>72849.994511322759</v>
      </c>
    </row>
    <row r="33" spans="1:15" x14ac:dyDescent="0.25">
      <c r="A33" s="529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69955.22706812479</v>
      </c>
      <c r="O33" s="3">
        <f t="shared" si="14"/>
        <v>69955.22706812479</v>
      </c>
    </row>
    <row r="34" spans="1:15" x14ac:dyDescent="0.25">
      <c r="A34" s="529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</row>
    <row r="35" spans="1:15" x14ac:dyDescent="0.25">
      <c r="A35" s="529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5.6165490588449156</v>
      </c>
      <c r="H35" s="3">
        <f t="shared" si="16"/>
        <v>192.04098362738583</v>
      </c>
      <c r="I35" s="3">
        <f t="shared" si="16"/>
        <v>276.73765216785142</v>
      </c>
      <c r="J35" s="3">
        <f t="shared" si="16"/>
        <v>277.82395084415361</v>
      </c>
      <c r="K35" s="3">
        <f t="shared" si="16"/>
        <v>280.81408753785877</v>
      </c>
      <c r="L35" s="3">
        <f t="shared" si="16"/>
        <v>280.81408753785877</v>
      </c>
      <c r="M35" s="3">
        <f t="shared" si="16"/>
        <v>333.57114216828353</v>
      </c>
      <c r="N35" s="3">
        <f t="shared" si="16"/>
        <v>850.86244947961882</v>
      </c>
      <c r="O35" s="3">
        <f t="shared" si="16"/>
        <v>850.86244947961882</v>
      </c>
    </row>
    <row r="36" spans="1:15" ht="15" customHeight="1" x14ac:dyDescent="0.25">
      <c r="A36" s="529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3"/>
        <v>Monthly kWh</v>
      </c>
      <c r="C37" s="217">
        <f>SUM(C23:C36)</f>
        <v>0</v>
      </c>
      <c r="D37" s="217">
        <f t="shared" ref="D37:O37" si="17">SUM(D23:D36)</f>
        <v>0</v>
      </c>
      <c r="E37" s="217">
        <f t="shared" si="17"/>
        <v>1704.8234346958595</v>
      </c>
      <c r="F37" s="217">
        <f t="shared" si="17"/>
        <v>1704.8234346958595</v>
      </c>
      <c r="G37" s="217">
        <f t="shared" si="17"/>
        <v>4051.8931104466842</v>
      </c>
      <c r="H37" s="217">
        <f t="shared" si="17"/>
        <v>194495.44652086616</v>
      </c>
      <c r="I37" s="217">
        <f t="shared" si="17"/>
        <v>257407.6510509924</v>
      </c>
      <c r="J37" s="217">
        <f t="shared" si="17"/>
        <v>260129.50671886402</v>
      </c>
      <c r="K37" s="217">
        <f t="shared" si="17"/>
        <v>268918.37666144077</v>
      </c>
      <c r="L37" s="217">
        <f t="shared" si="17"/>
        <v>288548.27213600447</v>
      </c>
      <c r="M37" s="217">
        <f t="shared" si="17"/>
        <v>342340.66703165788</v>
      </c>
      <c r="N37" s="217">
        <f t="shared" si="17"/>
        <v>1455803.7669585042</v>
      </c>
      <c r="O37" s="217">
        <f t="shared" si="17"/>
        <v>1455803.7669585042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1455803.7669585035</v>
      </c>
    </row>
    <row r="39" spans="1:15" ht="15.75" thickBot="1" x14ac:dyDescent="0.3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6.5" thickBot="1" x14ac:dyDescent="0.3">
      <c r="A40" s="531" t="s">
        <v>16</v>
      </c>
      <c r="B40" s="17" t="s">
        <v>10</v>
      </c>
      <c r="C40" s="139">
        <f>C$4</f>
        <v>45658</v>
      </c>
      <c r="D40" s="139">
        <f t="shared" ref="D40:O40" si="18">D$4</f>
        <v>45689</v>
      </c>
      <c r="E40" s="139">
        <f t="shared" si="18"/>
        <v>45717</v>
      </c>
      <c r="F40" s="139">
        <f t="shared" si="18"/>
        <v>45748</v>
      </c>
      <c r="G40" s="139">
        <f t="shared" si="18"/>
        <v>45778</v>
      </c>
      <c r="H40" s="139">
        <f t="shared" si="18"/>
        <v>45809</v>
      </c>
      <c r="I40" s="139">
        <f t="shared" si="18"/>
        <v>45839</v>
      </c>
      <c r="J40" s="139">
        <f t="shared" si="18"/>
        <v>45870</v>
      </c>
      <c r="K40" s="139">
        <f t="shared" si="18"/>
        <v>45901</v>
      </c>
      <c r="L40" s="139">
        <f t="shared" si="18"/>
        <v>45931</v>
      </c>
      <c r="M40" s="139">
        <f t="shared" si="18"/>
        <v>45962</v>
      </c>
      <c r="N40" s="139">
        <f t="shared" si="18"/>
        <v>45992</v>
      </c>
      <c r="O40" s="139">
        <f t="shared" si="18"/>
        <v>46023</v>
      </c>
    </row>
    <row r="41" spans="1:15" ht="15" customHeight="1" x14ac:dyDescent="0.25">
      <c r="A41" s="532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3">SUM(D41:D54)</f>
        <v>0</v>
      </c>
      <c r="E55" s="217">
        <f t="shared" si="33"/>
        <v>0</v>
      </c>
      <c r="F55" s="217">
        <f t="shared" si="33"/>
        <v>0</v>
      </c>
      <c r="G55" s="217">
        <f t="shared" si="33"/>
        <v>0</v>
      </c>
      <c r="H55" s="217">
        <f t="shared" si="33"/>
        <v>0</v>
      </c>
      <c r="I55" s="217">
        <f t="shared" si="33"/>
        <v>0</v>
      </c>
      <c r="J55" s="217">
        <f t="shared" si="33"/>
        <v>0</v>
      </c>
      <c r="K55" s="217">
        <f t="shared" si="33"/>
        <v>0</v>
      </c>
      <c r="L55" s="217">
        <f t="shared" si="33"/>
        <v>0</v>
      </c>
      <c r="M55" s="217">
        <f t="shared" si="33"/>
        <v>0</v>
      </c>
      <c r="N55" s="217">
        <f t="shared" si="33"/>
        <v>0</v>
      </c>
      <c r="O55" s="217">
        <f t="shared" si="33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24"/>
      <c r="L57" s="124"/>
      <c r="M57" s="124"/>
      <c r="N57" s="124"/>
      <c r="O57" s="124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4">D$4</f>
        <v>45689</v>
      </c>
      <c r="E58" s="139">
        <f t="shared" si="34"/>
        <v>45717</v>
      </c>
      <c r="F58" s="139">
        <f t="shared" si="34"/>
        <v>45748</v>
      </c>
      <c r="G58" s="139">
        <f t="shared" si="34"/>
        <v>45778</v>
      </c>
      <c r="H58" s="139">
        <f t="shared" si="34"/>
        <v>45809</v>
      </c>
      <c r="I58" s="139">
        <f t="shared" si="34"/>
        <v>45839</v>
      </c>
      <c r="J58" s="139">
        <f t="shared" si="34"/>
        <v>45870</v>
      </c>
      <c r="K58" s="139">
        <f t="shared" si="34"/>
        <v>45901</v>
      </c>
      <c r="L58" s="139">
        <f t="shared" si="34"/>
        <v>45931</v>
      </c>
      <c r="M58" s="139">
        <f t="shared" si="34"/>
        <v>45962</v>
      </c>
      <c r="N58" s="139">
        <f t="shared" si="34"/>
        <v>45992</v>
      </c>
      <c r="O58" s="139">
        <f t="shared" si="34"/>
        <v>46023</v>
      </c>
    </row>
    <row r="59" spans="1:15" ht="15" customHeight="1" x14ac:dyDescent="0.25">
      <c r="A59" s="535"/>
      <c r="B59" s="13" t="str">
        <f t="shared" ref="B59:B72" si="35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O59" si="36">((E5*0.5)+D23-E41)*E78*E93*E$2</f>
        <v>0</v>
      </c>
      <c r="F59" s="23">
        <f t="shared" si="36"/>
        <v>0</v>
      </c>
      <c r="G59" s="23">
        <f t="shared" si="36"/>
        <v>0</v>
      </c>
      <c r="H59" s="23">
        <f t="shared" si="36"/>
        <v>0</v>
      </c>
      <c r="I59" s="23">
        <f t="shared" si="36"/>
        <v>0</v>
      </c>
      <c r="J59" s="23">
        <f t="shared" si="36"/>
        <v>0</v>
      </c>
      <c r="K59" s="23">
        <f t="shared" si="36"/>
        <v>0</v>
      </c>
      <c r="L59" s="23">
        <f t="shared" si="36"/>
        <v>0</v>
      </c>
      <c r="M59" s="23">
        <f t="shared" si="36"/>
        <v>0</v>
      </c>
      <c r="N59" s="23">
        <f t="shared" si="36"/>
        <v>142.4766881168037</v>
      </c>
      <c r="O59" s="23">
        <f t="shared" si="36"/>
        <v>280.95645577813286</v>
      </c>
    </row>
    <row r="60" spans="1:15" ht="15.75" x14ac:dyDescent="0.25">
      <c r="A60" s="535"/>
      <c r="B60" s="13" t="str">
        <f t="shared" si="35"/>
        <v>Building Shell</v>
      </c>
      <c r="C60" s="23">
        <f t="shared" ref="C60:C71" si="37">((C6*0.5)-C42)*C79*C94*C$2</f>
        <v>0</v>
      </c>
      <c r="D60" s="23">
        <f t="shared" ref="D60:O60" si="38">((D6*0.5)+C24-D42)*D79*D94*D$2</f>
        <v>0</v>
      </c>
      <c r="E60" s="23">
        <f t="shared" si="38"/>
        <v>0</v>
      </c>
      <c r="F60" s="23">
        <f t="shared" si="38"/>
        <v>0</v>
      </c>
      <c r="G60" s="23">
        <f t="shared" si="38"/>
        <v>0</v>
      </c>
      <c r="H60" s="23">
        <f t="shared" si="38"/>
        <v>0</v>
      </c>
      <c r="I60" s="23">
        <f t="shared" si="38"/>
        <v>0</v>
      </c>
      <c r="J60" s="23">
        <f t="shared" si="38"/>
        <v>0</v>
      </c>
      <c r="K60" s="23">
        <f t="shared" si="38"/>
        <v>0</v>
      </c>
      <c r="L60" s="23">
        <f t="shared" si="38"/>
        <v>0</v>
      </c>
      <c r="M60" s="23">
        <f t="shared" si="38"/>
        <v>0</v>
      </c>
      <c r="N60" s="23">
        <f t="shared" si="38"/>
        <v>0</v>
      </c>
      <c r="O60" s="23">
        <f t="shared" si="38"/>
        <v>0</v>
      </c>
    </row>
    <row r="61" spans="1:15" ht="15.75" x14ac:dyDescent="0.25">
      <c r="A61" s="535"/>
      <c r="B61" s="13" t="str">
        <f t="shared" si="35"/>
        <v>Cooking</v>
      </c>
      <c r="C61" s="23">
        <f t="shared" si="37"/>
        <v>0</v>
      </c>
      <c r="D61" s="23">
        <f t="shared" ref="D61:O61" si="39">((D7*0.5)+C25-D43)*D80*D95*D$2</f>
        <v>0</v>
      </c>
      <c r="E61" s="23">
        <f t="shared" si="39"/>
        <v>0</v>
      </c>
      <c r="F61" s="23">
        <f t="shared" si="39"/>
        <v>0</v>
      </c>
      <c r="G61" s="23">
        <f t="shared" si="39"/>
        <v>0</v>
      </c>
      <c r="H61" s="23">
        <f t="shared" si="39"/>
        <v>0</v>
      </c>
      <c r="I61" s="23">
        <f t="shared" si="39"/>
        <v>0</v>
      </c>
      <c r="J61" s="23">
        <f t="shared" si="39"/>
        <v>0</v>
      </c>
      <c r="K61" s="23">
        <f t="shared" si="39"/>
        <v>0</v>
      </c>
      <c r="L61" s="23">
        <f t="shared" si="39"/>
        <v>0</v>
      </c>
      <c r="M61" s="23">
        <f t="shared" si="39"/>
        <v>0</v>
      </c>
      <c r="N61" s="23">
        <f t="shared" si="39"/>
        <v>0</v>
      </c>
      <c r="O61" s="23">
        <f t="shared" si="39"/>
        <v>0</v>
      </c>
    </row>
    <row r="62" spans="1:15" ht="15.75" x14ac:dyDescent="0.25">
      <c r="A62" s="535"/>
      <c r="B62" s="13" t="str">
        <f t="shared" si="35"/>
        <v>Cooling</v>
      </c>
      <c r="C62" s="23">
        <f t="shared" si="37"/>
        <v>0</v>
      </c>
      <c r="D62" s="23">
        <f t="shared" ref="D62:O62" si="40">((D8*0.5)+C26-D44)*D81*D96*D$2</f>
        <v>0</v>
      </c>
      <c r="E62" s="23">
        <f t="shared" si="40"/>
        <v>0</v>
      </c>
      <c r="F62" s="23">
        <f t="shared" si="40"/>
        <v>0</v>
      </c>
      <c r="G62" s="23">
        <f t="shared" si="40"/>
        <v>0</v>
      </c>
      <c r="H62" s="23">
        <f t="shared" si="40"/>
        <v>1199.484256243971</v>
      </c>
      <c r="I62" s="23">
        <f t="shared" si="40"/>
        <v>2999.9599738975812</v>
      </c>
      <c r="J62" s="23">
        <f t="shared" si="40"/>
        <v>3471.7331976466949</v>
      </c>
      <c r="K62" s="23">
        <f t="shared" si="40"/>
        <v>1621.9928848660932</v>
      </c>
      <c r="L62" s="23">
        <f t="shared" si="40"/>
        <v>120.2574397485607</v>
      </c>
      <c r="M62" s="23">
        <f t="shared" si="40"/>
        <v>24.50734855811443</v>
      </c>
      <c r="N62" s="23">
        <f t="shared" si="40"/>
        <v>0.42299662659826509</v>
      </c>
      <c r="O62" s="23">
        <f t="shared" si="40"/>
        <v>4.9119796396904142E-2</v>
      </c>
    </row>
    <row r="63" spans="1:15" ht="15.75" x14ac:dyDescent="0.25">
      <c r="A63" s="535"/>
      <c r="B63" s="13" t="str">
        <f t="shared" si="35"/>
        <v>Ext Lighting</v>
      </c>
      <c r="C63" s="23">
        <f t="shared" si="37"/>
        <v>0</v>
      </c>
      <c r="D63" s="23">
        <f t="shared" ref="D63:O63" si="41">((D9*0.5)+C27-D45)*D82*D97*D$2</f>
        <v>0</v>
      </c>
      <c r="E63" s="23">
        <f t="shared" si="41"/>
        <v>0</v>
      </c>
      <c r="F63" s="23">
        <f t="shared" si="41"/>
        <v>0</v>
      </c>
      <c r="G63" s="23">
        <f t="shared" si="41"/>
        <v>0</v>
      </c>
      <c r="H63" s="23">
        <f t="shared" si="41"/>
        <v>0</v>
      </c>
      <c r="I63" s="23">
        <f t="shared" si="41"/>
        <v>0</v>
      </c>
      <c r="J63" s="23">
        <f t="shared" si="41"/>
        <v>0</v>
      </c>
      <c r="K63" s="23">
        <f t="shared" si="41"/>
        <v>0</v>
      </c>
      <c r="L63" s="23">
        <f t="shared" si="41"/>
        <v>0</v>
      </c>
      <c r="M63" s="23">
        <f t="shared" si="41"/>
        <v>0</v>
      </c>
      <c r="N63" s="23">
        <f t="shared" si="41"/>
        <v>0</v>
      </c>
      <c r="O63" s="23">
        <f t="shared" si="41"/>
        <v>0</v>
      </c>
    </row>
    <row r="64" spans="1:15" ht="15.75" x14ac:dyDescent="0.25">
      <c r="A64" s="535"/>
      <c r="B64" s="13" t="str">
        <f t="shared" si="35"/>
        <v>Heating</v>
      </c>
      <c r="C64" s="23">
        <f t="shared" si="37"/>
        <v>0</v>
      </c>
      <c r="D64" s="23">
        <f t="shared" ref="D64:O64" si="42">((D10*0.5)+C28-D46)*D83*D98*D$2</f>
        <v>0</v>
      </c>
      <c r="E64" s="23">
        <f t="shared" si="42"/>
        <v>0</v>
      </c>
      <c r="F64" s="23">
        <f t="shared" si="42"/>
        <v>0</v>
      </c>
      <c r="G64" s="23">
        <f t="shared" si="42"/>
        <v>0</v>
      </c>
      <c r="H64" s="23">
        <f t="shared" si="42"/>
        <v>0</v>
      </c>
      <c r="I64" s="23">
        <f t="shared" si="42"/>
        <v>0</v>
      </c>
      <c r="J64" s="23">
        <f t="shared" si="42"/>
        <v>0</v>
      </c>
      <c r="K64" s="23">
        <f t="shared" si="42"/>
        <v>0</v>
      </c>
      <c r="L64" s="23">
        <f t="shared" si="42"/>
        <v>0</v>
      </c>
      <c r="M64" s="23">
        <f t="shared" si="42"/>
        <v>0</v>
      </c>
      <c r="N64" s="23">
        <f t="shared" si="42"/>
        <v>0</v>
      </c>
      <c r="O64" s="23">
        <f t="shared" si="42"/>
        <v>0</v>
      </c>
    </row>
    <row r="65" spans="1:17" ht="15.75" x14ac:dyDescent="0.25">
      <c r="A65" s="535"/>
      <c r="B65" s="13" t="str">
        <f t="shared" si="35"/>
        <v>HVAC</v>
      </c>
      <c r="C65" s="23">
        <f t="shared" si="37"/>
        <v>0</v>
      </c>
      <c r="D65" s="23">
        <f t="shared" ref="D65:O65" si="43">((D11*0.5)+C29-D47)*D84*D99*D$2</f>
        <v>0</v>
      </c>
      <c r="E65" s="23">
        <f t="shared" si="43"/>
        <v>0</v>
      </c>
      <c r="F65" s="23">
        <f t="shared" si="43"/>
        <v>0</v>
      </c>
      <c r="G65" s="23">
        <f t="shared" si="43"/>
        <v>0</v>
      </c>
      <c r="H65" s="23">
        <f t="shared" si="43"/>
        <v>0</v>
      </c>
      <c r="I65" s="23">
        <f t="shared" si="43"/>
        <v>0</v>
      </c>
      <c r="J65" s="23">
        <f t="shared" si="43"/>
        <v>0</v>
      </c>
      <c r="K65" s="23">
        <f t="shared" si="43"/>
        <v>0</v>
      </c>
      <c r="L65" s="23">
        <f t="shared" si="43"/>
        <v>0</v>
      </c>
      <c r="M65" s="23">
        <f t="shared" si="43"/>
        <v>0</v>
      </c>
      <c r="N65" s="23">
        <f t="shared" si="43"/>
        <v>551.99190303812725</v>
      </c>
      <c r="O65" s="23">
        <f t="shared" si="43"/>
        <v>1347.4620660027913</v>
      </c>
    </row>
    <row r="66" spans="1:17" ht="15.75" x14ac:dyDescent="0.25">
      <c r="A66" s="535"/>
      <c r="B66" s="13" t="str">
        <f t="shared" si="35"/>
        <v>Lighting</v>
      </c>
      <c r="C66" s="23">
        <f t="shared" si="37"/>
        <v>0</v>
      </c>
      <c r="D66" s="23">
        <f t="shared" ref="D66:O66" si="44">((D12*0.5)+C30-D48)*D85*D100*D$2</f>
        <v>0</v>
      </c>
      <c r="E66" s="23">
        <f t="shared" si="44"/>
        <v>0</v>
      </c>
      <c r="F66" s="23">
        <f t="shared" si="44"/>
        <v>0</v>
      </c>
      <c r="G66" s="23">
        <f t="shared" si="44"/>
        <v>0</v>
      </c>
      <c r="H66" s="23">
        <f t="shared" si="44"/>
        <v>0</v>
      </c>
      <c r="I66" s="23">
        <f t="shared" si="44"/>
        <v>0</v>
      </c>
      <c r="J66" s="23">
        <f t="shared" si="44"/>
        <v>0</v>
      </c>
      <c r="K66" s="23">
        <f t="shared" si="44"/>
        <v>0</v>
      </c>
      <c r="L66" s="23">
        <f t="shared" si="44"/>
        <v>0</v>
      </c>
      <c r="M66" s="23">
        <f t="shared" si="44"/>
        <v>0</v>
      </c>
      <c r="N66" s="23">
        <f t="shared" si="44"/>
        <v>0</v>
      </c>
      <c r="O66" s="23">
        <f t="shared" si="44"/>
        <v>0</v>
      </c>
    </row>
    <row r="67" spans="1:17" ht="15.75" x14ac:dyDescent="0.25">
      <c r="A67" s="535"/>
      <c r="B67" s="13" t="str">
        <f t="shared" si="35"/>
        <v>Miscellaneous</v>
      </c>
      <c r="C67" s="23">
        <f t="shared" si="37"/>
        <v>0</v>
      </c>
      <c r="D67" s="23">
        <f t="shared" ref="D67:O67" si="45">((D13*0.5)+C31-D49)*D86*D101*D$2</f>
        <v>0</v>
      </c>
      <c r="E67" s="23">
        <f t="shared" si="45"/>
        <v>0</v>
      </c>
      <c r="F67" s="23">
        <f t="shared" si="45"/>
        <v>0</v>
      </c>
      <c r="G67" s="23">
        <f t="shared" si="45"/>
        <v>0</v>
      </c>
      <c r="H67" s="23">
        <f t="shared" si="45"/>
        <v>0</v>
      </c>
      <c r="I67" s="23">
        <f t="shared" si="45"/>
        <v>0</v>
      </c>
      <c r="J67" s="23">
        <f t="shared" si="45"/>
        <v>0</v>
      </c>
      <c r="K67" s="23">
        <f t="shared" si="45"/>
        <v>0</v>
      </c>
      <c r="L67" s="23">
        <f t="shared" si="45"/>
        <v>0</v>
      </c>
      <c r="M67" s="23">
        <f t="shared" si="45"/>
        <v>0</v>
      </c>
      <c r="N67" s="23">
        <f t="shared" si="45"/>
        <v>0</v>
      </c>
      <c r="O67" s="23">
        <f t="shared" si="45"/>
        <v>0</v>
      </c>
    </row>
    <row r="68" spans="1:17" ht="15.75" customHeight="1" x14ac:dyDescent="0.25">
      <c r="A68" s="535"/>
      <c r="B68" s="13" t="str">
        <f t="shared" si="35"/>
        <v>Motors</v>
      </c>
      <c r="C68" s="23">
        <f t="shared" si="37"/>
        <v>0</v>
      </c>
      <c r="D68" s="23">
        <f t="shared" ref="D68:O68" si="46">((D14*0.5)+C32-D50)*D87*D102*D$2</f>
        <v>0</v>
      </c>
      <c r="E68" s="23">
        <f t="shared" si="46"/>
        <v>1.4330326119078123</v>
      </c>
      <c r="F68" s="23">
        <f t="shared" si="46"/>
        <v>3.0112575549834388</v>
      </c>
      <c r="G68" s="23">
        <f t="shared" si="46"/>
        <v>6.0662131226002156</v>
      </c>
      <c r="H68" s="23">
        <f t="shared" si="46"/>
        <v>13.877157090521507</v>
      </c>
      <c r="I68" s="23">
        <f t="shared" si="46"/>
        <v>27.402828019076335</v>
      </c>
      <c r="J68" s="23">
        <f t="shared" si="46"/>
        <v>43.735481624823002</v>
      </c>
      <c r="K68" s="23">
        <f t="shared" si="46"/>
        <v>60.673968141391505</v>
      </c>
      <c r="L68" s="23">
        <f t="shared" si="46"/>
        <v>51.086557502076218</v>
      </c>
      <c r="M68" s="23">
        <f t="shared" si="46"/>
        <v>43.716350904205996</v>
      </c>
      <c r="N68" s="23">
        <f t="shared" si="46"/>
        <v>81.4403918622465</v>
      </c>
      <c r="O68" s="23">
        <f t="shared" si="46"/>
        <v>120.03506192123204</v>
      </c>
    </row>
    <row r="69" spans="1:17" ht="15.75" x14ac:dyDescent="0.25">
      <c r="A69" s="535"/>
      <c r="B69" s="13" t="str">
        <f t="shared" si="35"/>
        <v>Process</v>
      </c>
      <c r="C69" s="23">
        <f t="shared" si="37"/>
        <v>0</v>
      </c>
      <c r="D69" s="23">
        <f t="shared" ref="D69:O69" si="47">((D15*0.5)+C33-D51)*D88*D103*D$2</f>
        <v>0</v>
      </c>
      <c r="E69" s="23">
        <f t="shared" si="47"/>
        <v>0</v>
      </c>
      <c r="F69" s="23">
        <f t="shared" si="47"/>
        <v>0</v>
      </c>
      <c r="G69" s="23">
        <f t="shared" si="47"/>
        <v>0</v>
      </c>
      <c r="H69" s="23">
        <f t="shared" si="47"/>
        <v>0</v>
      </c>
      <c r="I69" s="23">
        <f t="shared" si="47"/>
        <v>0</v>
      </c>
      <c r="J69" s="23">
        <f t="shared" si="47"/>
        <v>0</v>
      </c>
      <c r="K69" s="23">
        <f t="shared" si="47"/>
        <v>0</v>
      </c>
      <c r="L69" s="23">
        <f t="shared" si="47"/>
        <v>0</v>
      </c>
      <c r="M69" s="23">
        <f t="shared" si="47"/>
        <v>0</v>
      </c>
      <c r="N69" s="23">
        <f t="shared" si="47"/>
        <v>58.45256368156717</v>
      </c>
      <c r="O69" s="23">
        <f t="shared" si="47"/>
        <v>115.26534859973233</v>
      </c>
    </row>
    <row r="70" spans="1:17" ht="15.75" x14ac:dyDescent="0.25">
      <c r="A70" s="535"/>
      <c r="B70" s="13" t="str">
        <f t="shared" si="35"/>
        <v>Refrigeration</v>
      </c>
      <c r="C70" s="23">
        <f t="shared" si="37"/>
        <v>0</v>
      </c>
      <c r="D70" s="23">
        <f t="shared" ref="D70:O70" si="48">((D16*0.5)+C34-D52)*D89*D104*D$2</f>
        <v>0</v>
      </c>
      <c r="E70" s="23">
        <f t="shared" si="48"/>
        <v>0</v>
      </c>
      <c r="F70" s="23">
        <f t="shared" si="48"/>
        <v>0</v>
      </c>
      <c r="G70" s="23">
        <f t="shared" si="48"/>
        <v>0</v>
      </c>
      <c r="H70" s="23">
        <f t="shared" si="48"/>
        <v>0</v>
      </c>
      <c r="I70" s="23">
        <f t="shared" si="48"/>
        <v>0</v>
      </c>
      <c r="J70" s="23">
        <f t="shared" si="48"/>
        <v>0</v>
      </c>
      <c r="K70" s="23">
        <f t="shared" si="48"/>
        <v>0</v>
      </c>
      <c r="L70" s="23">
        <f t="shared" si="48"/>
        <v>0</v>
      </c>
      <c r="M70" s="23">
        <f t="shared" si="48"/>
        <v>0</v>
      </c>
      <c r="N70" s="23">
        <f t="shared" si="48"/>
        <v>0</v>
      </c>
      <c r="O70" s="23">
        <f t="shared" si="48"/>
        <v>0</v>
      </c>
    </row>
    <row r="71" spans="1:17" ht="15.75" x14ac:dyDescent="0.25">
      <c r="A71" s="535"/>
      <c r="B71" s="13" t="str">
        <f t="shared" si="35"/>
        <v>Water Heating</v>
      </c>
      <c r="C71" s="23">
        <f t="shared" si="37"/>
        <v>0</v>
      </c>
      <c r="D71" s="23">
        <f t="shared" ref="D71:O71" si="49">((D17*0.5)+C35-D53)*D90*D105*D$2</f>
        <v>0</v>
      </c>
      <c r="E71" s="23">
        <f t="shared" si="49"/>
        <v>0</v>
      </c>
      <c r="F71" s="23">
        <f t="shared" si="49"/>
        <v>0</v>
      </c>
      <c r="G71" s="23">
        <f t="shared" si="49"/>
        <v>5.8881288120895218E-3</v>
      </c>
      <c r="H71" s="23">
        <f t="shared" si="49"/>
        <v>0.33862139528738622</v>
      </c>
      <c r="I71" s="23">
        <f t="shared" si="49"/>
        <v>0.66354158534353935</v>
      </c>
      <c r="J71" s="23">
        <f t="shared" si="49"/>
        <v>0.86704059738243289</v>
      </c>
      <c r="K71" s="23">
        <f t="shared" si="49"/>
        <v>0.89009461106344434</v>
      </c>
      <c r="L71" s="23">
        <f t="shared" si="49"/>
        <v>0.63060883854899641</v>
      </c>
      <c r="M71" s="23">
        <f t="shared" si="49"/>
        <v>0.55285642405479318</v>
      </c>
      <c r="N71" s="23">
        <f t="shared" si="49"/>
        <v>1.1365877403001887</v>
      </c>
      <c r="O71" s="23">
        <f t="shared" si="49"/>
        <v>1.6936194637193207</v>
      </c>
    </row>
    <row r="72" spans="1:17" ht="15.75" customHeight="1" x14ac:dyDescent="0.25">
      <c r="A72" s="535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0</v>
      </c>
      <c r="E73" s="23">
        <f t="shared" ref="E73:O73" si="50">SUM(E59:E72)</f>
        <v>1.4330326119078123</v>
      </c>
      <c r="F73" s="23">
        <f t="shared" si="50"/>
        <v>3.0112575549834388</v>
      </c>
      <c r="G73" s="23">
        <f t="shared" si="50"/>
        <v>6.0721012514123052</v>
      </c>
      <c r="H73" s="23">
        <f t="shared" si="50"/>
        <v>1213.7000347297799</v>
      </c>
      <c r="I73" s="23">
        <f t="shared" si="50"/>
        <v>3028.0263435020011</v>
      </c>
      <c r="J73" s="23">
        <f t="shared" si="50"/>
        <v>3516.3357198689005</v>
      </c>
      <c r="K73" s="23">
        <f t="shared" si="50"/>
        <v>1683.5569476185481</v>
      </c>
      <c r="L73" s="23">
        <f t="shared" si="50"/>
        <v>171.9746060891859</v>
      </c>
      <c r="M73" s="23">
        <f t="shared" si="50"/>
        <v>68.77655588637522</v>
      </c>
      <c r="N73" s="23">
        <f t="shared" si="50"/>
        <v>835.92113106564318</v>
      </c>
      <c r="O73" s="23">
        <f t="shared" si="50"/>
        <v>1865.4616715620048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0</v>
      </c>
      <c r="E74" s="24">
        <f t="shared" ref="E74:O74" si="51">D74+E73</f>
        <v>1.4330326119078123</v>
      </c>
      <c r="F74" s="24">
        <f t="shared" si="51"/>
        <v>4.4442901668912516</v>
      </c>
      <c r="G74" s="24">
        <f t="shared" si="51"/>
        <v>10.516391418303556</v>
      </c>
      <c r="H74" s="24">
        <f t="shared" si="51"/>
        <v>1224.2164261480834</v>
      </c>
      <c r="I74" s="24">
        <f t="shared" si="51"/>
        <v>4252.2427696500845</v>
      </c>
      <c r="J74" s="24">
        <f t="shared" si="51"/>
        <v>7768.5784895189845</v>
      </c>
      <c r="K74" s="24">
        <f t="shared" si="51"/>
        <v>9452.1354371375328</v>
      </c>
      <c r="L74" s="24">
        <f t="shared" si="51"/>
        <v>9624.1100432267194</v>
      </c>
      <c r="M74" s="24">
        <f t="shared" si="51"/>
        <v>9692.8865991130951</v>
      </c>
      <c r="N74" s="24">
        <f t="shared" si="51"/>
        <v>10528.807730178738</v>
      </c>
      <c r="O74" s="24">
        <f t="shared" si="51"/>
        <v>12394.269401740743</v>
      </c>
    </row>
    <row r="75" spans="1:17" x14ac:dyDescent="0.25">
      <c r="A75" s="8"/>
      <c r="B75" s="30"/>
      <c r="C75" s="200"/>
      <c r="D75" s="201"/>
      <c r="E75" s="200"/>
      <c r="F75" s="201"/>
      <c r="G75" s="200"/>
      <c r="H75" s="201"/>
      <c r="I75" s="200"/>
      <c r="J75" s="201"/>
      <c r="K75" s="200"/>
      <c r="L75" s="201"/>
      <c r="M75" s="200"/>
      <c r="N75" s="201"/>
      <c r="O75" s="200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60" t="s">
        <v>12</v>
      </c>
      <c r="B77" s="17" t="s">
        <v>12</v>
      </c>
      <c r="C77" s="139">
        <f>C$4</f>
        <v>45658</v>
      </c>
      <c r="D77" s="139">
        <f t="shared" ref="D77:O77" si="52">D$4</f>
        <v>45689</v>
      </c>
      <c r="E77" s="139">
        <f t="shared" si="52"/>
        <v>45717</v>
      </c>
      <c r="F77" s="139">
        <f t="shared" si="52"/>
        <v>45748</v>
      </c>
      <c r="G77" s="139">
        <f t="shared" si="52"/>
        <v>45778</v>
      </c>
      <c r="H77" s="139">
        <f t="shared" si="52"/>
        <v>45809</v>
      </c>
      <c r="I77" s="139">
        <f t="shared" si="52"/>
        <v>45839</v>
      </c>
      <c r="J77" s="139">
        <f t="shared" si="52"/>
        <v>45870</v>
      </c>
      <c r="K77" s="139">
        <f t="shared" si="52"/>
        <v>45901</v>
      </c>
      <c r="L77" s="139">
        <f t="shared" si="52"/>
        <v>45931</v>
      </c>
      <c r="M77" s="139">
        <f t="shared" si="52"/>
        <v>45962</v>
      </c>
      <c r="N77" s="139">
        <f t="shared" si="52"/>
        <v>45992</v>
      </c>
      <c r="O77" s="139">
        <f t="shared" si="52"/>
        <v>46023</v>
      </c>
      <c r="Q77" s="95" t="s">
        <v>174</v>
      </c>
    </row>
    <row r="78" spans="1:17" s="95" customFormat="1" ht="15.75" customHeight="1" x14ac:dyDescent="0.25">
      <c r="A78" s="561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3">SUM(C78:N78)</f>
        <v>1.0000000000000002</v>
      </c>
    </row>
    <row r="79" spans="1:17" s="95" customFormat="1" ht="15.75" x14ac:dyDescent="0.25">
      <c r="A79" s="561"/>
      <c r="B79" s="13" t="str">
        <f t="shared" ref="B79:B90" si="54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3"/>
        <v>1</v>
      </c>
    </row>
    <row r="80" spans="1:17" s="95" customFormat="1" ht="15.75" x14ac:dyDescent="0.25">
      <c r="A80" s="561"/>
      <c r="B80" s="13" t="str">
        <f t="shared" si="54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3"/>
        <v>0.99999999999999989</v>
      </c>
    </row>
    <row r="81" spans="1:17" s="95" customFormat="1" ht="15.75" x14ac:dyDescent="0.25">
      <c r="A81" s="561"/>
      <c r="B81" s="13" t="str">
        <f t="shared" si="54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3"/>
        <v>0.99999999999999989</v>
      </c>
    </row>
    <row r="82" spans="1:17" s="95" customFormat="1" ht="15.75" x14ac:dyDescent="0.25">
      <c r="A82" s="561"/>
      <c r="B82" s="13" t="str">
        <f t="shared" si="54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3"/>
        <v>1</v>
      </c>
    </row>
    <row r="83" spans="1:17" s="95" customFormat="1" ht="15.75" x14ac:dyDescent="0.25">
      <c r="A83" s="561"/>
      <c r="B83" s="13" t="str">
        <f t="shared" si="54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3"/>
        <v>1.0000000000000002</v>
      </c>
    </row>
    <row r="84" spans="1:17" s="95" customFormat="1" ht="15.75" x14ac:dyDescent="0.25">
      <c r="A84" s="561"/>
      <c r="B84" s="13" t="str">
        <f t="shared" si="54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3"/>
        <v>1</v>
      </c>
    </row>
    <row r="85" spans="1:17" s="95" customFormat="1" ht="15.75" x14ac:dyDescent="0.25">
      <c r="A85" s="561"/>
      <c r="B85" s="13" t="str">
        <f t="shared" si="54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3"/>
        <v>1</v>
      </c>
    </row>
    <row r="86" spans="1:17" s="95" customFormat="1" ht="15.75" x14ac:dyDescent="0.25">
      <c r="A86" s="561"/>
      <c r="B86" s="13" t="str">
        <f t="shared" si="54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3"/>
        <v>1.0000000000000002</v>
      </c>
    </row>
    <row r="87" spans="1:17" s="95" customFormat="1" ht="15.75" x14ac:dyDescent="0.25">
      <c r="A87" s="561"/>
      <c r="B87" s="13" t="str">
        <f t="shared" si="54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3"/>
        <v>1.0000000000000002</v>
      </c>
    </row>
    <row r="88" spans="1:17" s="95" customFormat="1" ht="15.75" x14ac:dyDescent="0.25">
      <c r="A88" s="561"/>
      <c r="B88" s="13" t="str">
        <f t="shared" si="54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3"/>
        <v>1.0000000000000002</v>
      </c>
    </row>
    <row r="89" spans="1:17" s="95" customFormat="1" ht="15.75" x14ac:dyDescent="0.25">
      <c r="A89" s="561"/>
      <c r="B89" s="13" t="str">
        <f t="shared" si="54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3"/>
        <v>1</v>
      </c>
    </row>
    <row r="90" spans="1:17" s="95" customFormat="1" ht="16.5" thickBot="1" x14ac:dyDescent="0.3">
      <c r="A90" s="562"/>
      <c r="B90" s="14" t="str">
        <f t="shared" si="54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3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52" t="s">
        <v>28</v>
      </c>
      <c r="B92" s="439" t="s">
        <v>33</v>
      </c>
      <c r="C92" s="139">
        <f>C$4</f>
        <v>45658</v>
      </c>
      <c r="D92" s="139">
        <f t="shared" ref="D92:O92" si="55">D$4</f>
        <v>45689</v>
      </c>
      <c r="E92" s="139">
        <f t="shared" si="55"/>
        <v>45717</v>
      </c>
      <c r="F92" s="139">
        <f t="shared" si="55"/>
        <v>45748</v>
      </c>
      <c r="G92" s="139">
        <f t="shared" si="55"/>
        <v>45778</v>
      </c>
      <c r="H92" s="139">
        <f t="shared" si="55"/>
        <v>45809</v>
      </c>
      <c r="I92" s="139">
        <f t="shared" si="55"/>
        <v>45839</v>
      </c>
      <c r="J92" s="139">
        <f t="shared" si="55"/>
        <v>45870</v>
      </c>
      <c r="K92" s="139">
        <f t="shared" si="55"/>
        <v>45901</v>
      </c>
      <c r="L92" s="139">
        <f t="shared" si="55"/>
        <v>45931</v>
      </c>
      <c r="M92" s="139">
        <f t="shared" si="55"/>
        <v>45962</v>
      </c>
      <c r="N92" s="139">
        <f t="shared" si="55"/>
        <v>45992</v>
      </c>
      <c r="O92" s="139">
        <f t="shared" si="55"/>
        <v>46023</v>
      </c>
    </row>
    <row r="93" spans="1:17" s="95" customFormat="1" ht="15.75" customHeight="1" x14ac:dyDescent="0.25">
      <c r="A93" s="553"/>
      <c r="B93" s="76" t="s">
        <v>20</v>
      </c>
      <c r="C93" s="431">
        <v>2.7657000000000001E-2</v>
      </c>
      <c r="D93" s="431">
        <v>2.6662000000000002E-2</v>
      </c>
      <c r="E93" s="431">
        <v>2.7882000000000001E-2</v>
      </c>
      <c r="F93" s="431">
        <v>3.1621999999999997E-2</v>
      </c>
      <c r="G93" s="431">
        <v>3.5316E-2</v>
      </c>
      <c r="H93" s="431">
        <v>5.7203999999999998E-2</v>
      </c>
      <c r="I93" s="431">
        <v>5.6994999999999997E-2</v>
      </c>
      <c r="J93" s="431">
        <v>5.5843999999999998E-2</v>
      </c>
      <c r="K93" s="431">
        <v>5.5169000000000003E-2</v>
      </c>
      <c r="L93" s="431">
        <v>3.5621E-2</v>
      </c>
      <c r="M93" s="431">
        <v>3.0717999999999999E-2</v>
      </c>
      <c r="N93" s="431">
        <v>2.8008000000000002E-2</v>
      </c>
      <c r="O93" s="431">
        <f>C93</f>
        <v>2.7657000000000001E-2</v>
      </c>
      <c r="Q93" s="95" t="s">
        <v>235</v>
      </c>
    </row>
    <row r="94" spans="1:17" s="95" customFormat="1" x14ac:dyDescent="0.25">
      <c r="A94" s="553"/>
      <c r="B94" s="76" t="s">
        <v>0</v>
      </c>
      <c r="C94" s="431">
        <v>3.2084000000000001E-2</v>
      </c>
      <c r="D94" s="431">
        <v>3.0335000000000001E-2</v>
      </c>
      <c r="E94" s="431">
        <v>3.0248000000000001E-2</v>
      </c>
      <c r="F94" s="431">
        <v>3.2205999999999999E-2</v>
      </c>
      <c r="G94" s="431">
        <v>4.5136000000000003E-2</v>
      </c>
      <c r="H94" s="431">
        <v>8.3406999999999995E-2</v>
      </c>
      <c r="I94" s="431">
        <v>6.7433000000000007E-2</v>
      </c>
      <c r="J94" s="431">
        <v>7.4159000000000003E-2</v>
      </c>
      <c r="K94" s="431">
        <v>8.1517000000000006E-2</v>
      </c>
      <c r="L94" s="431">
        <v>3.4575000000000002E-2</v>
      </c>
      <c r="M94" s="431">
        <v>3.7659999999999999E-2</v>
      </c>
      <c r="N94" s="431">
        <v>2.7265999999999999E-2</v>
      </c>
      <c r="O94" s="431">
        <f t="shared" ref="O94:O105" si="56">C94</f>
        <v>3.2084000000000001E-2</v>
      </c>
    </row>
    <row r="95" spans="1:17" s="95" customFormat="1" x14ac:dyDescent="0.25">
      <c r="A95" s="553"/>
      <c r="B95" s="76" t="s">
        <v>21</v>
      </c>
      <c r="C95" s="431">
        <v>2.7354E-2</v>
      </c>
      <c r="D95" s="431">
        <v>2.6422000000000001E-2</v>
      </c>
      <c r="E95" s="431">
        <v>3.0078000000000001E-2</v>
      </c>
      <c r="F95" s="431">
        <v>3.5929999999999997E-2</v>
      </c>
      <c r="G95" s="431">
        <v>3.8129000000000003E-2</v>
      </c>
      <c r="H95" s="431">
        <v>6.5105999999999997E-2</v>
      </c>
      <c r="I95" s="431">
        <v>5.6918000000000003E-2</v>
      </c>
      <c r="J95" s="431">
        <v>5.9726000000000001E-2</v>
      </c>
      <c r="K95" s="431">
        <v>6.1537000000000001E-2</v>
      </c>
      <c r="L95" s="431">
        <v>3.8774999999999997E-2</v>
      </c>
      <c r="M95" s="431">
        <v>3.0751000000000001E-2</v>
      </c>
      <c r="N95" s="431">
        <v>2.9420000000000002E-2</v>
      </c>
      <c r="O95" s="431">
        <f t="shared" si="56"/>
        <v>2.7354E-2</v>
      </c>
    </row>
    <row r="96" spans="1:17" s="95" customFormat="1" x14ac:dyDescent="0.25">
      <c r="A96" s="553"/>
      <c r="B96" s="76" t="s">
        <v>1</v>
      </c>
      <c r="C96" s="431">
        <v>1.9984999999999999E-2</v>
      </c>
      <c r="D96" s="431">
        <v>1.9984999999999999E-2</v>
      </c>
      <c r="E96" s="431">
        <v>1.9984999999999999E-2</v>
      </c>
      <c r="F96" s="431">
        <v>3.295E-2</v>
      </c>
      <c r="G96" s="431">
        <v>5.6022000000000002E-2</v>
      </c>
      <c r="H96" s="431">
        <v>8.4661E-2</v>
      </c>
      <c r="I96" s="431">
        <v>6.7922999999999997E-2</v>
      </c>
      <c r="J96" s="431">
        <v>7.4856000000000006E-2</v>
      </c>
      <c r="K96" s="431">
        <v>8.6939000000000002E-2</v>
      </c>
      <c r="L96" s="431">
        <v>3.4375000000000003E-2</v>
      </c>
      <c r="M96" s="431">
        <v>1.9984999999999999E-2</v>
      </c>
      <c r="N96" s="431">
        <v>1.9984999999999999E-2</v>
      </c>
      <c r="O96" s="431">
        <f t="shared" si="56"/>
        <v>1.9984999999999999E-2</v>
      </c>
    </row>
    <row r="97" spans="1:15" s="95" customFormat="1" x14ac:dyDescent="0.25">
      <c r="A97" s="553"/>
      <c r="B97" s="76" t="s">
        <v>22</v>
      </c>
      <c r="C97" s="431">
        <v>2.1387E-2</v>
      </c>
      <c r="D97" s="431">
        <v>2.1129999999999999E-2</v>
      </c>
      <c r="E97" s="431">
        <v>2.0184000000000001E-2</v>
      </c>
      <c r="F97" s="431">
        <v>2.1802999999999999E-2</v>
      </c>
      <c r="G97" s="431">
        <v>2.0313000000000001E-2</v>
      </c>
      <c r="H97" s="431">
        <v>2.2671E-2</v>
      </c>
      <c r="I97" s="431">
        <v>2.2068000000000001E-2</v>
      </c>
      <c r="J97" s="431">
        <v>2.2741000000000001E-2</v>
      </c>
      <c r="K97" s="431">
        <v>2.2655999999999999E-2</v>
      </c>
      <c r="L97" s="431">
        <v>2.0244000000000002E-2</v>
      </c>
      <c r="M97" s="431">
        <v>2.0007E-2</v>
      </c>
      <c r="N97" s="431">
        <v>2.0132000000000001E-2</v>
      </c>
      <c r="O97" s="431">
        <f t="shared" si="56"/>
        <v>2.1387E-2</v>
      </c>
    </row>
    <row r="98" spans="1:15" s="95" customFormat="1" x14ac:dyDescent="0.25">
      <c r="A98" s="553"/>
      <c r="B98" s="76" t="s">
        <v>9</v>
      </c>
      <c r="C98" s="431">
        <v>3.2084000000000001E-2</v>
      </c>
      <c r="D98" s="431">
        <v>3.0349999999999999E-2</v>
      </c>
      <c r="E98" s="431">
        <v>3.0592000000000001E-2</v>
      </c>
      <c r="F98" s="431">
        <v>3.6262000000000003E-2</v>
      </c>
      <c r="G98" s="431">
        <v>3.3402000000000001E-2</v>
      </c>
      <c r="H98" s="431">
        <v>2.1971999999999998E-2</v>
      </c>
      <c r="I98" s="431">
        <v>2.1971999999999998E-2</v>
      </c>
      <c r="J98" s="431">
        <v>2.1971999999999998E-2</v>
      </c>
      <c r="K98" s="431">
        <v>5.8374000000000002E-2</v>
      </c>
      <c r="L98" s="431">
        <v>3.7201999999999999E-2</v>
      </c>
      <c r="M98" s="431">
        <v>3.8538000000000003E-2</v>
      </c>
      <c r="N98" s="431">
        <v>2.7269000000000002E-2</v>
      </c>
      <c r="O98" s="431">
        <f t="shared" si="56"/>
        <v>3.2084000000000001E-2</v>
      </c>
    </row>
    <row r="99" spans="1:15" s="95" customFormat="1" x14ac:dyDescent="0.25">
      <c r="A99" s="553"/>
      <c r="B99" s="76" t="s">
        <v>3</v>
      </c>
      <c r="C99" s="431">
        <v>3.2084000000000001E-2</v>
      </c>
      <c r="D99" s="431">
        <v>3.0335000000000001E-2</v>
      </c>
      <c r="E99" s="431">
        <v>3.0248000000000001E-2</v>
      </c>
      <c r="F99" s="431">
        <v>3.2205999999999999E-2</v>
      </c>
      <c r="G99" s="431">
        <v>4.5136000000000003E-2</v>
      </c>
      <c r="H99" s="431">
        <v>8.3406999999999995E-2</v>
      </c>
      <c r="I99" s="431">
        <v>6.7433000000000007E-2</v>
      </c>
      <c r="J99" s="431">
        <v>7.4159000000000003E-2</v>
      </c>
      <c r="K99" s="431">
        <v>8.1517000000000006E-2</v>
      </c>
      <c r="L99" s="431">
        <v>3.4575000000000002E-2</v>
      </c>
      <c r="M99" s="431">
        <v>3.7659999999999999E-2</v>
      </c>
      <c r="N99" s="431">
        <v>2.7265999999999999E-2</v>
      </c>
      <c r="O99" s="431">
        <f t="shared" si="56"/>
        <v>3.2084000000000001E-2</v>
      </c>
    </row>
    <row r="100" spans="1:15" s="95" customFormat="1" x14ac:dyDescent="0.25">
      <c r="A100" s="553"/>
      <c r="B100" s="76" t="s">
        <v>4</v>
      </c>
      <c r="C100" s="431">
        <v>2.904E-2</v>
      </c>
      <c r="D100" s="431">
        <v>2.7428999999999999E-2</v>
      </c>
      <c r="E100" s="431">
        <v>2.8795000000000001E-2</v>
      </c>
      <c r="F100" s="431">
        <v>3.4922000000000002E-2</v>
      </c>
      <c r="G100" s="431">
        <v>3.8471999999999999E-2</v>
      </c>
      <c r="H100" s="431">
        <v>6.3131999999999994E-2</v>
      </c>
      <c r="I100" s="431">
        <v>6.1244E-2</v>
      </c>
      <c r="J100" s="431">
        <v>5.9843E-2</v>
      </c>
      <c r="K100" s="431">
        <v>5.8082000000000002E-2</v>
      </c>
      <c r="L100" s="431">
        <v>3.9397000000000001E-2</v>
      </c>
      <c r="M100" s="431">
        <v>3.2080999999999998E-2</v>
      </c>
      <c r="N100" s="431">
        <v>2.8632999999999999E-2</v>
      </c>
      <c r="O100" s="431">
        <f t="shared" si="56"/>
        <v>2.904E-2</v>
      </c>
    </row>
    <row r="101" spans="1:15" s="95" customFormat="1" x14ac:dyDescent="0.25">
      <c r="A101" s="553"/>
      <c r="B101" s="76" t="s">
        <v>5</v>
      </c>
      <c r="C101" s="431">
        <v>2.7657000000000001E-2</v>
      </c>
      <c r="D101" s="431">
        <v>2.6662000000000002E-2</v>
      </c>
      <c r="E101" s="431">
        <v>2.7882000000000001E-2</v>
      </c>
      <c r="F101" s="431">
        <v>3.1621999999999997E-2</v>
      </c>
      <c r="G101" s="431">
        <v>3.5316E-2</v>
      </c>
      <c r="H101" s="431">
        <v>5.7203999999999998E-2</v>
      </c>
      <c r="I101" s="431">
        <v>5.6994999999999997E-2</v>
      </c>
      <c r="J101" s="431">
        <v>5.5843999999999998E-2</v>
      </c>
      <c r="K101" s="431">
        <v>5.5169000000000003E-2</v>
      </c>
      <c r="L101" s="431">
        <v>3.5621E-2</v>
      </c>
      <c r="M101" s="431">
        <v>3.0717999999999999E-2</v>
      </c>
      <c r="N101" s="431">
        <v>2.8008000000000002E-2</v>
      </c>
      <c r="O101" s="431">
        <f t="shared" si="56"/>
        <v>2.7657000000000001E-2</v>
      </c>
    </row>
    <row r="102" spans="1:15" s="95" customFormat="1" x14ac:dyDescent="0.25">
      <c r="A102" s="553"/>
      <c r="B102" s="76" t="s">
        <v>23</v>
      </c>
      <c r="C102" s="431">
        <v>2.7657000000000001E-2</v>
      </c>
      <c r="D102" s="431">
        <v>2.6662000000000002E-2</v>
      </c>
      <c r="E102" s="431">
        <v>2.7882000000000001E-2</v>
      </c>
      <c r="F102" s="431">
        <v>3.1621999999999997E-2</v>
      </c>
      <c r="G102" s="431">
        <v>3.5316E-2</v>
      </c>
      <c r="H102" s="431">
        <v>5.7203999999999998E-2</v>
      </c>
      <c r="I102" s="431">
        <v>5.6994999999999997E-2</v>
      </c>
      <c r="J102" s="431">
        <v>5.5843999999999998E-2</v>
      </c>
      <c r="K102" s="431">
        <v>5.5169000000000003E-2</v>
      </c>
      <c r="L102" s="431">
        <v>3.5621E-2</v>
      </c>
      <c r="M102" s="431">
        <v>3.0717999999999999E-2</v>
      </c>
      <c r="N102" s="431">
        <v>2.8008000000000002E-2</v>
      </c>
      <c r="O102" s="431">
        <f t="shared" si="56"/>
        <v>2.7657000000000001E-2</v>
      </c>
    </row>
    <row r="103" spans="1:15" s="95" customFormat="1" x14ac:dyDescent="0.25">
      <c r="A103" s="553"/>
      <c r="B103" s="76" t="s">
        <v>24</v>
      </c>
      <c r="C103" s="431">
        <v>2.7657000000000001E-2</v>
      </c>
      <c r="D103" s="431">
        <v>2.6662000000000002E-2</v>
      </c>
      <c r="E103" s="431">
        <v>2.7882000000000001E-2</v>
      </c>
      <c r="F103" s="431">
        <v>3.1621999999999997E-2</v>
      </c>
      <c r="G103" s="431">
        <v>3.5316E-2</v>
      </c>
      <c r="H103" s="431">
        <v>5.7203999999999998E-2</v>
      </c>
      <c r="I103" s="431">
        <v>5.6994999999999997E-2</v>
      </c>
      <c r="J103" s="431">
        <v>5.5843999999999998E-2</v>
      </c>
      <c r="K103" s="431">
        <v>5.5169000000000003E-2</v>
      </c>
      <c r="L103" s="431">
        <v>3.5621E-2</v>
      </c>
      <c r="M103" s="431">
        <v>3.0717999999999999E-2</v>
      </c>
      <c r="N103" s="431">
        <v>2.8008000000000002E-2</v>
      </c>
      <c r="O103" s="431">
        <f t="shared" si="56"/>
        <v>2.7657000000000001E-2</v>
      </c>
    </row>
    <row r="104" spans="1:15" s="95" customFormat="1" x14ac:dyDescent="0.25">
      <c r="A104" s="553"/>
      <c r="B104" s="76" t="s">
        <v>7</v>
      </c>
      <c r="C104" s="431">
        <v>2.6307000000000001E-2</v>
      </c>
      <c r="D104" s="431">
        <v>2.5505E-2</v>
      </c>
      <c r="E104" s="431">
        <v>2.7584000000000001E-2</v>
      </c>
      <c r="F104" s="431">
        <v>3.1132E-2</v>
      </c>
      <c r="G104" s="431">
        <v>3.3181000000000002E-2</v>
      </c>
      <c r="H104" s="431">
        <v>5.3809999999999997E-2</v>
      </c>
      <c r="I104" s="431">
        <v>5.0487999999999998E-2</v>
      </c>
      <c r="J104" s="431">
        <v>5.1031E-2</v>
      </c>
      <c r="K104" s="431">
        <v>5.0847000000000003E-2</v>
      </c>
      <c r="L104" s="431">
        <v>3.3487999999999997E-2</v>
      </c>
      <c r="M104" s="431">
        <v>2.8757000000000001E-2</v>
      </c>
      <c r="N104" s="431">
        <v>2.6939999999999999E-2</v>
      </c>
      <c r="O104" s="431">
        <f t="shared" si="56"/>
        <v>2.6307000000000001E-2</v>
      </c>
    </row>
    <row r="105" spans="1:15" s="95" customFormat="1" ht="15.75" thickBot="1" x14ac:dyDescent="0.3">
      <c r="A105" s="554"/>
      <c r="B105" s="78" t="s">
        <v>8</v>
      </c>
      <c r="C105" s="432">
        <v>2.6266999999999999E-2</v>
      </c>
      <c r="D105" s="432">
        <v>2.5484E-2</v>
      </c>
      <c r="E105" s="432">
        <v>2.9350999999999999E-2</v>
      </c>
      <c r="F105" s="432">
        <v>3.4934E-2</v>
      </c>
      <c r="G105" s="432">
        <v>3.7511999999999997E-2</v>
      </c>
      <c r="H105" s="432">
        <v>6.7308999999999994E-2</v>
      </c>
      <c r="I105" s="432">
        <v>5.3973E-2</v>
      </c>
      <c r="J105" s="432">
        <v>5.8883999999999999E-2</v>
      </c>
      <c r="K105" s="432">
        <v>6.0109999999999997E-2</v>
      </c>
      <c r="L105" s="432">
        <v>3.8740999999999998E-2</v>
      </c>
      <c r="M105" s="432">
        <v>2.9776E-2</v>
      </c>
      <c r="N105" s="432">
        <v>2.9106E-2</v>
      </c>
      <c r="O105" s="432">
        <f t="shared" si="56"/>
        <v>2.6266999999999999E-2</v>
      </c>
    </row>
    <row r="106" spans="1:15" x14ac:dyDescent="0.25">
      <c r="C106" s="334" t="s">
        <v>231</v>
      </c>
    </row>
    <row r="107" spans="1:15" ht="15.75" hidden="1" thickBot="1" x14ac:dyDescent="0.3">
      <c r="C107" s="558" t="s">
        <v>116</v>
      </c>
      <c r="D107" s="558"/>
      <c r="E107" s="558"/>
      <c r="F107" s="558"/>
      <c r="G107" s="558"/>
      <c r="H107" s="558"/>
      <c r="I107" s="558"/>
      <c r="J107" s="558"/>
      <c r="K107" s="558"/>
      <c r="L107" s="558"/>
      <c r="M107" s="558"/>
      <c r="N107" s="559"/>
      <c r="O107" s="425" t="s">
        <v>116</v>
      </c>
    </row>
    <row r="108" spans="1:15" ht="15.75" hidden="1" thickBot="1" x14ac:dyDescent="0.3">
      <c r="A108" s="546" t="s">
        <v>115</v>
      </c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6"/>
      <c r="O108" s="426" t="s">
        <v>227</v>
      </c>
    </row>
    <row r="109" spans="1:15" ht="16.5" hidden="1" thickBot="1" x14ac:dyDescent="0.3">
      <c r="A109" s="541"/>
      <c r="B109" s="221" t="s">
        <v>137</v>
      </c>
      <c r="C109" s="139">
        <f>C$4</f>
        <v>45658</v>
      </c>
      <c r="D109" s="139">
        <f t="shared" ref="D109:O109" si="57">D$4</f>
        <v>45689</v>
      </c>
      <c r="E109" s="139">
        <f t="shared" si="57"/>
        <v>45717</v>
      </c>
      <c r="F109" s="139">
        <f t="shared" si="57"/>
        <v>45748</v>
      </c>
      <c r="G109" s="139">
        <f t="shared" si="57"/>
        <v>45778</v>
      </c>
      <c r="H109" s="139">
        <f t="shared" si="57"/>
        <v>45809</v>
      </c>
      <c r="I109" s="139">
        <f t="shared" si="57"/>
        <v>45839</v>
      </c>
      <c r="J109" s="139">
        <f t="shared" si="57"/>
        <v>45870</v>
      </c>
      <c r="K109" s="139">
        <f t="shared" si="57"/>
        <v>45901</v>
      </c>
      <c r="L109" s="139">
        <f t="shared" si="57"/>
        <v>45931</v>
      </c>
      <c r="M109" s="139">
        <f t="shared" si="57"/>
        <v>45962</v>
      </c>
      <c r="N109" s="139">
        <f t="shared" si="57"/>
        <v>45992</v>
      </c>
      <c r="O109" s="139">
        <f t="shared" si="57"/>
        <v>46023</v>
      </c>
    </row>
    <row r="110" spans="1:15" hidden="1" x14ac:dyDescent="0.25">
      <c r="A110" s="541"/>
      <c r="B110" s="222" t="s">
        <v>20</v>
      </c>
      <c r="C110" s="343">
        <v>2.2477983548236508E-2</v>
      </c>
      <c r="D110" s="343">
        <v>2.2208460096153619E-2</v>
      </c>
      <c r="E110" s="343">
        <v>2.2537126025125254E-2</v>
      </c>
      <c r="F110" s="343">
        <v>2.3433158350103633E-2</v>
      </c>
      <c r="G110" s="343">
        <v>2.4182497583924868E-2</v>
      </c>
      <c r="H110" s="343">
        <v>2.9068192865801402E-2</v>
      </c>
      <c r="I110" s="343">
        <v>2.9046768289494204E-2</v>
      </c>
      <c r="J110" s="343">
        <v>2.8926223071207881E-2</v>
      </c>
      <c r="K110" s="343">
        <v>2.8853811928619136E-2</v>
      </c>
      <c r="L110" s="343">
        <v>2.423934325833732E-2</v>
      </c>
      <c r="M110" s="343">
        <v>2.3230451301046742E-2</v>
      </c>
      <c r="N110" s="343">
        <v>2.2569877249855298E-2</v>
      </c>
      <c r="O110" s="342">
        <f>C110</f>
        <v>2.2477983548236508E-2</v>
      </c>
    </row>
    <row r="111" spans="1:15" hidden="1" x14ac:dyDescent="0.25">
      <c r="A111" s="541"/>
      <c r="B111" s="222" t="s">
        <v>0</v>
      </c>
      <c r="C111" s="343">
        <v>2.3533320380090969E-2</v>
      </c>
      <c r="D111" s="343">
        <v>2.3142017932499443E-2</v>
      </c>
      <c r="E111" s="343">
        <v>2.3121579475972376E-2</v>
      </c>
      <c r="F111" s="343">
        <v>2.3559368865515361E-2</v>
      </c>
      <c r="G111" s="343">
        <v>2.571424077420149E-2</v>
      </c>
      <c r="H111" s="343">
        <v>3.103180920060215E-2</v>
      </c>
      <c r="I111" s="343">
        <v>2.9984441915357631E-2</v>
      </c>
      <c r="J111" s="343">
        <v>3.0471574424974959E-2</v>
      </c>
      <c r="K111" s="343">
        <v>3.0926088288011609E-2</v>
      </c>
      <c r="L111" s="343">
        <v>2.404149729437715E-2</v>
      </c>
      <c r="M111" s="343">
        <v>2.4601707313038429E-2</v>
      </c>
      <c r="N111" s="343">
        <v>2.2373843244386227E-2</v>
      </c>
      <c r="O111" s="342">
        <f t="shared" ref="O111:O122" si="58">C111</f>
        <v>2.3533320380090969E-2</v>
      </c>
    </row>
    <row r="112" spans="1:15" hidden="1" x14ac:dyDescent="0.25">
      <c r="A112" s="541"/>
      <c r="B112" s="222" t="s">
        <v>21</v>
      </c>
      <c r="C112" s="343">
        <v>2.2397351370130866E-2</v>
      </c>
      <c r="D112" s="343">
        <v>2.2141568526452406E-2</v>
      </c>
      <c r="E112" s="343">
        <v>2.3081583856841188E-2</v>
      </c>
      <c r="F112" s="343">
        <v>2.4296108227819302E-2</v>
      </c>
      <c r="G112" s="343">
        <v>2.4680979039981447E-2</v>
      </c>
      <c r="H112" s="343">
        <v>2.9796764292535211E-2</v>
      </c>
      <c r="I112" s="343">
        <v>2.9038923506189716E-2</v>
      </c>
      <c r="J112" s="343">
        <v>2.9317788800827208E-2</v>
      </c>
      <c r="K112" s="343">
        <v>2.9486607713799903E-2</v>
      </c>
      <c r="L112" s="343">
        <v>2.4787625849823691E-2</v>
      </c>
      <c r="M112" s="343">
        <v>2.3237877136096732E-2</v>
      </c>
      <c r="N112" s="343">
        <v>2.2924292710072274E-2</v>
      </c>
      <c r="O112" s="342">
        <f t="shared" si="58"/>
        <v>2.2397351370130866E-2</v>
      </c>
    </row>
    <row r="113" spans="1:15" hidden="1" x14ac:dyDescent="0.25">
      <c r="A113" s="541"/>
      <c r="B113" s="222" t="s">
        <v>1</v>
      </c>
      <c r="C113" s="343">
        <v>1.9984999999999999E-2</v>
      </c>
      <c r="D113" s="343">
        <v>1.9984999999999999E-2</v>
      </c>
      <c r="E113" s="343">
        <v>1.9984999999999999E-2</v>
      </c>
      <c r="F113" s="343">
        <v>2.3715988314436956E-2</v>
      </c>
      <c r="G113" s="343">
        <v>2.6905301223005631E-2</v>
      </c>
      <c r="H113" s="343">
        <v>3.109993094783918E-2</v>
      </c>
      <c r="I113" s="343">
        <v>3.0022712846707791E-2</v>
      </c>
      <c r="J113" s="343">
        <v>3.0517888109185608E-2</v>
      </c>
      <c r="K113" s="343">
        <v>3.1218860173408587E-2</v>
      </c>
      <c r="L113" s="343">
        <v>2.4002541515172393E-2</v>
      </c>
      <c r="M113" s="343">
        <v>1.9984999999999999E-2</v>
      </c>
      <c r="N113" s="343">
        <v>1.9984999999999999E-2</v>
      </c>
      <c r="O113" s="342">
        <f t="shared" si="58"/>
        <v>1.9984999999999999E-2</v>
      </c>
    </row>
    <row r="114" spans="1:15" hidden="1" x14ac:dyDescent="0.25">
      <c r="A114" s="541"/>
      <c r="B114" s="222" t="s">
        <v>22</v>
      </c>
      <c r="C114" s="343">
        <v>2.0522769194661113E-2</v>
      </c>
      <c r="D114" s="343">
        <v>2.0427354099479291E-2</v>
      </c>
      <c r="E114" s="343">
        <v>2.0063649613109358E-2</v>
      </c>
      <c r="F114" s="343">
        <v>2.0673817345237166E-2</v>
      </c>
      <c r="G114" s="343">
        <v>2.0114657236084896E-2</v>
      </c>
      <c r="H114" s="343">
        <v>2.2243673567773445E-2</v>
      </c>
      <c r="I114" s="343">
        <v>2.2009841467541771E-2</v>
      </c>
      <c r="J114" s="343">
        <v>2.2270371252704167E-2</v>
      </c>
      <c r="K114" s="343">
        <v>2.2238193320867791E-2</v>
      </c>
      <c r="L114" s="343">
        <v>2.0087685574775006E-2</v>
      </c>
      <c r="M114" s="343">
        <v>1.999378187698049E-2</v>
      </c>
      <c r="N114" s="343">
        <v>2.0043592355983408E-2</v>
      </c>
      <c r="O114" s="342">
        <f t="shared" si="58"/>
        <v>2.0522769194661113E-2</v>
      </c>
    </row>
    <row r="115" spans="1:15" hidden="1" x14ac:dyDescent="0.25">
      <c r="A115" s="541"/>
      <c r="B115" s="76" t="s">
        <v>9</v>
      </c>
      <c r="C115" s="343">
        <v>2.3533125104223951E-2</v>
      </c>
      <c r="D115" s="343">
        <v>2.3145246955055283E-2</v>
      </c>
      <c r="E115" s="343">
        <v>2.3201186158131569E-2</v>
      </c>
      <c r="F115" s="343">
        <v>2.4356205675658375E-2</v>
      </c>
      <c r="G115" s="343">
        <v>2.380876785601347E-2</v>
      </c>
      <c r="H115" s="343">
        <v>2.1971999999999998E-2</v>
      </c>
      <c r="I115" s="343">
        <v>2.1971999999999998E-2</v>
      </c>
      <c r="J115" s="343">
        <v>2.1971999999999998E-2</v>
      </c>
      <c r="K115" s="343">
        <v>2.9186215545457354E-2</v>
      </c>
      <c r="L115" s="343">
        <v>2.4522718184811772E-2</v>
      </c>
      <c r="M115" s="343">
        <v>2.474881803232094E-2</v>
      </c>
      <c r="N115" s="343">
        <v>2.2374526940173813E-2</v>
      </c>
      <c r="O115" s="342">
        <f t="shared" si="58"/>
        <v>2.3533125104223951E-2</v>
      </c>
    </row>
    <row r="116" spans="1:15" hidden="1" x14ac:dyDescent="0.25">
      <c r="A116" s="541"/>
      <c r="B116" s="76" t="s">
        <v>3</v>
      </c>
      <c r="C116" s="343">
        <v>2.3533320380090969E-2</v>
      </c>
      <c r="D116" s="343">
        <v>2.3142017932499443E-2</v>
      </c>
      <c r="E116" s="343">
        <v>2.3121579475972376E-2</v>
      </c>
      <c r="F116" s="343">
        <v>2.3559368865515361E-2</v>
      </c>
      <c r="G116" s="343">
        <v>2.571424077420149E-2</v>
      </c>
      <c r="H116" s="343">
        <v>3.103180920060215E-2</v>
      </c>
      <c r="I116" s="343">
        <v>2.9984441915357631E-2</v>
      </c>
      <c r="J116" s="343">
        <v>3.0471574424974959E-2</v>
      </c>
      <c r="K116" s="343">
        <v>3.0926088288011609E-2</v>
      </c>
      <c r="L116" s="343">
        <v>2.404149729437715E-2</v>
      </c>
      <c r="M116" s="343">
        <v>2.4601707313038429E-2</v>
      </c>
      <c r="N116" s="343">
        <v>2.2373843244386227E-2</v>
      </c>
      <c r="O116" s="342">
        <f t="shared" si="58"/>
        <v>2.3533320380090969E-2</v>
      </c>
    </row>
    <row r="117" spans="1:15" hidden="1" x14ac:dyDescent="0.25">
      <c r="A117" s="541"/>
      <c r="B117" s="76" t="s">
        <v>4</v>
      </c>
      <c r="C117" s="343">
        <v>2.2831381354378639E-2</v>
      </c>
      <c r="D117" s="343">
        <v>2.241739854927732E-2</v>
      </c>
      <c r="E117" s="343">
        <v>2.2770506315008758E-2</v>
      </c>
      <c r="F117" s="343">
        <v>2.4108141034085314E-2</v>
      </c>
      <c r="G117" s="343">
        <v>2.4738210731892432E-2</v>
      </c>
      <c r="H117" s="343">
        <v>2.9628662744045547E-2</v>
      </c>
      <c r="I117" s="343">
        <v>2.9459800521413247E-2</v>
      </c>
      <c r="J117" s="343">
        <v>2.9328769096592003E-2</v>
      </c>
      <c r="K117" s="343">
        <v>2.9156822006933342E-2</v>
      </c>
      <c r="L117" s="343">
        <v>2.4888406070414815E-2</v>
      </c>
      <c r="M117" s="343">
        <v>2.3532584809416203E-2</v>
      </c>
      <c r="N117" s="343">
        <v>2.2729764967588894E-2</v>
      </c>
      <c r="O117" s="342">
        <f t="shared" si="58"/>
        <v>2.2831381354378639E-2</v>
      </c>
    </row>
    <row r="118" spans="1:15" hidden="1" x14ac:dyDescent="0.25">
      <c r="A118" s="541"/>
      <c r="B118" s="76" t="s">
        <v>5</v>
      </c>
      <c r="C118" s="343">
        <v>2.2477983548236508E-2</v>
      </c>
      <c r="D118" s="343">
        <v>2.2208460096153619E-2</v>
      </c>
      <c r="E118" s="343">
        <v>2.2537126025125254E-2</v>
      </c>
      <c r="F118" s="343">
        <v>2.3433158350103633E-2</v>
      </c>
      <c r="G118" s="343">
        <v>2.4182497583924868E-2</v>
      </c>
      <c r="H118" s="343">
        <v>2.9068192865801402E-2</v>
      </c>
      <c r="I118" s="343">
        <v>2.9046768289494204E-2</v>
      </c>
      <c r="J118" s="343">
        <v>2.8926223071207881E-2</v>
      </c>
      <c r="K118" s="343">
        <v>2.8853811928619136E-2</v>
      </c>
      <c r="L118" s="343">
        <v>2.423934325833732E-2</v>
      </c>
      <c r="M118" s="343">
        <v>2.3230451301046742E-2</v>
      </c>
      <c r="N118" s="343">
        <v>2.2569877249855298E-2</v>
      </c>
      <c r="O118" s="342">
        <f t="shared" si="58"/>
        <v>2.2477983548236508E-2</v>
      </c>
    </row>
    <row r="119" spans="1:15" hidden="1" x14ac:dyDescent="0.25">
      <c r="A119" s="541"/>
      <c r="B119" s="76" t="s">
        <v>23</v>
      </c>
      <c r="C119" s="343">
        <v>2.2477983548236508E-2</v>
      </c>
      <c r="D119" s="343">
        <v>2.2208460096153619E-2</v>
      </c>
      <c r="E119" s="343">
        <v>2.2537126025125254E-2</v>
      </c>
      <c r="F119" s="343">
        <v>2.3433158350103633E-2</v>
      </c>
      <c r="G119" s="343">
        <v>2.4182497583924868E-2</v>
      </c>
      <c r="H119" s="343">
        <v>2.9068192865801402E-2</v>
      </c>
      <c r="I119" s="343">
        <v>2.9046768289494204E-2</v>
      </c>
      <c r="J119" s="343">
        <v>2.8926223071207881E-2</v>
      </c>
      <c r="K119" s="343">
        <v>2.8853811928619136E-2</v>
      </c>
      <c r="L119" s="343">
        <v>2.423934325833732E-2</v>
      </c>
      <c r="M119" s="343">
        <v>2.3230451301046742E-2</v>
      </c>
      <c r="N119" s="343">
        <v>2.2569877249855298E-2</v>
      </c>
      <c r="O119" s="342">
        <f t="shared" si="58"/>
        <v>2.2477983548236508E-2</v>
      </c>
    </row>
    <row r="120" spans="1:15" hidden="1" x14ac:dyDescent="0.25">
      <c r="A120" s="541"/>
      <c r="B120" s="76" t="s">
        <v>24</v>
      </c>
      <c r="C120" s="343">
        <v>2.2477983548236508E-2</v>
      </c>
      <c r="D120" s="343">
        <v>2.2208460096153619E-2</v>
      </c>
      <c r="E120" s="343">
        <v>2.2537126025125254E-2</v>
      </c>
      <c r="F120" s="343">
        <v>2.3433158350103633E-2</v>
      </c>
      <c r="G120" s="343">
        <v>2.4182497583924868E-2</v>
      </c>
      <c r="H120" s="343">
        <v>2.9068192865801402E-2</v>
      </c>
      <c r="I120" s="343">
        <v>2.9046768289494204E-2</v>
      </c>
      <c r="J120" s="343">
        <v>2.8926223071207881E-2</v>
      </c>
      <c r="K120" s="343">
        <v>2.8853811928619136E-2</v>
      </c>
      <c r="L120" s="343">
        <v>2.423934325833732E-2</v>
      </c>
      <c r="M120" s="343">
        <v>2.3230451301046742E-2</v>
      </c>
      <c r="N120" s="343">
        <v>2.2569877249855298E-2</v>
      </c>
      <c r="O120" s="342">
        <f t="shared" si="58"/>
        <v>2.2477983548236508E-2</v>
      </c>
    </row>
    <row r="121" spans="1:15" hidden="1" x14ac:dyDescent="0.25">
      <c r="A121" s="541"/>
      <c r="B121" s="76" t="s">
        <v>7</v>
      </c>
      <c r="C121" s="343">
        <v>2.2109192578663586E-2</v>
      </c>
      <c r="D121" s="343">
        <v>2.1878141721193581E-2</v>
      </c>
      <c r="E121" s="343">
        <v>2.2458748993281256E-2</v>
      </c>
      <c r="F121" s="343">
        <v>2.3324375797169238E-2</v>
      </c>
      <c r="G121" s="343">
        <v>2.3763945148409186E-2</v>
      </c>
      <c r="H121" s="343">
        <v>2.870356213721911E-2</v>
      </c>
      <c r="I121" s="343">
        <v>2.8309839289235212E-2</v>
      </c>
      <c r="J121" s="343">
        <v>2.8376993609927615E-2</v>
      </c>
      <c r="K121" s="343">
        <v>2.8354270870694132E-2</v>
      </c>
      <c r="L121" s="343">
        <v>2.3826293524526761E-2</v>
      </c>
      <c r="M121" s="343">
        <v>2.276075561584168E-2</v>
      </c>
      <c r="N121" s="343">
        <v>2.2285451390559173E-2</v>
      </c>
      <c r="O121" s="342">
        <f t="shared" si="58"/>
        <v>2.2109192578663586E-2</v>
      </c>
    </row>
    <row r="122" spans="1:15" ht="15.75" hidden="1" thickBot="1" x14ac:dyDescent="0.3">
      <c r="A122" s="542"/>
      <c r="B122" s="78" t="s">
        <v>8</v>
      </c>
      <c r="C122" s="343">
        <v>2.2098193731108311E-2</v>
      </c>
      <c r="D122" s="343">
        <v>2.1872109080085231E-2</v>
      </c>
      <c r="E122" s="343">
        <v>2.2907538242953603E-2</v>
      </c>
      <c r="F122" s="343">
        <v>2.4110148891352295E-2</v>
      </c>
      <c r="G122" s="343">
        <v>2.4576562726269117E-2</v>
      </c>
      <c r="H122" s="343">
        <v>2.9974761791179142E-2</v>
      </c>
      <c r="I122" s="343">
        <v>2.8721794360525577E-2</v>
      </c>
      <c r="J122" s="343">
        <v>2.923638292655938E-2</v>
      </c>
      <c r="K122" s="343">
        <v>2.9354148766877561E-2</v>
      </c>
      <c r="L122" s="343">
        <v>2.4782445602694218E-2</v>
      </c>
      <c r="M122" s="343">
        <v>2.3010329043897968E-2</v>
      </c>
      <c r="N122" s="343">
        <v>2.2847717498970476E-2</v>
      </c>
      <c r="O122" s="341">
        <f t="shared" si="58"/>
        <v>2.2098193731108311E-2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5" ht="15.75" hidden="1" thickBot="1" x14ac:dyDescent="0.3"/>
    <row r="125" spans="1:15" ht="15.75" hidden="1" thickBot="1" x14ac:dyDescent="0.3">
      <c r="C125" s="557" t="s">
        <v>118</v>
      </c>
      <c r="D125" s="557"/>
      <c r="E125" s="557"/>
      <c r="F125" s="557"/>
      <c r="G125" s="557"/>
      <c r="H125" s="557"/>
      <c r="I125" s="557"/>
      <c r="J125" s="557"/>
      <c r="K125" s="557"/>
      <c r="L125" s="557"/>
      <c r="M125" s="557"/>
      <c r="N125" s="557"/>
      <c r="O125" s="424" t="s">
        <v>118</v>
      </c>
    </row>
    <row r="126" spans="1:15" ht="16.5" hidden="1" thickBot="1" x14ac:dyDescent="0.3">
      <c r="A126" s="540" t="s">
        <v>119</v>
      </c>
      <c r="B126" s="221" t="s">
        <v>137</v>
      </c>
      <c r="C126" s="139">
        <f>C$4</f>
        <v>45658</v>
      </c>
      <c r="D126" s="139">
        <f t="shared" ref="D126:O126" si="59">D$4</f>
        <v>45689</v>
      </c>
      <c r="E126" s="139">
        <f t="shared" si="59"/>
        <v>45717</v>
      </c>
      <c r="F126" s="139">
        <f t="shared" si="59"/>
        <v>45748</v>
      </c>
      <c r="G126" s="139">
        <f t="shared" si="59"/>
        <v>45778</v>
      </c>
      <c r="H126" s="139">
        <f t="shared" si="59"/>
        <v>45809</v>
      </c>
      <c r="I126" s="139">
        <f t="shared" si="59"/>
        <v>45839</v>
      </c>
      <c r="J126" s="139">
        <f t="shared" si="59"/>
        <v>45870</v>
      </c>
      <c r="K126" s="139">
        <f t="shared" si="59"/>
        <v>45901</v>
      </c>
      <c r="L126" s="139">
        <f t="shared" si="59"/>
        <v>45931</v>
      </c>
      <c r="M126" s="139">
        <f t="shared" si="59"/>
        <v>45962</v>
      </c>
      <c r="N126" s="139">
        <f t="shared" si="59"/>
        <v>45992</v>
      </c>
      <c r="O126" s="139">
        <f t="shared" si="59"/>
        <v>46023</v>
      </c>
    </row>
    <row r="127" spans="1:15" hidden="1" x14ac:dyDescent="0.25">
      <c r="A127" s="541"/>
      <c r="B127" s="222" t="s">
        <v>20</v>
      </c>
      <c r="C127" s="346">
        <v>5.1790164517634936E-3</v>
      </c>
      <c r="D127" s="346">
        <v>4.4535399038463826E-3</v>
      </c>
      <c r="E127" s="346">
        <v>5.3448739748747443E-3</v>
      </c>
      <c r="F127" s="346">
        <v>8.1888416498963629E-3</v>
      </c>
      <c r="G127" s="346">
        <v>1.1133502416075134E-2</v>
      </c>
      <c r="H127" s="346">
        <v>2.8135807134198595E-2</v>
      </c>
      <c r="I127" s="346">
        <v>2.7948231710505797E-2</v>
      </c>
      <c r="J127" s="346">
        <v>2.6917776928792127E-2</v>
      </c>
      <c r="K127" s="346">
        <v>2.6315188071380863E-2</v>
      </c>
      <c r="L127" s="346">
        <v>1.1381656741662681E-2</v>
      </c>
      <c r="M127" s="346">
        <v>7.4875486989532539E-3</v>
      </c>
      <c r="N127" s="346">
        <v>5.4381227501447017E-3</v>
      </c>
      <c r="O127" s="346">
        <f>C127</f>
        <v>5.1790164517634936E-3</v>
      </c>
    </row>
    <row r="128" spans="1:15" hidden="1" x14ac:dyDescent="0.25">
      <c r="A128" s="541"/>
      <c r="B128" s="222" t="s">
        <v>0</v>
      </c>
      <c r="C128" s="346">
        <v>8.5506796199090324E-3</v>
      </c>
      <c r="D128" s="346">
        <v>7.1929820675005586E-3</v>
      </c>
      <c r="E128" s="346">
        <v>7.1264205240276282E-3</v>
      </c>
      <c r="F128" s="346">
        <v>8.6466311344846336E-3</v>
      </c>
      <c r="G128" s="346">
        <v>1.9421759225798512E-2</v>
      </c>
      <c r="H128" s="346">
        <v>5.2375190799397835E-2</v>
      </c>
      <c r="I128" s="346">
        <v>3.7448558084642369E-2</v>
      </c>
      <c r="J128" s="346">
        <v>4.3687425575025043E-2</v>
      </c>
      <c r="K128" s="346">
        <v>5.0590911711988394E-2</v>
      </c>
      <c r="L128" s="346">
        <v>1.0533502705622855E-2</v>
      </c>
      <c r="M128" s="346">
        <v>1.3058292686961574E-2</v>
      </c>
      <c r="N128" s="346">
        <v>4.8921567556137703E-3</v>
      </c>
      <c r="O128" s="346">
        <f t="shared" ref="O128:O139" si="60">C128</f>
        <v>8.5506796199090324E-3</v>
      </c>
    </row>
    <row r="129" spans="1:15" hidden="1" x14ac:dyDescent="0.25">
      <c r="A129" s="541"/>
      <c r="B129" s="222" t="s">
        <v>21</v>
      </c>
      <c r="C129" s="346">
        <v>4.9566486298691318E-3</v>
      </c>
      <c r="D129" s="346">
        <v>4.2804314735475947E-3</v>
      </c>
      <c r="E129" s="346">
        <v>6.996416143158813E-3</v>
      </c>
      <c r="F129" s="346">
        <v>1.1633891772180691E-2</v>
      </c>
      <c r="G129" s="346">
        <v>1.3448020960018561E-2</v>
      </c>
      <c r="H129" s="346">
        <v>3.5309235707464783E-2</v>
      </c>
      <c r="I129" s="346">
        <v>2.7879076493810287E-2</v>
      </c>
      <c r="J129" s="346">
        <v>3.040821119917279E-2</v>
      </c>
      <c r="K129" s="346">
        <v>3.2050392286200109E-2</v>
      </c>
      <c r="L129" s="346">
        <v>1.3987374150176306E-2</v>
      </c>
      <c r="M129" s="346">
        <v>7.5131228639032715E-3</v>
      </c>
      <c r="N129" s="346">
        <v>6.4957072899277293E-3</v>
      </c>
      <c r="O129" s="346">
        <f t="shared" si="60"/>
        <v>4.9566486298691318E-3</v>
      </c>
    </row>
    <row r="130" spans="1:15" hidden="1" x14ac:dyDescent="0.25">
      <c r="A130" s="541"/>
      <c r="B130" s="222" t="s">
        <v>1</v>
      </c>
      <c r="C130" s="346">
        <v>0</v>
      </c>
      <c r="D130" s="346">
        <v>0</v>
      </c>
      <c r="E130" s="346">
        <v>0</v>
      </c>
      <c r="F130" s="346">
        <v>9.2340116855630441E-3</v>
      </c>
      <c r="G130" s="346">
        <v>2.9116698776994372E-2</v>
      </c>
      <c r="H130" s="346">
        <v>5.356106905216082E-2</v>
      </c>
      <c r="I130" s="346">
        <v>3.790028715329221E-2</v>
      </c>
      <c r="J130" s="346">
        <v>4.4338111890814394E-2</v>
      </c>
      <c r="K130" s="346">
        <v>5.5720139826591415E-2</v>
      </c>
      <c r="L130" s="346">
        <v>1.0372458484827611E-2</v>
      </c>
      <c r="M130" s="346">
        <v>0</v>
      </c>
      <c r="N130" s="346">
        <v>0</v>
      </c>
      <c r="O130" s="346">
        <f t="shared" si="60"/>
        <v>0</v>
      </c>
    </row>
    <row r="131" spans="1:15" hidden="1" x14ac:dyDescent="0.25">
      <c r="A131" s="541"/>
      <c r="B131" s="222" t="s">
        <v>22</v>
      </c>
      <c r="C131" s="346">
        <v>8.6423080533888522E-4</v>
      </c>
      <c r="D131" s="346">
        <v>7.0264590052070922E-4</v>
      </c>
      <c r="E131" s="346">
        <v>1.2035038689064334E-4</v>
      </c>
      <c r="F131" s="346">
        <v>1.1291826547628319E-3</v>
      </c>
      <c r="G131" s="346">
        <v>1.9834276391510712E-4</v>
      </c>
      <c r="H131" s="346">
        <v>4.2732643222655788E-4</v>
      </c>
      <c r="I131" s="346">
        <v>5.8158532458231729E-5</v>
      </c>
      <c r="J131" s="346">
        <v>4.7062874729583508E-4</v>
      </c>
      <c r="K131" s="346">
        <v>4.178066791322081E-4</v>
      </c>
      <c r="L131" s="346">
        <v>1.5631442522499455E-4</v>
      </c>
      <c r="M131" s="346">
        <v>1.3218123019511605E-5</v>
      </c>
      <c r="N131" s="346">
        <v>8.8407644016592912E-5</v>
      </c>
      <c r="O131" s="346">
        <f t="shared" si="60"/>
        <v>8.6423080533888522E-4</v>
      </c>
    </row>
    <row r="132" spans="1:15" hidden="1" x14ac:dyDescent="0.25">
      <c r="A132" s="541"/>
      <c r="B132" s="76" t="s">
        <v>9</v>
      </c>
      <c r="C132" s="346">
        <v>8.5508748957760523E-3</v>
      </c>
      <c r="D132" s="346">
        <v>7.2047530449447176E-3</v>
      </c>
      <c r="E132" s="346">
        <v>7.3908138418684322E-3</v>
      </c>
      <c r="F132" s="346">
        <v>1.1905794324341626E-2</v>
      </c>
      <c r="G132" s="346">
        <v>9.5932321439865294E-3</v>
      </c>
      <c r="H132" s="346">
        <v>0</v>
      </c>
      <c r="I132" s="346">
        <v>0</v>
      </c>
      <c r="J132" s="346">
        <v>0</v>
      </c>
      <c r="K132" s="346">
        <v>2.9187784454542638E-2</v>
      </c>
      <c r="L132" s="346">
        <v>1.2679281815188228E-2</v>
      </c>
      <c r="M132" s="346">
        <v>1.3789181967679058E-2</v>
      </c>
      <c r="N132" s="346">
        <v>4.894473059826189E-3</v>
      </c>
      <c r="O132" s="346">
        <f t="shared" si="60"/>
        <v>8.5508748957760523E-3</v>
      </c>
    </row>
    <row r="133" spans="1:15" hidden="1" x14ac:dyDescent="0.25">
      <c r="A133" s="541"/>
      <c r="B133" s="76" t="s">
        <v>3</v>
      </c>
      <c r="C133" s="346">
        <v>8.5506796199090324E-3</v>
      </c>
      <c r="D133" s="346">
        <v>7.1929820675005586E-3</v>
      </c>
      <c r="E133" s="346">
        <v>7.1264205240276282E-3</v>
      </c>
      <c r="F133" s="346">
        <v>8.6466311344846336E-3</v>
      </c>
      <c r="G133" s="346">
        <v>1.9421759225798512E-2</v>
      </c>
      <c r="H133" s="346">
        <v>5.2375190799397835E-2</v>
      </c>
      <c r="I133" s="346">
        <v>3.7448558084642369E-2</v>
      </c>
      <c r="J133" s="346">
        <v>4.3687425575025043E-2</v>
      </c>
      <c r="K133" s="346">
        <v>5.0590911711988394E-2</v>
      </c>
      <c r="L133" s="346">
        <v>1.0533502705622855E-2</v>
      </c>
      <c r="M133" s="346">
        <v>1.3058292686961574E-2</v>
      </c>
      <c r="N133" s="346">
        <v>4.8921567556137703E-3</v>
      </c>
      <c r="O133" s="346">
        <f t="shared" si="60"/>
        <v>8.5506796199090324E-3</v>
      </c>
    </row>
    <row r="134" spans="1:15" hidden="1" x14ac:dyDescent="0.25">
      <c r="A134" s="541"/>
      <c r="B134" s="76" t="s">
        <v>4</v>
      </c>
      <c r="C134" s="346">
        <v>6.2086186456213593E-3</v>
      </c>
      <c r="D134" s="346">
        <v>5.0116014507226806E-3</v>
      </c>
      <c r="E134" s="346">
        <v>6.0244936849912405E-3</v>
      </c>
      <c r="F134" s="346">
        <v>1.0813858965914691E-2</v>
      </c>
      <c r="G134" s="346">
        <v>1.3733789268107564E-2</v>
      </c>
      <c r="H134" s="346">
        <v>3.3503337255954453E-2</v>
      </c>
      <c r="I134" s="346">
        <v>3.1784199478586746E-2</v>
      </c>
      <c r="J134" s="346">
        <v>3.0514230903407994E-2</v>
      </c>
      <c r="K134" s="346">
        <v>2.892517799306665E-2</v>
      </c>
      <c r="L134" s="346">
        <v>1.450859392958519E-2</v>
      </c>
      <c r="M134" s="346">
        <v>8.5484151905837972E-3</v>
      </c>
      <c r="N134" s="346">
        <v>5.9032350324111083E-3</v>
      </c>
      <c r="O134" s="346">
        <f t="shared" si="60"/>
        <v>6.2086186456213593E-3</v>
      </c>
    </row>
    <row r="135" spans="1:15" hidden="1" x14ac:dyDescent="0.25">
      <c r="A135" s="541"/>
      <c r="B135" s="76" t="s">
        <v>5</v>
      </c>
      <c r="C135" s="346">
        <v>5.1790164517634936E-3</v>
      </c>
      <c r="D135" s="346">
        <v>4.4535399038463826E-3</v>
      </c>
      <c r="E135" s="346">
        <v>5.3448739748747443E-3</v>
      </c>
      <c r="F135" s="346">
        <v>8.1888416498963629E-3</v>
      </c>
      <c r="G135" s="346">
        <v>1.1133502416075134E-2</v>
      </c>
      <c r="H135" s="346">
        <v>2.8135807134198595E-2</v>
      </c>
      <c r="I135" s="346">
        <v>2.7948231710505797E-2</v>
      </c>
      <c r="J135" s="346">
        <v>2.6917776928792127E-2</v>
      </c>
      <c r="K135" s="346">
        <v>2.6315188071380863E-2</v>
      </c>
      <c r="L135" s="346">
        <v>1.1381656741662681E-2</v>
      </c>
      <c r="M135" s="346">
        <v>7.4875486989532539E-3</v>
      </c>
      <c r="N135" s="346">
        <v>5.4381227501447017E-3</v>
      </c>
      <c r="O135" s="346">
        <f t="shared" si="60"/>
        <v>5.1790164517634936E-3</v>
      </c>
    </row>
    <row r="136" spans="1:15" hidden="1" x14ac:dyDescent="0.25">
      <c r="A136" s="541"/>
      <c r="B136" s="76" t="s">
        <v>23</v>
      </c>
      <c r="C136" s="346">
        <v>5.1790164517634936E-3</v>
      </c>
      <c r="D136" s="346">
        <v>4.4535399038463826E-3</v>
      </c>
      <c r="E136" s="346">
        <v>5.3448739748747443E-3</v>
      </c>
      <c r="F136" s="346">
        <v>8.1888416498963629E-3</v>
      </c>
      <c r="G136" s="346">
        <v>1.1133502416075134E-2</v>
      </c>
      <c r="H136" s="346">
        <v>2.8135807134198595E-2</v>
      </c>
      <c r="I136" s="346">
        <v>2.7948231710505797E-2</v>
      </c>
      <c r="J136" s="346">
        <v>2.6917776928792127E-2</v>
      </c>
      <c r="K136" s="346">
        <v>2.6315188071380863E-2</v>
      </c>
      <c r="L136" s="346">
        <v>1.1381656741662681E-2</v>
      </c>
      <c r="M136" s="346">
        <v>7.4875486989532539E-3</v>
      </c>
      <c r="N136" s="346">
        <v>5.4381227501447017E-3</v>
      </c>
      <c r="O136" s="346">
        <f t="shared" si="60"/>
        <v>5.1790164517634936E-3</v>
      </c>
    </row>
    <row r="137" spans="1:15" hidden="1" x14ac:dyDescent="0.25">
      <c r="A137" s="541"/>
      <c r="B137" s="76" t="s">
        <v>24</v>
      </c>
      <c r="C137" s="346">
        <v>5.1790164517634936E-3</v>
      </c>
      <c r="D137" s="346">
        <v>4.4535399038463826E-3</v>
      </c>
      <c r="E137" s="346">
        <v>5.3448739748747443E-3</v>
      </c>
      <c r="F137" s="346">
        <v>8.1888416498963629E-3</v>
      </c>
      <c r="G137" s="346">
        <v>1.1133502416075134E-2</v>
      </c>
      <c r="H137" s="346">
        <v>2.8135807134198595E-2</v>
      </c>
      <c r="I137" s="346">
        <v>2.7948231710505797E-2</v>
      </c>
      <c r="J137" s="346">
        <v>2.6917776928792127E-2</v>
      </c>
      <c r="K137" s="346">
        <v>2.6315188071380863E-2</v>
      </c>
      <c r="L137" s="346">
        <v>1.1381656741662681E-2</v>
      </c>
      <c r="M137" s="346">
        <v>7.4875486989532539E-3</v>
      </c>
      <c r="N137" s="346">
        <v>5.4381227501447017E-3</v>
      </c>
      <c r="O137" s="346">
        <f t="shared" si="60"/>
        <v>5.1790164517634936E-3</v>
      </c>
    </row>
    <row r="138" spans="1:15" hidden="1" x14ac:dyDescent="0.25">
      <c r="A138" s="541"/>
      <c r="B138" s="76" t="s">
        <v>7</v>
      </c>
      <c r="C138" s="346">
        <v>4.1978074213364176E-3</v>
      </c>
      <c r="D138" s="346">
        <v>3.62685827880642E-3</v>
      </c>
      <c r="E138" s="346">
        <v>5.1252510067187427E-3</v>
      </c>
      <c r="F138" s="346">
        <v>7.8076242028307609E-3</v>
      </c>
      <c r="G138" s="346">
        <v>9.4170548515908146E-3</v>
      </c>
      <c r="H138" s="346">
        <v>2.5106437862780884E-2</v>
      </c>
      <c r="I138" s="346">
        <v>2.2178160710764786E-2</v>
      </c>
      <c r="J138" s="346">
        <v>2.2654006390072385E-2</v>
      </c>
      <c r="K138" s="346">
        <v>2.2492729129305875E-2</v>
      </c>
      <c r="L138" s="346">
        <v>9.6617064754732328E-3</v>
      </c>
      <c r="M138" s="346">
        <v>5.9962443841583193E-3</v>
      </c>
      <c r="N138" s="346">
        <v>4.6545486094408247E-3</v>
      </c>
      <c r="O138" s="346">
        <f t="shared" si="60"/>
        <v>4.1978074213364176E-3</v>
      </c>
    </row>
    <row r="139" spans="1:15" ht="15.75" hidden="1" thickBot="1" x14ac:dyDescent="0.3">
      <c r="A139" s="542"/>
      <c r="B139" s="78" t="s">
        <v>8</v>
      </c>
      <c r="C139" s="346">
        <v>4.168806268891689E-3</v>
      </c>
      <c r="D139" s="346">
        <v>3.611890919914768E-3</v>
      </c>
      <c r="E139" s="346">
        <v>6.4434617570463962E-3</v>
      </c>
      <c r="F139" s="346">
        <v>1.0823851108647706E-2</v>
      </c>
      <c r="G139" s="346">
        <v>1.2935437273730881E-2</v>
      </c>
      <c r="H139" s="346">
        <v>3.7334238208820841E-2</v>
      </c>
      <c r="I139" s="346">
        <v>2.5251205639474424E-2</v>
      </c>
      <c r="J139" s="346">
        <v>2.9647617073440619E-2</v>
      </c>
      <c r="K139" s="346">
        <v>3.0755851233122439E-2</v>
      </c>
      <c r="L139" s="346">
        <v>1.395855439730578E-2</v>
      </c>
      <c r="M139" s="346">
        <v>6.7656709561020297E-3</v>
      </c>
      <c r="N139" s="346">
        <v>6.258282501029523E-3</v>
      </c>
      <c r="O139" s="346">
        <f t="shared" si="60"/>
        <v>4.168806268891689E-3</v>
      </c>
    </row>
    <row r="140" spans="1:15" hidden="1" x14ac:dyDescent="0.25"/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6.5" hidden="1" thickBot="1" x14ac:dyDescent="0.3">
      <c r="A142" s="534" t="s">
        <v>120</v>
      </c>
      <c r="B142" s="223" t="s">
        <v>137</v>
      </c>
      <c r="C142" s="139">
        <f>C$4</f>
        <v>45658</v>
      </c>
      <c r="D142" s="139">
        <f t="shared" ref="D142:O142" si="61">D$4</f>
        <v>45689</v>
      </c>
      <c r="E142" s="139">
        <f t="shared" si="61"/>
        <v>45717</v>
      </c>
      <c r="F142" s="139">
        <f t="shared" si="61"/>
        <v>45748</v>
      </c>
      <c r="G142" s="139">
        <f t="shared" si="61"/>
        <v>45778</v>
      </c>
      <c r="H142" s="139">
        <f t="shared" si="61"/>
        <v>45809</v>
      </c>
      <c r="I142" s="139">
        <f t="shared" si="61"/>
        <v>45839</v>
      </c>
      <c r="J142" s="139">
        <f t="shared" si="61"/>
        <v>45870</v>
      </c>
      <c r="K142" s="139">
        <f t="shared" si="61"/>
        <v>45901</v>
      </c>
      <c r="L142" s="139">
        <f t="shared" si="61"/>
        <v>45931</v>
      </c>
      <c r="M142" s="139">
        <f t="shared" si="61"/>
        <v>45962</v>
      </c>
      <c r="N142" s="139">
        <f t="shared" si="61"/>
        <v>45992</v>
      </c>
      <c r="O142" s="139">
        <f t="shared" si="61"/>
        <v>46023</v>
      </c>
    </row>
    <row r="143" spans="1:15" hidden="1" x14ac:dyDescent="0.25">
      <c r="A143" s="535"/>
      <c r="B143" s="222" t="s">
        <v>20</v>
      </c>
      <c r="C143" s="23">
        <f>IF(C23=0,0,((C5*0.5)-C41)*C78*C110*C$2)</f>
        <v>0</v>
      </c>
      <c r="D143" s="23">
        <f>IF(D23=0,0,((D5*0.5)+C23-D41)*D78*D110*D$2)</f>
        <v>0</v>
      </c>
      <c r="E143" s="23">
        <f t="shared" ref="E143:O143" si="62">IF(E23=0,0,((E5*0.5)+D23-E41)*E78*E110*E$2)</f>
        <v>0</v>
      </c>
      <c r="F143" s="23">
        <f t="shared" si="62"/>
        <v>0</v>
      </c>
      <c r="G143" s="23">
        <f t="shared" si="62"/>
        <v>0</v>
      </c>
      <c r="H143" s="23">
        <f t="shared" si="62"/>
        <v>0</v>
      </c>
      <c r="I143" s="23">
        <f t="shared" si="62"/>
        <v>0</v>
      </c>
      <c r="J143" s="23">
        <f t="shared" si="62"/>
        <v>0</v>
      </c>
      <c r="K143" s="23">
        <f t="shared" si="62"/>
        <v>0</v>
      </c>
      <c r="L143" s="23">
        <f t="shared" si="62"/>
        <v>0</v>
      </c>
      <c r="M143" s="23">
        <f t="shared" si="62"/>
        <v>0</v>
      </c>
      <c r="N143" s="23">
        <f t="shared" si="62"/>
        <v>114.81295921744417</v>
      </c>
      <c r="O143" s="23">
        <f t="shared" si="62"/>
        <v>228.34488884375412</v>
      </c>
    </row>
    <row r="144" spans="1:15" hidden="1" x14ac:dyDescent="0.25">
      <c r="A144" s="535"/>
      <c r="B144" s="222" t="s">
        <v>0</v>
      </c>
      <c r="C144" s="23">
        <f t="shared" ref="C144:C155" si="63">IF(C24=0,0,((C6*0.5)-C42)*C79*C111*C$2)</f>
        <v>0</v>
      </c>
      <c r="D144" s="23">
        <f t="shared" ref="D144:O155" si="64">IF(D24=0,0,((D6*0.5)+C24-D42)*D79*D111*D$2)</f>
        <v>0</v>
      </c>
      <c r="E144" s="23">
        <f t="shared" si="64"/>
        <v>0</v>
      </c>
      <c r="F144" s="23">
        <f t="shared" si="64"/>
        <v>0</v>
      </c>
      <c r="G144" s="23">
        <f t="shared" si="64"/>
        <v>0</v>
      </c>
      <c r="H144" s="23">
        <f t="shared" si="64"/>
        <v>0</v>
      </c>
      <c r="I144" s="23">
        <f t="shared" si="64"/>
        <v>0</v>
      </c>
      <c r="J144" s="23">
        <f t="shared" si="64"/>
        <v>0</v>
      </c>
      <c r="K144" s="23">
        <f t="shared" si="64"/>
        <v>0</v>
      </c>
      <c r="L144" s="23">
        <f t="shared" si="64"/>
        <v>0</v>
      </c>
      <c r="M144" s="23">
        <f t="shared" si="64"/>
        <v>0</v>
      </c>
      <c r="N144" s="23">
        <f t="shared" si="64"/>
        <v>0</v>
      </c>
      <c r="O144" s="23">
        <f t="shared" si="64"/>
        <v>0</v>
      </c>
    </row>
    <row r="145" spans="1:15" hidden="1" x14ac:dyDescent="0.25">
      <c r="A145" s="535"/>
      <c r="B145" s="222" t="s">
        <v>21</v>
      </c>
      <c r="C145" s="23">
        <f t="shared" si="63"/>
        <v>0</v>
      </c>
      <c r="D145" s="23">
        <f t="shared" si="64"/>
        <v>0</v>
      </c>
      <c r="E145" s="23">
        <f t="shared" ref="E145:O148" si="65">IF(E25=0,0,((E7*0.5)+D25-E43)*E80*E112*E$2)</f>
        <v>0</v>
      </c>
      <c r="F145" s="23">
        <f t="shared" si="65"/>
        <v>0</v>
      </c>
      <c r="G145" s="23">
        <f t="shared" si="65"/>
        <v>0</v>
      </c>
      <c r="H145" s="23">
        <f t="shared" si="65"/>
        <v>0</v>
      </c>
      <c r="I145" s="23">
        <f t="shared" si="65"/>
        <v>0</v>
      </c>
      <c r="J145" s="23">
        <f t="shared" si="65"/>
        <v>0</v>
      </c>
      <c r="K145" s="23">
        <f t="shared" si="65"/>
        <v>0</v>
      </c>
      <c r="L145" s="23">
        <f t="shared" si="65"/>
        <v>0</v>
      </c>
      <c r="M145" s="23">
        <f t="shared" si="65"/>
        <v>0</v>
      </c>
      <c r="N145" s="23">
        <f t="shared" si="65"/>
        <v>0</v>
      </c>
      <c r="O145" s="23">
        <f t="shared" si="65"/>
        <v>0</v>
      </c>
    </row>
    <row r="146" spans="1:15" hidden="1" x14ac:dyDescent="0.25">
      <c r="A146" s="535"/>
      <c r="B146" s="222" t="s">
        <v>1</v>
      </c>
      <c r="C146" s="23">
        <f t="shared" si="63"/>
        <v>0</v>
      </c>
      <c r="D146" s="23">
        <f t="shared" si="64"/>
        <v>0</v>
      </c>
      <c r="E146" s="23">
        <f t="shared" si="65"/>
        <v>0</v>
      </c>
      <c r="F146" s="23">
        <f t="shared" si="65"/>
        <v>0</v>
      </c>
      <c r="G146" s="23">
        <f t="shared" si="65"/>
        <v>0</v>
      </c>
      <c r="H146" s="23">
        <f t="shared" si="65"/>
        <v>440.62646959293812</v>
      </c>
      <c r="I146" s="23">
        <f t="shared" si="65"/>
        <v>1326.0152944944139</v>
      </c>
      <c r="J146" s="23">
        <f t="shared" si="65"/>
        <v>1415.3837403912444</v>
      </c>
      <c r="K146" s="23">
        <f t="shared" si="65"/>
        <v>582.44020606285073</v>
      </c>
      <c r="L146" s="23">
        <f t="shared" si="65"/>
        <v>83.970449165764975</v>
      </c>
      <c r="M146" s="23">
        <f t="shared" si="65"/>
        <v>24.50734855811443</v>
      </c>
      <c r="N146" s="23">
        <f t="shared" si="65"/>
        <v>0.42299662659826509</v>
      </c>
      <c r="O146" s="23">
        <f t="shared" si="65"/>
        <v>4.9119796396904142E-2</v>
      </c>
    </row>
    <row r="147" spans="1:15" hidden="1" x14ac:dyDescent="0.25">
      <c r="A147" s="535"/>
      <c r="B147" s="222" t="s">
        <v>22</v>
      </c>
      <c r="C147" s="23">
        <f t="shared" si="63"/>
        <v>0</v>
      </c>
      <c r="D147" s="23">
        <f t="shared" si="64"/>
        <v>0</v>
      </c>
      <c r="E147" s="23">
        <f t="shared" si="65"/>
        <v>0</v>
      </c>
      <c r="F147" s="23">
        <f t="shared" si="65"/>
        <v>0</v>
      </c>
      <c r="G147" s="23">
        <f t="shared" si="65"/>
        <v>0</v>
      </c>
      <c r="H147" s="23">
        <f t="shared" si="65"/>
        <v>0</v>
      </c>
      <c r="I147" s="23">
        <f t="shared" si="65"/>
        <v>0</v>
      </c>
      <c r="J147" s="23">
        <f t="shared" si="65"/>
        <v>0</v>
      </c>
      <c r="K147" s="23">
        <f t="shared" si="65"/>
        <v>0</v>
      </c>
      <c r="L147" s="23">
        <f t="shared" si="65"/>
        <v>0</v>
      </c>
      <c r="M147" s="23">
        <f t="shared" si="65"/>
        <v>0</v>
      </c>
      <c r="N147" s="23">
        <f t="shared" si="65"/>
        <v>0</v>
      </c>
      <c r="O147" s="23">
        <f t="shared" si="65"/>
        <v>0</v>
      </c>
    </row>
    <row r="148" spans="1:15" hidden="1" x14ac:dyDescent="0.25">
      <c r="A148" s="535"/>
      <c r="B148" s="76" t="s">
        <v>9</v>
      </c>
      <c r="C148" s="23">
        <f t="shared" si="63"/>
        <v>0</v>
      </c>
      <c r="D148" s="23">
        <f t="shared" si="64"/>
        <v>0</v>
      </c>
      <c r="E148" s="23">
        <f t="shared" si="65"/>
        <v>0</v>
      </c>
      <c r="F148" s="23">
        <f t="shared" si="65"/>
        <v>0</v>
      </c>
      <c r="G148" s="23">
        <f t="shared" si="65"/>
        <v>0</v>
      </c>
      <c r="H148" s="23">
        <f t="shared" si="65"/>
        <v>0</v>
      </c>
      <c r="I148" s="23">
        <f t="shared" si="65"/>
        <v>0</v>
      </c>
      <c r="J148" s="23">
        <f t="shared" si="65"/>
        <v>0</v>
      </c>
      <c r="K148" s="23">
        <f t="shared" si="65"/>
        <v>0</v>
      </c>
      <c r="L148" s="23">
        <f t="shared" si="65"/>
        <v>0</v>
      </c>
      <c r="M148" s="23">
        <f t="shared" si="65"/>
        <v>0</v>
      </c>
      <c r="N148" s="23">
        <f t="shared" si="65"/>
        <v>0</v>
      </c>
      <c r="O148" s="23">
        <f t="shared" si="65"/>
        <v>0</v>
      </c>
    </row>
    <row r="149" spans="1:15" hidden="1" x14ac:dyDescent="0.25">
      <c r="A149" s="535"/>
      <c r="B149" s="76" t="s">
        <v>3</v>
      </c>
      <c r="C149" s="23">
        <f t="shared" si="63"/>
        <v>0</v>
      </c>
      <c r="D149" s="23">
        <f t="shared" si="64"/>
        <v>0</v>
      </c>
      <c r="E149" s="23">
        <f t="shared" ref="E149:O152" si="66">IF(E29=0,0,((E11*0.5)+D29-E47)*E84*E116*E$2)</f>
        <v>0</v>
      </c>
      <c r="F149" s="23">
        <f t="shared" si="66"/>
        <v>0</v>
      </c>
      <c r="G149" s="23">
        <f t="shared" si="66"/>
        <v>0</v>
      </c>
      <c r="H149" s="23">
        <f t="shared" si="66"/>
        <v>0</v>
      </c>
      <c r="I149" s="23">
        <f t="shared" si="66"/>
        <v>0</v>
      </c>
      <c r="J149" s="23">
        <f t="shared" si="66"/>
        <v>0</v>
      </c>
      <c r="K149" s="23">
        <f t="shared" si="66"/>
        <v>0</v>
      </c>
      <c r="L149" s="23">
        <f t="shared" si="66"/>
        <v>0</v>
      </c>
      <c r="M149" s="23">
        <f t="shared" si="66"/>
        <v>0</v>
      </c>
      <c r="N149" s="23">
        <f t="shared" si="66"/>
        <v>452.9516728066273</v>
      </c>
      <c r="O149" s="23">
        <f t="shared" si="66"/>
        <v>988.35109398026952</v>
      </c>
    </row>
    <row r="150" spans="1:15" ht="15.75" hidden="1" customHeight="1" x14ac:dyDescent="0.25">
      <c r="A150" s="535"/>
      <c r="B150" s="76" t="s">
        <v>4</v>
      </c>
      <c r="C150" s="23">
        <f t="shared" si="63"/>
        <v>0</v>
      </c>
      <c r="D150" s="23">
        <f t="shared" si="64"/>
        <v>0</v>
      </c>
      <c r="E150" s="23">
        <f t="shared" si="66"/>
        <v>0</v>
      </c>
      <c r="F150" s="23">
        <f t="shared" si="66"/>
        <v>0</v>
      </c>
      <c r="G150" s="23">
        <f t="shared" si="66"/>
        <v>0</v>
      </c>
      <c r="H150" s="23">
        <f t="shared" si="66"/>
        <v>0</v>
      </c>
      <c r="I150" s="23">
        <f t="shared" si="66"/>
        <v>0</v>
      </c>
      <c r="J150" s="23">
        <f t="shared" si="66"/>
        <v>0</v>
      </c>
      <c r="K150" s="23">
        <f t="shared" si="66"/>
        <v>0</v>
      </c>
      <c r="L150" s="23">
        <f t="shared" si="66"/>
        <v>0</v>
      </c>
      <c r="M150" s="23">
        <f t="shared" si="66"/>
        <v>0</v>
      </c>
      <c r="N150" s="23">
        <f t="shared" si="66"/>
        <v>0</v>
      </c>
      <c r="O150" s="23">
        <f t="shared" si="66"/>
        <v>0</v>
      </c>
    </row>
    <row r="151" spans="1:15" hidden="1" x14ac:dyDescent="0.25">
      <c r="A151" s="535"/>
      <c r="B151" s="76" t="s">
        <v>5</v>
      </c>
      <c r="C151" s="23">
        <f t="shared" si="63"/>
        <v>0</v>
      </c>
      <c r="D151" s="23">
        <f t="shared" si="64"/>
        <v>0</v>
      </c>
      <c r="E151" s="23">
        <f t="shared" si="66"/>
        <v>0</v>
      </c>
      <c r="F151" s="23">
        <f t="shared" si="66"/>
        <v>0</v>
      </c>
      <c r="G151" s="23">
        <f t="shared" si="66"/>
        <v>0</v>
      </c>
      <c r="H151" s="23">
        <f t="shared" si="66"/>
        <v>0</v>
      </c>
      <c r="I151" s="23">
        <f t="shared" si="66"/>
        <v>0</v>
      </c>
      <c r="J151" s="23">
        <f t="shared" si="66"/>
        <v>0</v>
      </c>
      <c r="K151" s="23">
        <f t="shared" si="66"/>
        <v>0</v>
      </c>
      <c r="L151" s="23">
        <f t="shared" si="66"/>
        <v>0</v>
      </c>
      <c r="M151" s="23">
        <f t="shared" si="66"/>
        <v>0</v>
      </c>
      <c r="N151" s="23">
        <f t="shared" si="66"/>
        <v>0</v>
      </c>
      <c r="O151" s="23">
        <f t="shared" si="66"/>
        <v>0</v>
      </c>
    </row>
    <row r="152" spans="1:15" hidden="1" x14ac:dyDescent="0.25">
      <c r="A152" s="535"/>
      <c r="B152" s="76" t="s">
        <v>23</v>
      </c>
      <c r="C152" s="23">
        <f t="shared" si="63"/>
        <v>0</v>
      </c>
      <c r="D152" s="23">
        <f t="shared" si="64"/>
        <v>0</v>
      </c>
      <c r="E152" s="23">
        <f t="shared" si="66"/>
        <v>1.1583256786701375</v>
      </c>
      <c r="F152" s="23">
        <f t="shared" si="66"/>
        <v>2.2314614862713564</v>
      </c>
      <c r="G152" s="23">
        <f t="shared" si="66"/>
        <v>4.1538165188824632</v>
      </c>
      <c r="H152" s="23">
        <f t="shared" si="66"/>
        <v>7.0516725882159053</v>
      </c>
      <c r="I152" s="23">
        <f t="shared" si="66"/>
        <v>13.965498656846561</v>
      </c>
      <c r="J152" s="23">
        <f t="shared" si="66"/>
        <v>22.654220643333993</v>
      </c>
      <c r="K152" s="23">
        <f t="shared" si="66"/>
        <v>31.732952667525957</v>
      </c>
      <c r="L152" s="23">
        <f t="shared" si="66"/>
        <v>34.763330708840655</v>
      </c>
      <c r="M152" s="23">
        <f t="shared" si="66"/>
        <v>33.060438854731039</v>
      </c>
      <c r="N152" s="23">
        <f t="shared" si="66"/>
        <v>65.627665221044623</v>
      </c>
      <c r="O152" s="23">
        <f t="shared" si="66"/>
        <v>97.557441048450798</v>
      </c>
    </row>
    <row r="153" spans="1:15" hidden="1" x14ac:dyDescent="0.25">
      <c r="A153" s="535"/>
      <c r="B153" s="76" t="s">
        <v>24</v>
      </c>
      <c r="C153" s="23">
        <f t="shared" si="63"/>
        <v>0</v>
      </c>
      <c r="D153" s="23">
        <f t="shared" si="64"/>
        <v>0</v>
      </c>
      <c r="E153" s="23">
        <f t="shared" ref="E153:O155" si="67">IF(E33=0,0,((E15*0.5)+D33-E51)*E88*E120*E$2)</f>
        <v>0</v>
      </c>
      <c r="F153" s="23">
        <f t="shared" si="67"/>
        <v>0</v>
      </c>
      <c r="G153" s="23">
        <f t="shared" si="67"/>
        <v>0</v>
      </c>
      <c r="H153" s="23">
        <f t="shared" si="67"/>
        <v>0</v>
      </c>
      <c r="I153" s="23">
        <f t="shared" si="67"/>
        <v>0</v>
      </c>
      <c r="J153" s="23">
        <f t="shared" si="67"/>
        <v>0</v>
      </c>
      <c r="K153" s="23">
        <f t="shared" si="67"/>
        <v>0</v>
      </c>
      <c r="L153" s="23">
        <f t="shared" si="67"/>
        <v>0</v>
      </c>
      <c r="M153" s="23">
        <f t="shared" si="67"/>
        <v>0</v>
      </c>
      <c r="N153" s="23">
        <f t="shared" si="67"/>
        <v>47.103227193384775</v>
      </c>
      <c r="O153" s="23">
        <f t="shared" si="67"/>
        <v>93.680898488864642</v>
      </c>
    </row>
    <row r="154" spans="1:15" ht="15.75" hidden="1" customHeight="1" x14ac:dyDescent="0.25">
      <c r="A154" s="535"/>
      <c r="B154" s="76" t="s">
        <v>7</v>
      </c>
      <c r="C154" s="23">
        <f t="shared" si="63"/>
        <v>0</v>
      </c>
      <c r="D154" s="23">
        <f t="shared" si="64"/>
        <v>0</v>
      </c>
      <c r="E154" s="23">
        <f t="shared" si="67"/>
        <v>0</v>
      </c>
      <c r="F154" s="23">
        <f t="shared" si="67"/>
        <v>0</v>
      </c>
      <c r="G154" s="23">
        <f t="shared" si="67"/>
        <v>0</v>
      </c>
      <c r="H154" s="23">
        <f t="shared" si="67"/>
        <v>0</v>
      </c>
      <c r="I154" s="23">
        <f t="shared" si="67"/>
        <v>0</v>
      </c>
      <c r="J154" s="23">
        <f t="shared" si="67"/>
        <v>0</v>
      </c>
      <c r="K154" s="23">
        <f t="shared" si="67"/>
        <v>0</v>
      </c>
      <c r="L154" s="23">
        <f t="shared" si="67"/>
        <v>0</v>
      </c>
      <c r="M154" s="23">
        <f t="shared" si="67"/>
        <v>0</v>
      </c>
      <c r="N154" s="23">
        <f t="shared" si="67"/>
        <v>0</v>
      </c>
      <c r="O154" s="23">
        <f t="shared" si="67"/>
        <v>0</v>
      </c>
    </row>
    <row r="155" spans="1:15" ht="15.75" hidden="1" customHeight="1" x14ac:dyDescent="0.25">
      <c r="A155" s="535"/>
      <c r="B155" s="76" t="s">
        <v>8</v>
      </c>
      <c r="C155" s="23">
        <f t="shared" si="63"/>
        <v>0</v>
      </c>
      <c r="D155" s="23">
        <f t="shared" si="64"/>
        <v>0</v>
      </c>
      <c r="E155" s="23">
        <f t="shared" si="67"/>
        <v>0</v>
      </c>
      <c r="F155" s="23">
        <f t="shared" si="67"/>
        <v>0</v>
      </c>
      <c r="G155" s="23">
        <f t="shared" si="67"/>
        <v>3.8576979923936497E-3</v>
      </c>
      <c r="H155" s="23">
        <f t="shared" si="67"/>
        <v>0.15079849145190263</v>
      </c>
      <c r="I155" s="23">
        <f t="shared" si="67"/>
        <v>0.35310442191270203</v>
      </c>
      <c r="J155" s="23">
        <f t="shared" si="67"/>
        <v>0.43049267913092881</v>
      </c>
      <c r="K155" s="23">
        <f t="shared" si="67"/>
        <v>0.43466926683999951</v>
      </c>
      <c r="L155" s="23">
        <f t="shared" si="67"/>
        <v>0.40339767269607607</v>
      </c>
      <c r="M155" s="23">
        <f t="shared" si="67"/>
        <v>0.42723697714715131</v>
      </c>
      <c r="N155" s="23">
        <f t="shared" si="67"/>
        <v>0.89220214399683695</v>
      </c>
      <c r="O155" s="23">
        <f t="shared" si="67"/>
        <v>1.4248270078823355</v>
      </c>
    </row>
    <row r="156" spans="1:15" ht="15.75" hidden="1" customHeight="1" x14ac:dyDescent="0.25">
      <c r="A156" s="535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0</v>
      </c>
      <c r="E157" s="23">
        <f t="shared" ref="E157:O157" si="68">SUM(E143:E156)</f>
        <v>1.1583256786701375</v>
      </c>
      <c r="F157" s="23">
        <f t="shared" si="68"/>
        <v>2.2314614862713564</v>
      </c>
      <c r="G157" s="23">
        <f t="shared" si="68"/>
        <v>4.1576742168748568</v>
      </c>
      <c r="H157" s="23">
        <f t="shared" si="68"/>
        <v>447.82894067260594</v>
      </c>
      <c r="I157" s="23">
        <f t="shared" si="68"/>
        <v>1340.3338975731733</v>
      </c>
      <c r="J157" s="23">
        <f t="shared" si="68"/>
        <v>1438.4684537137093</v>
      </c>
      <c r="K157" s="23">
        <f t="shared" si="68"/>
        <v>614.60782799721676</v>
      </c>
      <c r="L157" s="23">
        <f t="shared" si="68"/>
        <v>119.1371775473017</v>
      </c>
      <c r="M157" s="23">
        <f t="shared" si="68"/>
        <v>57.995024389992622</v>
      </c>
      <c r="N157" s="23">
        <f t="shared" si="68"/>
        <v>681.81072320909595</v>
      </c>
      <c r="O157" s="23">
        <f t="shared" si="68"/>
        <v>1409.4082691656183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0</v>
      </c>
      <c r="E158" s="24">
        <f t="shared" ref="E158:O158" si="69">D158+E157</f>
        <v>1.1583256786701375</v>
      </c>
      <c r="F158" s="24">
        <f t="shared" si="69"/>
        <v>3.3897871649414939</v>
      </c>
      <c r="G158" s="24">
        <f t="shared" si="69"/>
        <v>7.5474613818163512</v>
      </c>
      <c r="H158" s="24">
        <f t="shared" si="69"/>
        <v>455.37640205442227</v>
      </c>
      <c r="I158" s="24">
        <f t="shared" si="69"/>
        <v>1795.7102996275955</v>
      </c>
      <c r="J158" s="24">
        <f t="shared" si="69"/>
        <v>3234.1787533413049</v>
      </c>
      <c r="K158" s="24">
        <f t="shared" si="69"/>
        <v>3848.7865813385215</v>
      </c>
      <c r="L158" s="24">
        <f t="shared" si="69"/>
        <v>3967.9237588858232</v>
      </c>
      <c r="M158" s="24">
        <f t="shared" si="69"/>
        <v>4025.9187832758157</v>
      </c>
      <c r="N158" s="24">
        <f t="shared" si="69"/>
        <v>4707.7295064849113</v>
      </c>
      <c r="O158" s="24">
        <f t="shared" si="69"/>
        <v>6117.1377756505299</v>
      </c>
    </row>
    <row r="159" spans="1:15" hidden="1" x14ac:dyDescent="0.25">
      <c r="A159" s="95"/>
      <c r="B159" s="95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6.5" hidden="1" thickBot="1" x14ac:dyDescent="0.3">
      <c r="A161" s="534" t="s">
        <v>121</v>
      </c>
      <c r="B161" s="223" t="s">
        <v>137</v>
      </c>
      <c r="C161" s="139">
        <f>C$4</f>
        <v>45658</v>
      </c>
      <c r="D161" s="139">
        <f t="shared" ref="D161:O161" si="70">D$4</f>
        <v>45689</v>
      </c>
      <c r="E161" s="139">
        <f t="shared" si="70"/>
        <v>45717</v>
      </c>
      <c r="F161" s="139">
        <f t="shared" si="70"/>
        <v>45748</v>
      </c>
      <c r="G161" s="139">
        <f t="shared" si="70"/>
        <v>45778</v>
      </c>
      <c r="H161" s="139">
        <f t="shared" si="70"/>
        <v>45809</v>
      </c>
      <c r="I161" s="139">
        <f t="shared" si="70"/>
        <v>45839</v>
      </c>
      <c r="J161" s="139">
        <f t="shared" si="70"/>
        <v>45870</v>
      </c>
      <c r="K161" s="139">
        <f t="shared" si="70"/>
        <v>45901</v>
      </c>
      <c r="L161" s="139">
        <f t="shared" si="70"/>
        <v>45931</v>
      </c>
      <c r="M161" s="139">
        <f t="shared" si="70"/>
        <v>45962</v>
      </c>
      <c r="N161" s="139">
        <f t="shared" si="70"/>
        <v>45992</v>
      </c>
      <c r="O161" s="139">
        <f t="shared" si="70"/>
        <v>46023</v>
      </c>
    </row>
    <row r="162" spans="1:15" hidden="1" x14ac:dyDescent="0.25">
      <c r="A162" s="535"/>
      <c r="B162" s="222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O162" si="71">IF(E23=0,0,((E5*0.5)+D23-E41)*E78*E127*E$2)</f>
        <v>0</v>
      </c>
      <c r="F162" s="23">
        <f t="shared" si="71"/>
        <v>0</v>
      </c>
      <c r="G162" s="23">
        <f t="shared" si="71"/>
        <v>0</v>
      </c>
      <c r="H162" s="23">
        <f t="shared" si="71"/>
        <v>0</v>
      </c>
      <c r="I162" s="23">
        <f t="shared" si="71"/>
        <v>0</v>
      </c>
      <c r="J162" s="23">
        <f t="shared" si="71"/>
        <v>0</v>
      </c>
      <c r="K162" s="23">
        <f t="shared" si="71"/>
        <v>0</v>
      </c>
      <c r="L162" s="23">
        <f t="shared" si="71"/>
        <v>0</v>
      </c>
      <c r="M162" s="23">
        <f t="shared" si="71"/>
        <v>0</v>
      </c>
      <c r="N162" s="23">
        <f t="shared" si="71"/>
        <v>27.663728899359523</v>
      </c>
      <c r="O162" s="23">
        <f t="shared" si="71"/>
        <v>52.611566934378729</v>
      </c>
    </row>
    <row r="163" spans="1:15" hidden="1" x14ac:dyDescent="0.25">
      <c r="A163" s="535"/>
      <c r="B163" s="222" t="s">
        <v>0</v>
      </c>
      <c r="C163" s="23">
        <f t="shared" ref="C163:C174" si="72">IF(C24=0,0,((C6*0.5)-C42)*C79*C128*C$2)</f>
        <v>0</v>
      </c>
      <c r="D163" s="23">
        <f t="shared" ref="D163:O174" si="73">IF(D24=0,0,((D6*0.5)+C24-D42)*D79*D128*D$2)</f>
        <v>0</v>
      </c>
      <c r="E163" s="23">
        <f t="shared" si="73"/>
        <v>0</v>
      </c>
      <c r="F163" s="23">
        <f t="shared" si="73"/>
        <v>0</v>
      </c>
      <c r="G163" s="23">
        <f t="shared" si="73"/>
        <v>0</v>
      </c>
      <c r="H163" s="23">
        <f t="shared" si="73"/>
        <v>0</v>
      </c>
      <c r="I163" s="23">
        <f t="shared" si="73"/>
        <v>0</v>
      </c>
      <c r="J163" s="23">
        <f t="shared" si="73"/>
        <v>0</v>
      </c>
      <c r="K163" s="23">
        <f t="shared" si="73"/>
        <v>0</v>
      </c>
      <c r="L163" s="23">
        <f t="shared" si="73"/>
        <v>0</v>
      </c>
      <c r="M163" s="23">
        <f t="shared" si="73"/>
        <v>0</v>
      </c>
      <c r="N163" s="23">
        <f t="shared" si="73"/>
        <v>0</v>
      </c>
      <c r="O163" s="23">
        <f t="shared" si="73"/>
        <v>0</v>
      </c>
    </row>
    <row r="164" spans="1:15" hidden="1" x14ac:dyDescent="0.25">
      <c r="A164" s="535"/>
      <c r="B164" s="222" t="s">
        <v>21</v>
      </c>
      <c r="C164" s="23">
        <f t="shared" si="72"/>
        <v>0</v>
      </c>
      <c r="D164" s="23">
        <f t="shared" si="73"/>
        <v>0</v>
      </c>
      <c r="E164" s="23">
        <f t="shared" ref="E164:O167" si="74">IF(E25=0,0,((E7*0.5)+D25-E43)*E80*E129*E$2)</f>
        <v>0</v>
      </c>
      <c r="F164" s="23">
        <f t="shared" si="74"/>
        <v>0</v>
      </c>
      <c r="G164" s="23">
        <f t="shared" si="74"/>
        <v>0</v>
      </c>
      <c r="H164" s="23">
        <f t="shared" si="74"/>
        <v>0</v>
      </c>
      <c r="I164" s="23">
        <f t="shared" si="74"/>
        <v>0</v>
      </c>
      <c r="J164" s="23">
        <f t="shared" si="74"/>
        <v>0</v>
      </c>
      <c r="K164" s="23">
        <f t="shared" si="74"/>
        <v>0</v>
      </c>
      <c r="L164" s="23">
        <f t="shared" si="74"/>
        <v>0</v>
      </c>
      <c r="M164" s="23">
        <f t="shared" si="74"/>
        <v>0</v>
      </c>
      <c r="N164" s="23">
        <f t="shared" si="74"/>
        <v>0</v>
      </c>
      <c r="O164" s="23">
        <f t="shared" si="74"/>
        <v>0</v>
      </c>
    </row>
    <row r="165" spans="1:15" hidden="1" x14ac:dyDescent="0.25">
      <c r="A165" s="535"/>
      <c r="B165" s="222" t="s">
        <v>1</v>
      </c>
      <c r="C165" s="23">
        <f t="shared" si="72"/>
        <v>0</v>
      </c>
      <c r="D165" s="23">
        <f t="shared" si="73"/>
        <v>0</v>
      </c>
      <c r="E165" s="23">
        <f t="shared" si="74"/>
        <v>0</v>
      </c>
      <c r="F165" s="23">
        <f t="shared" si="74"/>
        <v>0</v>
      </c>
      <c r="G165" s="23">
        <f t="shared" si="74"/>
        <v>0</v>
      </c>
      <c r="H165" s="23">
        <f t="shared" si="74"/>
        <v>758.85778665103282</v>
      </c>
      <c r="I165" s="23">
        <f t="shared" si="74"/>
        <v>1673.9446794031676</v>
      </c>
      <c r="J165" s="23">
        <f t="shared" si="74"/>
        <v>2056.34945725545</v>
      </c>
      <c r="K165" s="23">
        <f t="shared" si="74"/>
        <v>1039.5526788032425</v>
      </c>
      <c r="L165" s="23">
        <f t="shared" si="74"/>
        <v>36.286990582795738</v>
      </c>
      <c r="M165" s="23">
        <f t="shared" si="74"/>
        <v>0</v>
      </c>
      <c r="N165" s="23">
        <f t="shared" si="74"/>
        <v>0</v>
      </c>
      <c r="O165" s="23">
        <f t="shared" si="74"/>
        <v>0</v>
      </c>
    </row>
    <row r="166" spans="1:15" hidden="1" x14ac:dyDescent="0.25">
      <c r="A166" s="535"/>
      <c r="B166" s="222" t="s">
        <v>22</v>
      </c>
      <c r="C166" s="23">
        <f t="shared" si="72"/>
        <v>0</v>
      </c>
      <c r="D166" s="23">
        <f t="shared" si="73"/>
        <v>0</v>
      </c>
      <c r="E166" s="23">
        <f t="shared" si="74"/>
        <v>0</v>
      </c>
      <c r="F166" s="23">
        <f t="shared" si="74"/>
        <v>0</v>
      </c>
      <c r="G166" s="23">
        <f t="shared" si="74"/>
        <v>0</v>
      </c>
      <c r="H166" s="23">
        <f t="shared" si="74"/>
        <v>0</v>
      </c>
      <c r="I166" s="23">
        <f t="shared" si="74"/>
        <v>0</v>
      </c>
      <c r="J166" s="23">
        <f t="shared" si="74"/>
        <v>0</v>
      </c>
      <c r="K166" s="23">
        <f t="shared" si="74"/>
        <v>0</v>
      </c>
      <c r="L166" s="23">
        <f t="shared" si="74"/>
        <v>0</v>
      </c>
      <c r="M166" s="23">
        <f t="shared" si="74"/>
        <v>0</v>
      </c>
      <c r="N166" s="23">
        <f t="shared" si="74"/>
        <v>0</v>
      </c>
      <c r="O166" s="23">
        <f t="shared" si="74"/>
        <v>0</v>
      </c>
    </row>
    <row r="167" spans="1:15" hidden="1" x14ac:dyDescent="0.25">
      <c r="A167" s="535"/>
      <c r="B167" s="76" t="s">
        <v>9</v>
      </c>
      <c r="C167" s="23">
        <f t="shared" si="72"/>
        <v>0</v>
      </c>
      <c r="D167" s="23">
        <f t="shared" si="73"/>
        <v>0</v>
      </c>
      <c r="E167" s="23">
        <f t="shared" si="74"/>
        <v>0</v>
      </c>
      <c r="F167" s="23">
        <f t="shared" si="74"/>
        <v>0</v>
      </c>
      <c r="G167" s="23">
        <f t="shared" si="74"/>
        <v>0</v>
      </c>
      <c r="H167" s="23">
        <f t="shared" si="74"/>
        <v>0</v>
      </c>
      <c r="I167" s="23">
        <f t="shared" si="74"/>
        <v>0</v>
      </c>
      <c r="J167" s="23">
        <f t="shared" si="74"/>
        <v>0</v>
      </c>
      <c r="K167" s="23">
        <f t="shared" si="74"/>
        <v>0</v>
      </c>
      <c r="L167" s="23">
        <f t="shared" si="74"/>
        <v>0</v>
      </c>
      <c r="M167" s="23">
        <f t="shared" si="74"/>
        <v>0</v>
      </c>
      <c r="N167" s="23">
        <f t="shared" si="74"/>
        <v>0</v>
      </c>
      <c r="O167" s="23">
        <f t="shared" si="74"/>
        <v>0</v>
      </c>
    </row>
    <row r="168" spans="1:15" hidden="1" x14ac:dyDescent="0.25">
      <c r="A168" s="535"/>
      <c r="B168" s="76" t="s">
        <v>3</v>
      </c>
      <c r="C168" s="23">
        <f t="shared" si="72"/>
        <v>0</v>
      </c>
      <c r="D168" s="23">
        <f t="shared" si="73"/>
        <v>0</v>
      </c>
      <c r="E168" s="23">
        <f t="shared" ref="E168:O171" si="75">IF(E29=0,0,((E11*0.5)+D29-E47)*E84*E133*E$2)</f>
        <v>0</v>
      </c>
      <c r="F168" s="23">
        <f t="shared" si="75"/>
        <v>0</v>
      </c>
      <c r="G168" s="23">
        <f t="shared" si="75"/>
        <v>0</v>
      </c>
      <c r="H168" s="23">
        <f t="shared" si="75"/>
        <v>0</v>
      </c>
      <c r="I168" s="23">
        <f t="shared" si="75"/>
        <v>0</v>
      </c>
      <c r="J168" s="23">
        <f t="shared" si="75"/>
        <v>0</v>
      </c>
      <c r="K168" s="23">
        <f t="shared" si="75"/>
        <v>0</v>
      </c>
      <c r="L168" s="23">
        <f t="shared" si="75"/>
        <v>0</v>
      </c>
      <c r="M168" s="23">
        <f t="shared" si="75"/>
        <v>0</v>
      </c>
      <c r="N168" s="23">
        <f t="shared" si="75"/>
        <v>99.040230231499876</v>
      </c>
      <c r="O168" s="23">
        <f t="shared" si="75"/>
        <v>359.11097202252171</v>
      </c>
    </row>
    <row r="169" spans="1:15" ht="15.75" hidden="1" customHeight="1" x14ac:dyDescent="0.25">
      <c r="A169" s="535"/>
      <c r="B169" s="76" t="s">
        <v>4</v>
      </c>
      <c r="C169" s="23">
        <f t="shared" si="72"/>
        <v>0</v>
      </c>
      <c r="D169" s="23">
        <f t="shared" si="73"/>
        <v>0</v>
      </c>
      <c r="E169" s="23">
        <f t="shared" si="75"/>
        <v>0</v>
      </c>
      <c r="F169" s="23">
        <f t="shared" si="75"/>
        <v>0</v>
      </c>
      <c r="G169" s="23">
        <f t="shared" si="75"/>
        <v>0</v>
      </c>
      <c r="H169" s="23">
        <f t="shared" si="75"/>
        <v>0</v>
      </c>
      <c r="I169" s="23">
        <f t="shared" si="75"/>
        <v>0</v>
      </c>
      <c r="J169" s="23">
        <f t="shared" si="75"/>
        <v>0</v>
      </c>
      <c r="K169" s="23">
        <f t="shared" si="75"/>
        <v>0</v>
      </c>
      <c r="L169" s="23">
        <f t="shared" si="75"/>
        <v>0</v>
      </c>
      <c r="M169" s="23">
        <f t="shared" si="75"/>
        <v>0</v>
      </c>
      <c r="N169" s="23">
        <f t="shared" si="75"/>
        <v>0</v>
      </c>
      <c r="O169" s="23">
        <f t="shared" si="75"/>
        <v>0</v>
      </c>
    </row>
    <row r="170" spans="1:15" hidden="1" x14ac:dyDescent="0.25">
      <c r="A170" s="535"/>
      <c r="B170" s="76" t="s">
        <v>5</v>
      </c>
      <c r="C170" s="23">
        <f t="shared" si="72"/>
        <v>0</v>
      </c>
      <c r="D170" s="23">
        <f t="shared" si="73"/>
        <v>0</v>
      </c>
      <c r="E170" s="23">
        <f t="shared" si="75"/>
        <v>0</v>
      </c>
      <c r="F170" s="23">
        <f t="shared" si="75"/>
        <v>0</v>
      </c>
      <c r="G170" s="23">
        <f t="shared" si="75"/>
        <v>0</v>
      </c>
      <c r="H170" s="23">
        <f t="shared" si="75"/>
        <v>0</v>
      </c>
      <c r="I170" s="23">
        <f t="shared" si="75"/>
        <v>0</v>
      </c>
      <c r="J170" s="23">
        <f t="shared" si="75"/>
        <v>0</v>
      </c>
      <c r="K170" s="23">
        <f t="shared" si="75"/>
        <v>0</v>
      </c>
      <c r="L170" s="23">
        <f t="shared" si="75"/>
        <v>0</v>
      </c>
      <c r="M170" s="23">
        <f t="shared" si="75"/>
        <v>0</v>
      </c>
      <c r="N170" s="23">
        <f t="shared" si="75"/>
        <v>0</v>
      </c>
      <c r="O170" s="23">
        <f t="shared" si="75"/>
        <v>0</v>
      </c>
    </row>
    <row r="171" spans="1:15" hidden="1" x14ac:dyDescent="0.25">
      <c r="A171" s="535"/>
      <c r="B171" s="76" t="s">
        <v>23</v>
      </c>
      <c r="C171" s="23">
        <f t="shared" si="72"/>
        <v>0</v>
      </c>
      <c r="D171" s="23">
        <f t="shared" si="73"/>
        <v>0</v>
      </c>
      <c r="E171" s="23">
        <f t="shared" si="75"/>
        <v>0.27470693323767464</v>
      </c>
      <c r="F171" s="23">
        <f t="shared" si="75"/>
        <v>0.77979606871208262</v>
      </c>
      <c r="G171" s="23">
        <f t="shared" si="75"/>
        <v>1.9123966037177538</v>
      </c>
      <c r="H171" s="23">
        <f t="shared" si="75"/>
        <v>6.825484502305601</v>
      </c>
      <c r="I171" s="23">
        <f t="shared" si="75"/>
        <v>13.437329362229773</v>
      </c>
      <c r="J171" s="23">
        <f t="shared" si="75"/>
        <v>21.081260981489017</v>
      </c>
      <c r="K171" s="23">
        <f t="shared" si="75"/>
        <v>28.941015473865541</v>
      </c>
      <c r="L171" s="23">
        <f t="shared" si="75"/>
        <v>16.323226793235563</v>
      </c>
      <c r="M171" s="23">
        <f t="shared" si="75"/>
        <v>10.655912049474951</v>
      </c>
      <c r="N171" s="23">
        <f t="shared" si="75"/>
        <v>15.812726641201873</v>
      </c>
      <c r="O171" s="23">
        <f t="shared" si="75"/>
        <v>22.477620872781223</v>
      </c>
    </row>
    <row r="172" spans="1:15" hidden="1" x14ac:dyDescent="0.25">
      <c r="A172" s="535"/>
      <c r="B172" s="76" t="s">
        <v>24</v>
      </c>
      <c r="C172" s="23">
        <f t="shared" si="72"/>
        <v>0</v>
      </c>
      <c r="D172" s="23">
        <f t="shared" si="73"/>
        <v>0</v>
      </c>
      <c r="E172" s="23">
        <f t="shared" ref="E172:O174" si="76">IF(E33=0,0,((E15*0.5)+D33-E51)*E88*E137*E$2)</f>
        <v>0</v>
      </c>
      <c r="F172" s="23">
        <f t="shared" si="76"/>
        <v>0</v>
      </c>
      <c r="G172" s="23">
        <f t="shared" si="76"/>
        <v>0</v>
      </c>
      <c r="H172" s="23">
        <f t="shared" si="76"/>
        <v>0</v>
      </c>
      <c r="I172" s="23">
        <f t="shared" si="76"/>
        <v>0</v>
      </c>
      <c r="J172" s="23">
        <f t="shared" si="76"/>
        <v>0</v>
      </c>
      <c r="K172" s="23">
        <f t="shared" si="76"/>
        <v>0</v>
      </c>
      <c r="L172" s="23">
        <f t="shared" si="76"/>
        <v>0</v>
      </c>
      <c r="M172" s="23">
        <f t="shared" si="76"/>
        <v>0</v>
      </c>
      <c r="N172" s="23">
        <f t="shared" si="76"/>
        <v>11.34933648818239</v>
      </c>
      <c r="O172" s="23">
        <f t="shared" si="76"/>
        <v>21.584450110867699</v>
      </c>
    </row>
    <row r="173" spans="1:15" ht="15.75" hidden="1" customHeight="1" x14ac:dyDescent="0.25">
      <c r="A173" s="535"/>
      <c r="B173" s="76" t="s">
        <v>7</v>
      </c>
      <c r="C173" s="23">
        <f t="shared" si="72"/>
        <v>0</v>
      </c>
      <c r="D173" s="23">
        <f t="shared" si="73"/>
        <v>0</v>
      </c>
      <c r="E173" s="23">
        <f t="shared" si="76"/>
        <v>0</v>
      </c>
      <c r="F173" s="23">
        <f t="shared" si="76"/>
        <v>0</v>
      </c>
      <c r="G173" s="23">
        <f t="shared" si="76"/>
        <v>0</v>
      </c>
      <c r="H173" s="23">
        <f t="shared" si="76"/>
        <v>0</v>
      </c>
      <c r="I173" s="23">
        <f t="shared" si="76"/>
        <v>0</v>
      </c>
      <c r="J173" s="23">
        <f t="shared" si="76"/>
        <v>0</v>
      </c>
      <c r="K173" s="23">
        <f t="shared" si="76"/>
        <v>0</v>
      </c>
      <c r="L173" s="23">
        <f t="shared" si="76"/>
        <v>0</v>
      </c>
      <c r="M173" s="23">
        <f t="shared" si="76"/>
        <v>0</v>
      </c>
      <c r="N173" s="23">
        <f t="shared" si="76"/>
        <v>0</v>
      </c>
      <c r="O173" s="23">
        <f t="shared" si="76"/>
        <v>0</v>
      </c>
    </row>
    <row r="174" spans="1:15" ht="15.75" hidden="1" customHeight="1" x14ac:dyDescent="0.25">
      <c r="A174" s="535"/>
      <c r="B174" s="76" t="s">
        <v>8</v>
      </c>
      <c r="C174" s="23">
        <f t="shared" si="72"/>
        <v>0</v>
      </c>
      <c r="D174" s="23">
        <f t="shared" si="73"/>
        <v>0</v>
      </c>
      <c r="E174" s="23">
        <f t="shared" si="76"/>
        <v>0</v>
      </c>
      <c r="F174" s="23">
        <f t="shared" si="76"/>
        <v>0</v>
      </c>
      <c r="G174" s="23">
        <f t="shared" si="76"/>
        <v>2.0304308196958717E-3</v>
      </c>
      <c r="H174" s="23">
        <f t="shared" si="76"/>
        <v>0.18782290383548353</v>
      </c>
      <c r="I174" s="23">
        <f t="shared" si="76"/>
        <v>0.31043716343083733</v>
      </c>
      <c r="J174" s="23">
        <f t="shared" si="76"/>
        <v>0.43654791825150419</v>
      </c>
      <c r="K174" s="23">
        <f t="shared" si="76"/>
        <v>0.45542534422344488</v>
      </c>
      <c r="L174" s="23">
        <f t="shared" si="76"/>
        <v>0.22721116585292025</v>
      </c>
      <c r="M174" s="23">
        <f t="shared" si="76"/>
        <v>0.12561944690764179</v>
      </c>
      <c r="N174" s="23">
        <f t="shared" si="76"/>
        <v>0.24438559630335188</v>
      </c>
      <c r="O174" s="23">
        <f t="shared" si="76"/>
        <v>0.26879245583698497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0</v>
      </c>
      <c r="E176" s="23">
        <f t="shared" ref="E176:O176" si="77">SUM(E162:E175)</f>
        <v>0.27470693323767464</v>
      </c>
      <c r="F176" s="23">
        <f t="shared" si="77"/>
        <v>0.77979606871208262</v>
      </c>
      <c r="G176" s="23">
        <f t="shared" si="77"/>
        <v>1.9144270345374497</v>
      </c>
      <c r="H176" s="23">
        <f t="shared" si="77"/>
        <v>765.87109405717388</v>
      </c>
      <c r="I176" s="23">
        <f t="shared" si="77"/>
        <v>1687.6924459288282</v>
      </c>
      <c r="J176" s="23">
        <f t="shared" si="77"/>
        <v>2077.8672661551905</v>
      </c>
      <c r="K176" s="23">
        <f t="shared" si="77"/>
        <v>1068.9491196213314</v>
      </c>
      <c r="L176" s="23">
        <f t="shared" si="77"/>
        <v>52.837428541884222</v>
      </c>
      <c r="M176" s="23">
        <f t="shared" si="77"/>
        <v>10.781531496382593</v>
      </c>
      <c r="N176" s="23">
        <f t="shared" si="77"/>
        <v>154.110407856547</v>
      </c>
      <c r="O176" s="23">
        <f t="shared" si="77"/>
        <v>456.05340239638639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0</v>
      </c>
      <c r="E177" s="24">
        <f t="shared" ref="E177:O177" si="78">D177+E176</f>
        <v>0.27470693323767464</v>
      </c>
      <c r="F177" s="24">
        <f t="shared" si="78"/>
        <v>1.0545030019497572</v>
      </c>
      <c r="G177" s="24">
        <f t="shared" si="78"/>
        <v>2.9689300364872069</v>
      </c>
      <c r="H177" s="24">
        <f t="shared" si="78"/>
        <v>768.8400240936611</v>
      </c>
      <c r="I177" s="24">
        <f t="shared" si="78"/>
        <v>2456.5324700224892</v>
      </c>
      <c r="J177" s="24">
        <f t="shared" si="78"/>
        <v>4534.3997361776801</v>
      </c>
      <c r="K177" s="24">
        <f t="shared" si="78"/>
        <v>5603.3488557990113</v>
      </c>
      <c r="L177" s="24">
        <f t="shared" si="78"/>
        <v>5656.1862843408953</v>
      </c>
      <c r="M177" s="24">
        <f t="shared" si="78"/>
        <v>5666.9678158372781</v>
      </c>
      <c r="N177" s="24">
        <f t="shared" si="78"/>
        <v>5821.0782236938248</v>
      </c>
      <c r="O177" s="24">
        <f t="shared" si="78"/>
        <v>6277.1316260902113</v>
      </c>
    </row>
    <row r="178" spans="1:15" hidden="1" x14ac:dyDescent="0.25">
      <c r="A178" s="95"/>
      <c r="B178" s="203" t="s">
        <v>122</v>
      </c>
      <c r="C178" s="100">
        <f>C157+C176</f>
        <v>0</v>
      </c>
      <c r="D178" s="100">
        <f t="shared" ref="D178:O178" si="79">D157+D176</f>
        <v>0</v>
      </c>
      <c r="E178" s="100">
        <f t="shared" si="79"/>
        <v>1.4330326119078121</v>
      </c>
      <c r="F178" s="100">
        <f t="shared" si="79"/>
        <v>3.0112575549834393</v>
      </c>
      <c r="G178" s="100">
        <f t="shared" si="79"/>
        <v>6.0721012514123061</v>
      </c>
      <c r="H178" s="100">
        <f t="shared" si="79"/>
        <v>1213.7000347297799</v>
      </c>
      <c r="I178" s="100">
        <f t="shared" si="79"/>
        <v>3028.0263435020015</v>
      </c>
      <c r="J178" s="100">
        <f t="shared" si="79"/>
        <v>3516.3357198689</v>
      </c>
      <c r="K178" s="100">
        <f t="shared" si="79"/>
        <v>1683.5569476185483</v>
      </c>
      <c r="L178" s="100">
        <f t="shared" si="79"/>
        <v>171.97460608918593</v>
      </c>
      <c r="M178" s="100">
        <f t="shared" si="79"/>
        <v>68.77655588637522</v>
      </c>
      <c r="N178" s="100">
        <f t="shared" si="79"/>
        <v>835.92113106564295</v>
      </c>
      <c r="O178" s="100">
        <f t="shared" si="79"/>
        <v>1865.4616715620048</v>
      </c>
    </row>
    <row r="179" spans="1:15" hidden="1" x14ac:dyDescent="0.25">
      <c r="A179" s="95"/>
      <c r="B179" s="204" t="s">
        <v>176</v>
      </c>
      <c r="C179" s="98">
        <f>C178-C73</f>
        <v>0</v>
      </c>
      <c r="D179" s="98">
        <f t="shared" ref="D179:O179" si="80">D178-D73</f>
        <v>0</v>
      </c>
      <c r="E179" s="98">
        <f t="shared" si="80"/>
        <v>0</v>
      </c>
      <c r="F179" s="98">
        <f t="shared" si="80"/>
        <v>0</v>
      </c>
      <c r="G179" s="98">
        <f t="shared" si="80"/>
        <v>0</v>
      </c>
      <c r="H179" s="98">
        <f t="shared" si="80"/>
        <v>0</v>
      </c>
      <c r="I179" s="98">
        <f t="shared" si="80"/>
        <v>0</v>
      </c>
      <c r="J179" s="98">
        <f t="shared" si="80"/>
        <v>0</v>
      </c>
      <c r="K179" s="98">
        <f t="shared" si="80"/>
        <v>0</v>
      </c>
      <c r="L179" s="98">
        <f t="shared" si="80"/>
        <v>0</v>
      </c>
      <c r="M179" s="98">
        <f t="shared" si="80"/>
        <v>0</v>
      </c>
      <c r="N179" s="98">
        <f t="shared" si="80"/>
        <v>0</v>
      </c>
      <c r="O179" s="98">
        <f t="shared" si="80"/>
        <v>0</v>
      </c>
    </row>
    <row r="180" spans="1:15" ht="15.75" hidden="1" thickBot="1" x14ac:dyDescent="0.3">
      <c r="A180" s="95"/>
      <c r="B180" s="95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5" ht="15.75" hidden="1" thickBot="1" x14ac:dyDescent="0.3">
      <c r="A181" s="95"/>
      <c r="B181" s="236" t="s">
        <v>39</v>
      </c>
      <c r="C181" s="139">
        <f>C$4</f>
        <v>45658</v>
      </c>
      <c r="D181" s="139">
        <f t="shared" ref="D181:O181" si="81">D$4</f>
        <v>45689</v>
      </c>
      <c r="E181" s="139">
        <f t="shared" si="81"/>
        <v>45717</v>
      </c>
      <c r="F181" s="139">
        <f t="shared" si="81"/>
        <v>45748</v>
      </c>
      <c r="G181" s="139">
        <f t="shared" si="81"/>
        <v>45778</v>
      </c>
      <c r="H181" s="139">
        <f t="shared" si="81"/>
        <v>45809</v>
      </c>
      <c r="I181" s="139">
        <f t="shared" si="81"/>
        <v>45839</v>
      </c>
      <c r="J181" s="139">
        <f t="shared" si="81"/>
        <v>45870</v>
      </c>
      <c r="K181" s="139">
        <f t="shared" si="81"/>
        <v>45901</v>
      </c>
      <c r="L181" s="139">
        <f t="shared" si="81"/>
        <v>45931</v>
      </c>
      <c r="M181" s="139">
        <f t="shared" si="81"/>
        <v>45962</v>
      </c>
      <c r="N181" s="139">
        <f t="shared" si="81"/>
        <v>45992</v>
      </c>
      <c r="O181" s="139">
        <f t="shared" si="81"/>
        <v>46023</v>
      </c>
    </row>
    <row r="182" spans="1:15" hidden="1" x14ac:dyDescent="0.25">
      <c r="A182" s="95"/>
      <c r="B182" s="230" t="s">
        <v>123</v>
      </c>
      <c r="C182" s="108">
        <f>C157*'YTD PROGRAM SUMMARY'!C47</f>
        <v>0</v>
      </c>
      <c r="D182" s="108">
        <f>D157*'YTD PROGRAM SUMMARY'!D47</f>
        <v>0</v>
      </c>
      <c r="E182" s="108">
        <f>E157*'YTD PROGRAM SUMMARY'!E47</f>
        <v>0.75131817415830837</v>
      </c>
      <c r="F182" s="108">
        <f>F157*'YTD PROGRAM SUMMARY'!F47</f>
        <v>1.4473801284409038</v>
      </c>
      <c r="G182" s="108">
        <f>G157*'YTD PROGRAM SUMMARY'!G47</f>
        <v>2.6967684986089782</v>
      </c>
      <c r="H182" s="108">
        <f>H157*'YTD PROGRAM SUMMARY'!H47</f>
        <v>290.47272993868228</v>
      </c>
      <c r="I182" s="108">
        <f>I157*'YTD PROGRAM SUMMARY'!I47</f>
        <v>869.37312642789072</v>
      </c>
      <c r="J182" s="108">
        <f>J157*'YTD PROGRAM SUMMARY'!J47</f>
        <v>933.02558350368702</v>
      </c>
      <c r="K182" s="108">
        <f>K157*'YTD PROGRAM SUMMARY'!K47</f>
        <v>398.64956778340758</v>
      </c>
      <c r="L182" s="108">
        <f>L157*'YTD PROGRAM SUMMARY'!L47</f>
        <v>77.275267532684254</v>
      </c>
      <c r="M182" s="108">
        <f>M157*'YTD PROGRAM SUMMARY'!M47</f>
        <v>37.616981680818157</v>
      </c>
      <c r="N182" s="108">
        <f>N157*'YTD PROGRAM SUMMARY'!N47</f>
        <v>442.2389981642562</v>
      </c>
      <c r="O182" s="210">
        <f>O157*'YTD PROGRAM SUMMARY'!O47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SUMMARY'!C47</f>
        <v>0</v>
      </c>
      <c r="D183" s="101">
        <f>D176*'YTD PROGRAM SUMMARY'!D47</f>
        <v>0</v>
      </c>
      <c r="E183" s="101">
        <f>E176*'YTD PROGRAM SUMMARY'!E47</f>
        <v>0.17818159029826142</v>
      </c>
      <c r="F183" s="101">
        <f>F176*'YTD PROGRAM SUMMARY'!F47</f>
        <v>0.505794673595794</v>
      </c>
      <c r="G183" s="101">
        <f>G176*'YTD PROGRAM SUMMARY'!G47</f>
        <v>1.2417438813920885</v>
      </c>
      <c r="H183" s="101">
        <f>H176*'YTD PROGRAM SUMMARY'!H47</f>
        <v>496.76259675801015</v>
      </c>
      <c r="I183" s="101">
        <f>I176*'YTD PROGRAM SUMMARY'!I47</f>
        <v>1094.6783192027553</v>
      </c>
      <c r="J183" s="101">
        <f>J176*'YTD PROGRAM SUMMARY'!J47</f>
        <v>1347.7551860400458</v>
      </c>
      <c r="K183" s="101">
        <f>K176*'YTD PROGRAM SUMMARY'!K47</f>
        <v>693.34636675247089</v>
      </c>
      <c r="L183" s="101">
        <f>L176*'YTD PROGRAM SUMMARY'!L47</f>
        <v>34.271639721295927</v>
      </c>
      <c r="M183" s="101">
        <f>M176*'YTD PROGRAM SUMMARY'!M47</f>
        <v>6.993163242131013</v>
      </c>
      <c r="N183" s="101">
        <f>N176*'YTD PROGRAM SUMMARY'!N47</f>
        <v>99.9597543089141</v>
      </c>
      <c r="O183" s="206">
        <f>O176*'YTD PROGRAM SUMMARY'!O47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N184" si="82">IFERROR(D182/D73,0)</f>
        <v>0</v>
      </c>
      <c r="E184" s="102">
        <f t="shared" si="82"/>
        <v>0.52428546839423995</v>
      </c>
      <c r="F184" s="102">
        <f t="shared" si="82"/>
        <v>0.48065637097218145</v>
      </c>
      <c r="G184" s="102">
        <f t="shared" si="82"/>
        <v>0.44412442858750734</v>
      </c>
      <c r="H184" s="102">
        <f t="shared" si="82"/>
        <v>0.23932827027013606</v>
      </c>
      <c r="I184" s="102">
        <f t="shared" si="82"/>
        <v>0.28710883849921703</v>
      </c>
      <c r="J184" s="102">
        <f t="shared" si="82"/>
        <v>0.26534030247216356</v>
      </c>
      <c r="K184" s="102">
        <f t="shared" si="82"/>
        <v>0.2367900701828422</v>
      </c>
      <c r="L184" s="102">
        <f t="shared" si="82"/>
        <v>0.44934115152215764</v>
      </c>
      <c r="M184" s="102">
        <f t="shared" si="82"/>
        <v>0.54694483019714801</v>
      </c>
      <c r="N184" s="102">
        <f t="shared" si="82"/>
        <v>0.52904392738640804</v>
      </c>
      <c r="O184" s="207">
        <f t="shared" ref="O184" si="83">IFERROR(O182/O73,0)</f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N185" si="84">IFERROR(D183/D73,0)</f>
        <v>0</v>
      </c>
      <c r="E185" s="103">
        <f t="shared" si="84"/>
        <v>0.12433882440473304</v>
      </c>
      <c r="F185" s="103">
        <f t="shared" si="84"/>
        <v>0.16796792182679166</v>
      </c>
      <c r="G185" s="103">
        <f t="shared" si="84"/>
        <v>0.20449986421146588</v>
      </c>
      <c r="H185" s="103">
        <f t="shared" si="84"/>
        <v>0.40929602252883696</v>
      </c>
      <c r="I185" s="103">
        <f t="shared" si="84"/>
        <v>0.36151545429975612</v>
      </c>
      <c r="J185" s="103">
        <f t="shared" si="84"/>
        <v>0.38328399032680932</v>
      </c>
      <c r="K185" s="103">
        <f t="shared" si="84"/>
        <v>0.41183422261613084</v>
      </c>
      <c r="L185" s="103">
        <f t="shared" si="84"/>
        <v>0.19928314127681548</v>
      </c>
      <c r="M185" s="103">
        <f t="shared" si="84"/>
        <v>0.10167946260182495</v>
      </c>
      <c r="N185" s="103">
        <f t="shared" si="84"/>
        <v>0.11958036541256482</v>
      </c>
      <c r="O185" s="208">
        <f>IFERROR(O183/O73,0)</f>
        <v>0</v>
      </c>
    </row>
    <row r="186" spans="1:15" s="1" customFormat="1" ht="15.75" hidden="1" thickBot="1" x14ac:dyDescent="0.3">
      <c r="A186" s="104"/>
      <c r="B186" s="237" t="s">
        <v>127</v>
      </c>
      <c r="C186" s="105">
        <f>C184+C185</f>
        <v>0</v>
      </c>
      <c r="D186" s="105">
        <f t="shared" ref="D186:N186" si="85">D184+D185</f>
        <v>0</v>
      </c>
      <c r="E186" s="106">
        <f t="shared" si="85"/>
        <v>0.64862429279897293</v>
      </c>
      <c r="F186" s="106">
        <f t="shared" si="85"/>
        <v>0.64862429279897316</v>
      </c>
      <c r="G186" s="106">
        <f t="shared" si="85"/>
        <v>0.64862429279897316</v>
      </c>
      <c r="H186" s="106">
        <f t="shared" si="85"/>
        <v>0.64862429279897305</v>
      </c>
      <c r="I186" s="106">
        <f t="shared" si="85"/>
        <v>0.64862429279897316</v>
      </c>
      <c r="J186" s="106">
        <f t="shared" si="85"/>
        <v>0.64862429279897293</v>
      </c>
      <c r="K186" s="106">
        <f t="shared" si="85"/>
        <v>0.64862429279897305</v>
      </c>
      <c r="L186" s="106">
        <f t="shared" si="85"/>
        <v>0.64862429279897316</v>
      </c>
      <c r="M186" s="107">
        <f t="shared" si="85"/>
        <v>0.64862429279897293</v>
      </c>
      <c r="N186" s="107">
        <f t="shared" si="85"/>
        <v>0.64862429279897282</v>
      </c>
      <c r="O186" s="209">
        <f>O184+O185</f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36" t="s">
        <v>37</v>
      </c>
      <c r="C188" s="139">
        <f>C$4</f>
        <v>45658</v>
      </c>
      <c r="D188" s="139">
        <f t="shared" ref="D188:O188" si="86">D$4</f>
        <v>45689</v>
      </c>
      <c r="E188" s="139">
        <f t="shared" si="86"/>
        <v>45717</v>
      </c>
      <c r="F188" s="139">
        <f t="shared" si="86"/>
        <v>45748</v>
      </c>
      <c r="G188" s="139">
        <f t="shared" si="86"/>
        <v>45778</v>
      </c>
      <c r="H188" s="139">
        <f t="shared" si="86"/>
        <v>45809</v>
      </c>
      <c r="I188" s="139">
        <f t="shared" si="86"/>
        <v>45839</v>
      </c>
      <c r="J188" s="139">
        <f t="shared" si="86"/>
        <v>45870</v>
      </c>
      <c r="K188" s="139">
        <f t="shared" si="86"/>
        <v>45901</v>
      </c>
      <c r="L188" s="139">
        <f t="shared" si="86"/>
        <v>45931</v>
      </c>
      <c r="M188" s="139">
        <f t="shared" si="86"/>
        <v>45962</v>
      </c>
      <c r="N188" s="139">
        <f t="shared" si="86"/>
        <v>45992</v>
      </c>
      <c r="O188" s="139">
        <f t="shared" si="86"/>
        <v>46023</v>
      </c>
    </row>
    <row r="189" spans="1:15" hidden="1" x14ac:dyDescent="0.25">
      <c r="A189" s="95"/>
      <c r="B189" s="230" t="s">
        <v>128</v>
      </c>
      <c r="C189" s="108">
        <f>C157*'YTD PROGRAM SUMMARY'!C48</f>
        <v>0</v>
      </c>
      <c r="D189" s="108">
        <f>D157*'YTD PROGRAM SUMMARY'!D48</f>
        <v>0</v>
      </c>
      <c r="E189" s="108">
        <f>E157*'YTD PROGRAM SUMMARY'!E48</f>
        <v>0.40700750451182904</v>
      </c>
      <c r="F189" s="108">
        <f>F157*'YTD PROGRAM SUMMARY'!F48</f>
        <v>0.78408135783045252</v>
      </c>
      <c r="G189" s="108">
        <f>G157*'YTD PROGRAM SUMMARY'!G48</f>
        <v>1.4609057182658787</v>
      </c>
      <c r="H189" s="108">
        <f>H157*'YTD PROGRAM SUMMARY'!H48</f>
        <v>157.35621073392366</v>
      </c>
      <c r="I189" s="108">
        <f>I157*'YTD PROGRAM SUMMARY'!I48</f>
        <v>470.96077114528259</v>
      </c>
      <c r="J189" s="108">
        <f>J157*'YTD PROGRAM SUMMARY'!J48</f>
        <v>505.44287021002231</v>
      </c>
      <c r="K189" s="108">
        <f>K157*'YTD PROGRAM SUMMARY'!K48</f>
        <v>215.95826021380918</v>
      </c>
      <c r="L189" s="108">
        <f>L157*'YTD PROGRAM SUMMARY'!L48</f>
        <v>41.861910014617443</v>
      </c>
      <c r="M189" s="108">
        <f>M157*'YTD PROGRAM SUMMARY'!M48</f>
        <v>20.378042709174466</v>
      </c>
      <c r="N189" s="108">
        <f>N157*'YTD PROGRAM SUMMARY'!N48</f>
        <v>239.57172504483972</v>
      </c>
      <c r="O189" s="210">
        <f>O157*'YTD PROGRAM SUMMARY'!O48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SUMMARY'!C48</f>
        <v>0</v>
      </c>
      <c r="D190" s="101">
        <f>D176*'YTD PROGRAM SUMMARY'!D48</f>
        <v>0</v>
      </c>
      <c r="E190" s="101">
        <f>E176*'YTD PROGRAM SUMMARY'!E48</f>
        <v>9.6525342939413228E-2</v>
      </c>
      <c r="F190" s="101">
        <f>F176*'YTD PROGRAM SUMMARY'!F48</f>
        <v>0.27400139511628863</v>
      </c>
      <c r="G190" s="101">
        <f>G176*'YTD PROGRAM SUMMARY'!G48</f>
        <v>0.6726831531453612</v>
      </c>
      <c r="H190" s="101">
        <f>H176*'YTD PROGRAM SUMMARY'!H48</f>
        <v>269.10849729916373</v>
      </c>
      <c r="I190" s="101">
        <f>I176*'YTD PROGRAM SUMMARY'!I48</f>
        <v>593.01412672607296</v>
      </c>
      <c r="J190" s="101">
        <f>J176*'YTD PROGRAM SUMMARY'!J48</f>
        <v>730.11208011514452</v>
      </c>
      <c r="K190" s="101">
        <f>K176*'YTD PROGRAM SUMMARY'!K48</f>
        <v>375.60275286886048</v>
      </c>
      <c r="L190" s="101">
        <f>L176*'YTD PROGRAM SUMMARY'!L48</f>
        <v>18.565788820588295</v>
      </c>
      <c r="M190" s="101">
        <f>M176*'YTD PROGRAM SUMMARY'!M48</f>
        <v>3.78836825425158</v>
      </c>
      <c r="N190" s="101">
        <f>N176*'YTD PROGRAM SUMMARY'!N48</f>
        <v>54.150653547632899</v>
      </c>
      <c r="O190" s="206">
        <f>O176*'YTD PROGRAM SUMMARY'!O48</f>
        <v>0</v>
      </c>
    </row>
    <row r="191" spans="1:15" hidden="1" x14ac:dyDescent="0.25">
      <c r="A191" s="95"/>
      <c r="B191" s="230" t="s">
        <v>130</v>
      </c>
      <c r="C191" s="102">
        <f>IFERROR(C189/C73,0)</f>
        <v>0</v>
      </c>
      <c r="D191" s="102">
        <f t="shared" ref="D191:N191" si="87">IFERROR(D189/D73,0)</f>
        <v>0</v>
      </c>
      <c r="E191" s="102">
        <f t="shared" si="87"/>
        <v>0.28401831272351535</v>
      </c>
      <c r="F191" s="102">
        <f t="shared" si="87"/>
        <v>0.26038335928218692</v>
      </c>
      <c r="G191" s="102">
        <f t="shared" si="87"/>
        <v>0.24059310900424918</v>
      </c>
      <c r="H191" s="102">
        <f t="shared" si="87"/>
        <v>0.12965000101442503</v>
      </c>
      <c r="I191" s="102">
        <f t="shared" si="87"/>
        <v>0.15553390813654636</v>
      </c>
      <c r="J191" s="102">
        <f t="shared" si="87"/>
        <v>0.1437413576166916</v>
      </c>
      <c r="K191" s="102">
        <f t="shared" si="87"/>
        <v>0.12827499569841694</v>
      </c>
      <c r="L191" s="102">
        <f t="shared" si="87"/>
        <v>0.2434191359211946</v>
      </c>
      <c r="M191" s="102">
        <f t="shared" si="87"/>
        <v>0.29629344544150688</v>
      </c>
      <c r="N191" s="102">
        <f t="shared" si="87"/>
        <v>0.28659608680956605</v>
      </c>
      <c r="O191" s="207">
        <f>IFERROR(O189/O73,0)</f>
        <v>0</v>
      </c>
    </row>
    <row r="192" spans="1:15" ht="15.75" hidden="1" thickBot="1" x14ac:dyDescent="0.3">
      <c r="A192" s="95"/>
      <c r="B192" s="78" t="s">
        <v>131</v>
      </c>
      <c r="C192" s="103">
        <f t="shared" ref="C192" si="88">IFERROR(C190/C73,0)</f>
        <v>0</v>
      </c>
      <c r="D192" s="103">
        <f t="shared" ref="D192:N192" si="89">IFERROR(D190/D73,0)</f>
        <v>0</v>
      </c>
      <c r="E192" s="103">
        <f t="shared" si="89"/>
        <v>6.7357394477511545E-2</v>
      </c>
      <c r="F192" s="103">
        <f t="shared" si="89"/>
        <v>9.0992347918840033E-2</v>
      </c>
      <c r="G192" s="103">
        <f t="shared" si="89"/>
        <v>0.11078259819677783</v>
      </c>
      <c r="H192" s="103">
        <f t="shared" si="89"/>
        <v>0.22172570618660192</v>
      </c>
      <c r="I192" s="103">
        <f t="shared" si="89"/>
        <v>0.19584179906448065</v>
      </c>
      <c r="J192" s="103">
        <f t="shared" si="89"/>
        <v>0.20763434958433527</v>
      </c>
      <c r="K192" s="103">
        <f t="shared" si="89"/>
        <v>0.22310071150261004</v>
      </c>
      <c r="L192" s="103">
        <f t="shared" si="89"/>
        <v>0.10795657127983239</v>
      </c>
      <c r="M192" s="103">
        <f t="shared" si="89"/>
        <v>5.5082261759520058E-2</v>
      </c>
      <c r="N192" s="103">
        <f t="shared" si="89"/>
        <v>6.4779620391460777E-2</v>
      </c>
      <c r="O192" s="208">
        <f>IFERROR(O190/O73,0)</f>
        <v>0</v>
      </c>
    </row>
    <row r="193" spans="1:15" s="1" customFormat="1" ht="15.75" hidden="1" thickBot="1" x14ac:dyDescent="0.3">
      <c r="A193" s="104"/>
      <c r="B193" s="237" t="s">
        <v>132</v>
      </c>
      <c r="C193" s="105">
        <f>C191+C192</f>
        <v>0</v>
      </c>
      <c r="D193" s="105">
        <f t="shared" ref="D193:N193" si="90">D191+D192</f>
        <v>0</v>
      </c>
      <c r="E193" s="106">
        <f t="shared" si="90"/>
        <v>0.3513757072010269</v>
      </c>
      <c r="F193" s="106">
        <f t="shared" si="90"/>
        <v>0.35137570720102695</v>
      </c>
      <c r="G193" s="106">
        <f t="shared" si="90"/>
        <v>0.35137570720102701</v>
      </c>
      <c r="H193" s="106">
        <f t="shared" si="90"/>
        <v>0.35137570720102695</v>
      </c>
      <c r="I193" s="106">
        <f t="shared" si="90"/>
        <v>0.35137570720102701</v>
      </c>
      <c r="J193" s="106">
        <f t="shared" si="90"/>
        <v>0.35137570720102684</v>
      </c>
      <c r="K193" s="106">
        <f t="shared" si="90"/>
        <v>0.35137570720102695</v>
      </c>
      <c r="L193" s="106">
        <f t="shared" si="90"/>
        <v>0.35137570720102701</v>
      </c>
      <c r="M193" s="107">
        <f t="shared" si="90"/>
        <v>0.35137570720102695</v>
      </c>
      <c r="N193" s="107">
        <f t="shared" si="90"/>
        <v>0.35137570720102684</v>
      </c>
      <c r="O193" s="209">
        <f>O191+O192</f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N194" si="91">D186+D193</f>
        <v>0</v>
      </c>
      <c r="E194" s="109">
        <f t="shared" si="91"/>
        <v>0.99999999999999978</v>
      </c>
      <c r="F194" s="109">
        <f t="shared" si="91"/>
        <v>1</v>
      </c>
      <c r="G194" s="109">
        <f t="shared" si="91"/>
        <v>1.0000000000000002</v>
      </c>
      <c r="H194" s="109">
        <f t="shared" si="91"/>
        <v>1</v>
      </c>
      <c r="I194" s="109">
        <f t="shared" si="91"/>
        <v>1.0000000000000002</v>
      </c>
      <c r="J194" s="109">
        <f t="shared" si="91"/>
        <v>0.99999999999999978</v>
      </c>
      <c r="K194" s="109">
        <f t="shared" si="91"/>
        <v>1</v>
      </c>
      <c r="L194" s="109">
        <f t="shared" si="91"/>
        <v>1.0000000000000002</v>
      </c>
      <c r="M194" s="109">
        <f t="shared" si="91"/>
        <v>0.99999999999999989</v>
      </c>
      <c r="N194" s="109">
        <f t="shared" si="91"/>
        <v>0.99999999999999967</v>
      </c>
      <c r="O194" s="211">
        <f>O186+O193</f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0">
        <f t="shared" ref="C196" si="92">SUM(C182:C183)</f>
        <v>0</v>
      </c>
      <c r="D196" s="110">
        <f t="shared" ref="D196:O196" si="93">SUM(D182:D183)</f>
        <v>0</v>
      </c>
      <c r="E196" s="111">
        <f t="shared" si="93"/>
        <v>0.92949976445656979</v>
      </c>
      <c r="F196" s="111">
        <f t="shared" si="93"/>
        <v>1.9531748020366977</v>
      </c>
      <c r="G196" s="111">
        <f t="shared" si="93"/>
        <v>3.9385123800010664</v>
      </c>
      <c r="H196" s="111">
        <f t="shared" si="93"/>
        <v>787.23532669669248</v>
      </c>
      <c r="I196" s="111">
        <f t="shared" si="93"/>
        <v>1964.051445630646</v>
      </c>
      <c r="J196" s="111">
        <f t="shared" si="93"/>
        <v>2280.7807695437327</v>
      </c>
      <c r="K196" s="111">
        <f t="shared" si="93"/>
        <v>1091.9959345358784</v>
      </c>
      <c r="L196" s="111">
        <f t="shared" si="93"/>
        <v>111.54690725398018</v>
      </c>
      <c r="M196" s="112">
        <f t="shared" si="93"/>
        <v>44.610144922949168</v>
      </c>
      <c r="N196" s="112">
        <f t="shared" si="93"/>
        <v>542.19875247317032</v>
      </c>
      <c r="O196" s="214">
        <f t="shared" si="93"/>
        <v>0</v>
      </c>
    </row>
    <row r="197" spans="1:15" hidden="1" x14ac:dyDescent="0.25">
      <c r="A197" s="95"/>
      <c r="B197" s="95" t="s">
        <v>135</v>
      </c>
      <c r="C197" s="110">
        <f t="shared" ref="C197" si="94">SUM(C189:C190)</f>
        <v>0</v>
      </c>
      <c r="D197" s="110">
        <f t="shared" ref="D197:O197" si="95">SUM(D189:D190)</f>
        <v>0</v>
      </c>
      <c r="E197" s="111">
        <f t="shared" si="95"/>
        <v>0.50353284745124227</v>
      </c>
      <c r="F197" s="111">
        <f t="shared" si="95"/>
        <v>1.0580827529467411</v>
      </c>
      <c r="G197" s="111">
        <f t="shared" si="95"/>
        <v>2.1335888714112397</v>
      </c>
      <c r="H197" s="111">
        <f t="shared" si="95"/>
        <v>426.46470803308739</v>
      </c>
      <c r="I197" s="111">
        <f t="shared" si="95"/>
        <v>1063.9748978713556</v>
      </c>
      <c r="J197" s="111">
        <f t="shared" si="95"/>
        <v>1235.5549503251668</v>
      </c>
      <c r="K197" s="111">
        <f t="shared" si="95"/>
        <v>591.56101308266966</v>
      </c>
      <c r="L197" s="111">
        <f t="shared" si="95"/>
        <v>60.427698835205739</v>
      </c>
      <c r="M197" s="112">
        <f t="shared" si="95"/>
        <v>24.166410963426046</v>
      </c>
      <c r="N197" s="112">
        <f t="shared" si="95"/>
        <v>293.72237859247264</v>
      </c>
      <c r="O197" s="214">
        <f t="shared" si="95"/>
        <v>0</v>
      </c>
    </row>
    <row r="198" spans="1:15" hidden="1" x14ac:dyDescent="0.25">
      <c r="A198" s="95"/>
      <c r="B198" s="95" t="s">
        <v>122</v>
      </c>
      <c r="C198" s="113">
        <f t="shared" ref="C198" si="96">SUM(C196:C197)</f>
        <v>0</v>
      </c>
      <c r="D198" s="113">
        <f t="shared" ref="D198:O198" si="97">SUM(D196:D197)</f>
        <v>0</v>
      </c>
      <c r="E198" s="113">
        <f t="shared" si="97"/>
        <v>1.4330326119078121</v>
      </c>
      <c r="F198" s="113">
        <f t="shared" si="97"/>
        <v>3.0112575549834388</v>
      </c>
      <c r="G198" s="113">
        <f t="shared" si="97"/>
        <v>6.0721012514123061</v>
      </c>
      <c r="H198" s="113">
        <f t="shared" si="97"/>
        <v>1213.7000347297799</v>
      </c>
      <c r="I198" s="113">
        <f t="shared" si="97"/>
        <v>3028.0263435020015</v>
      </c>
      <c r="J198" s="113">
        <f t="shared" si="97"/>
        <v>3516.3357198688996</v>
      </c>
      <c r="K198" s="113">
        <f t="shared" si="97"/>
        <v>1683.5569476185481</v>
      </c>
      <c r="L198" s="113">
        <f t="shared" si="97"/>
        <v>171.97460608918593</v>
      </c>
      <c r="M198" s="114">
        <f t="shared" si="97"/>
        <v>68.776555886375206</v>
      </c>
      <c r="N198" s="114">
        <f t="shared" si="97"/>
        <v>835.92113106564295</v>
      </c>
      <c r="O198" s="215">
        <f t="shared" si="97"/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0</v>
      </c>
      <c r="E200" s="324">
        <f>IF('YTD PROGRAM SUMMARY'!E4=0,0,E198-E73)</f>
        <v>-2.2204460492503131E-16</v>
      </c>
      <c r="F200" s="324">
        <f>IF('YTD PROGRAM SUMMARY'!F4=0,0,F198-F73)</f>
        <v>0</v>
      </c>
      <c r="G200" s="324">
        <f>IF('YTD PROGRAM SUMMARY'!G4=0,0,G198-G73)</f>
        <v>8.8817841970012523E-16</v>
      </c>
      <c r="H200" s="324">
        <f>IF('YTD PROGRAM SUMMARY'!H4=0,0,H198-H73)</f>
        <v>0</v>
      </c>
      <c r="I200" s="324">
        <f>IF('YTD PROGRAM SUMMARY'!I4=0,0,I198-I73)</f>
        <v>4.5474735088646412E-13</v>
      </c>
      <c r="J200" s="324">
        <f>IF('YTD PROGRAM SUMMARY'!J4=0,0,J198-J73)</f>
        <v>-9.0949470177292824E-13</v>
      </c>
      <c r="K200" s="324">
        <f>IF('YTD PROGRAM SUMMARY'!K4=0,0,K198-K73)</f>
        <v>0</v>
      </c>
      <c r="L200" s="324">
        <f>IF('YTD PROGRAM SUMMARY'!L4=0,0,L198-L73)</f>
        <v>2.8421709430404007E-14</v>
      </c>
      <c r="M200" s="324">
        <f>IF('YTD PROGRAM SUMMARY'!M4=0,0,M198-M73)</f>
        <v>-1.4210854715202004E-14</v>
      </c>
      <c r="N200" s="324">
        <f>IF('YTD PROGRAM SUMMARY'!N4=0,0,N198-N73)</f>
        <v>-2.2737367544323206E-13</v>
      </c>
    </row>
    <row r="201" spans="1:15" hidden="1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</sheetData>
  <mergeCells count="13">
    <mergeCell ref="C107:N107"/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A108:A122"/>
    <mergeCell ref="B108:N108"/>
  </mergeCells>
  <conditionalFormatting sqref="C178:O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Q97"/>
  <sheetViews>
    <sheetView zoomScale="80" zoomScaleNormal="80" workbookViewId="0">
      <pane xSplit="2" topLeftCell="C1" activePane="topRight" state="frozen"/>
      <selection activeCell="K32" sqref="K32"/>
      <selection pane="topRight" activeCell="I27" sqref="I27"/>
    </sheetView>
  </sheetViews>
  <sheetFormatPr defaultRowHeight="15" x14ac:dyDescent="0.25"/>
  <cols>
    <col min="1" max="1" width="10.5703125" customWidth="1"/>
    <col min="2" max="2" width="24.7109375" customWidth="1"/>
    <col min="3" max="3" width="15.7109375" bestFit="1" customWidth="1"/>
    <col min="4" max="8" width="13.7109375" customWidth="1"/>
    <col min="9" max="14" width="14.28515625" bestFit="1" customWidth="1"/>
    <col min="15" max="15" width="13.7109375" customWidth="1"/>
    <col min="16" max="16" width="10.5703125" bestFit="1" customWidth="1"/>
    <col min="17" max="17" width="15.710937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40"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6.5" customHeight="1" thickBot="1" x14ac:dyDescent="0.4">
      <c r="B3" s="66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0</v>
      </c>
      <c r="C5" s="3">
        <f>'RES kWh ENTRY'!C88</f>
        <v>0</v>
      </c>
      <c r="D5" s="3">
        <f>'RES kWh ENTRY'!D88</f>
        <v>272.34276383444779</v>
      </c>
      <c r="E5" s="3">
        <f>'RES kWh ENTRY'!E88</f>
        <v>86.275236410808333</v>
      </c>
      <c r="F5" s="3">
        <f>'RES kWh ENTRY'!F88</f>
        <v>154.55655974022602</v>
      </c>
      <c r="G5" s="3">
        <f>'RES kWh ENTRY'!G88</f>
        <v>204.86691520336024</v>
      </c>
      <c r="H5" s="3">
        <f>'RES kWh ENTRY'!H88</f>
        <v>496.02866189660233</v>
      </c>
      <c r="I5" s="3">
        <f>'RES kWh ENTRY'!I88</f>
        <v>1330.155814341794</v>
      </c>
      <c r="J5" s="3">
        <f>'RES kWh ENTRY'!J88</f>
        <v>563.5047726774219</v>
      </c>
      <c r="K5" s="3">
        <f>'RES kWh ENTRY'!K88</f>
        <v>439.36831939339771</v>
      </c>
      <c r="L5" s="3">
        <f>'RES kWh ENTRY'!L88</f>
        <v>432.73443217174798</v>
      </c>
      <c r="M5" s="3">
        <f>'RES kWh ENTRY'!M88</f>
        <v>13.731086199372713</v>
      </c>
      <c r="N5" s="3">
        <f>'RES kWh ENTRY'!N88</f>
        <v>47.477135832663876</v>
      </c>
      <c r="O5" s="147"/>
    </row>
    <row r="6" spans="1:17" x14ac:dyDescent="0.25">
      <c r="A6" s="526"/>
      <c r="B6" s="12" t="s">
        <v>1</v>
      </c>
      <c r="C6" s="3">
        <f>'RES kWh ENTRY'!C89</f>
        <v>1286.0323536572687</v>
      </c>
      <c r="D6" s="3">
        <f>'RES kWh ENTRY'!D89</f>
        <v>87496.984328645965</v>
      </c>
      <c r="E6" s="3">
        <f>'RES kWh ENTRY'!E89</f>
        <v>95110.857580964541</v>
      </c>
      <c r="F6" s="3">
        <f>'RES kWh ENTRY'!F89</f>
        <v>116253.93503162202</v>
      </c>
      <c r="G6" s="3">
        <f>'RES kWh ENTRY'!G89</f>
        <v>45791.850603879881</v>
      </c>
      <c r="H6" s="3">
        <f>'RES kWh ENTRY'!H89</f>
        <v>227224.97646858272</v>
      </c>
      <c r="I6" s="3">
        <f>'RES kWh ENTRY'!I89</f>
        <v>438327.72632698296</v>
      </c>
      <c r="J6" s="3">
        <f>'RES kWh ENTRY'!J89</f>
        <v>543338.35255040042</v>
      </c>
      <c r="K6" s="3">
        <f>'RES kWh ENTRY'!K89</f>
        <v>261664.48795160864</v>
      </c>
      <c r="L6" s="3">
        <f>'RES kWh ENTRY'!L89</f>
        <v>106320.79141374219</v>
      </c>
      <c r="M6" s="3">
        <f>'RES kWh ENTRY'!M89</f>
        <v>112723.53685405214</v>
      </c>
      <c r="N6" s="3">
        <f>'RES kWh ENTRY'!N89</f>
        <v>232110.60390529304</v>
      </c>
      <c r="O6" s="147"/>
    </row>
    <row r="7" spans="1:17" x14ac:dyDescent="0.25">
      <c r="A7" s="526"/>
      <c r="B7" s="11" t="s">
        <v>2</v>
      </c>
      <c r="C7" s="3">
        <f>'RES kWh ENTRY'!C90</f>
        <v>0</v>
      </c>
      <c r="D7" s="3">
        <f>'RES kWh ENTRY'!D90</f>
        <v>0</v>
      </c>
      <c r="E7" s="3">
        <f>'RES kWh ENTRY'!E90</f>
        <v>0</v>
      </c>
      <c r="F7" s="3">
        <f>'RES kWh ENTRY'!F90</f>
        <v>0</v>
      </c>
      <c r="G7" s="3">
        <f>'RES kWh ENTRY'!G90</f>
        <v>0</v>
      </c>
      <c r="H7" s="3">
        <f>'RES kWh ENTRY'!H90</f>
        <v>0</v>
      </c>
      <c r="I7" s="3">
        <f>'RES kWh ENTRY'!I90</f>
        <v>0</v>
      </c>
      <c r="J7" s="3">
        <f>'RES kWh ENTRY'!J90</f>
        <v>0</v>
      </c>
      <c r="K7" s="3">
        <f>'RES kWh ENTRY'!K90</f>
        <v>0</v>
      </c>
      <c r="L7" s="3">
        <f>'RES kWh ENTRY'!L90</f>
        <v>0</v>
      </c>
      <c r="M7" s="3">
        <f>'RES kWh ENTRY'!M90</f>
        <v>0</v>
      </c>
      <c r="N7" s="3">
        <f>'RES kWh ENTRY'!N90</f>
        <v>0</v>
      </c>
      <c r="O7" s="147"/>
    </row>
    <row r="8" spans="1:17" x14ac:dyDescent="0.25">
      <c r="A8" s="526"/>
      <c r="B8" s="11" t="s">
        <v>9</v>
      </c>
      <c r="C8" s="3">
        <f>'RES kWh ENTRY'!C91</f>
        <v>9502.665336090633</v>
      </c>
      <c r="D8" s="3">
        <f>'RES kWh ENTRY'!D91</f>
        <v>34826.666835004682</v>
      </c>
      <c r="E8" s="3">
        <f>'RES kWh ENTRY'!E91</f>
        <v>101219.29396351719</v>
      </c>
      <c r="F8" s="3">
        <f>'RES kWh ENTRY'!F91</f>
        <v>193585.26344378805</v>
      </c>
      <c r="G8" s="3">
        <f>'RES kWh ENTRY'!G91</f>
        <v>102686.21553486859</v>
      </c>
      <c r="H8" s="3">
        <f>'RES kWh ENTRY'!H91</f>
        <v>430539.89700534666</v>
      </c>
      <c r="I8" s="3">
        <f>'RES kWh ENTRY'!I91</f>
        <v>292545.44905939489</v>
      </c>
      <c r="J8" s="3">
        <f>'RES kWh ENTRY'!J91</f>
        <v>750904.09080914385</v>
      </c>
      <c r="K8" s="3">
        <f>'RES kWh ENTRY'!K91</f>
        <v>276501.37961721601</v>
      </c>
      <c r="L8" s="3">
        <f>'RES kWh ENTRY'!L91</f>
        <v>67555.250055170764</v>
      </c>
      <c r="M8" s="3">
        <f>'RES kWh ENTRY'!M91</f>
        <v>271092.43248786818</v>
      </c>
      <c r="N8" s="3">
        <f>'RES kWh ENTRY'!N91</f>
        <v>370363.83636501821</v>
      </c>
      <c r="O8" s="147"/>
    </row>
    <row r="9" spans="1:17" x14ac:dyDescent="0.25">
      <c r="A9" s="526"/>
      <c r="B9" s="12" t="s">
        <v>3</v>
      </c>
      <c r="C9" s="3">
        <f>'RES kWh ENTRY'!C92</f>
        <v>902.38680751488141</v>
      </c>
      <c r="D9" s="3">
        <f>'RES kWh ENTRY'!D92</f>
        <v>22490.320213638166</v>
      </c>
      <c r="E9" s="3">
        <f>'RES kWh ENTRY'!E92</f>
        <v>20711.819741191372</v>
      </c>
      <c r="F9" s="3">
        <f>'RES kWh ENTRY'!F92</f>
        <v>11647.371102629879</v>
      </c>
      <c r="G9" s="3">
        <f>'RES kWh ENTRY'!G92</f>
        <v>21259.759823416</v>
      </c>
      <c r="H9" s="3">
        <f>'RES kWh ENTRY'!H92</f>
        <v>37933.609571658315</v>
      </c>
      <c r="I9" s="3">
        <f>'RES kWh ENTRY'!I92</f>
        <v>25955.168086128084</v>
      </c>
      <c r="J9" s="3">
        <f>'RES kWh ENTRY'!J92</f>
        <v>27068.506078444771</v>
      </c>
      <c r="K9" s="3">
        <f>'RES kWh ENTRY'!K92</f>
        <v>59727.270884928192</v>
      </c>
      <c r="L9" s="3">
        <f>'RES kWh ENTRY'!L92</f>
        <v>30723.589549911812</v>
      </c>
      <c r="M9" s="3">
        <f>'RES kWh ENTRY'!M92</f>
        <v>28287.210472214196</v>
      </c>
      <c r="N9" s="3">
        <f>'RES kWh ENTRY'!N92</f>
        <v>94773.764802413498</v>
      </c>
      <c r="O9" s="147"/>
    </row>
    <row r="10" spans="1:17" x14ac:dyDescent="0.25">
      <c r="A10" s="526"/>
      <c r="B10" s="11" t="s">
        <v>4</v>
      </c>
      <c r="C10" s="3">
        <f>'RES kWh ENTRY'!C93</f>
        <v>0</v>
      </c>
      <c r="D10" s="3">
        <f>'RES kWh ENTRY'!D93</f>
        <v>12261.276732698552</v>
      </c>
      <c r="E10" s="3">
        <f>'RES kWh ENTRY'!E93</f>
        <v>34926.53753976422</v>
      </c>
      <c r="F10" s="3">
        <f>'RES kWh ENTRY'!F93</f>
        <v>301825.8863570391</v>
      </c>
      <c r="G10" s="3">
        <f>'RES kWh ENTRY'!G93</f>
        <v>1312484.3969057687</v>
      </c>
      <c r="H10" s="3">
        <f>'RES kWh ENTRY'!H93</f>
        <v>648926.68986608367</v>
      </c>
      <c r="I10" s="3">
        <f>'RES kWh ENTRY'!I93</f>
        <v>765921.42932898889</v>
      </c>
      <c r="J10" s="3">
        <f>'RES kWh ENTRY'!J93</f>
        <v>847886.1141184608</v>
      </c>
      <c r="K10" s="3">
        <f>'RES kWh ENTRY'!K93</f>
        <v>507646.9029242117</v>
      </c>
      <c r="L10" s="3">
        <f>'RES kWh ENTRY'!L93</f>
        <v>372816.16587910132</v>
      </c>
      <c r="M10" s="3">
        <f>'RES kWh ENTRY'!M93</f>
        <v>188156.59545535938</v>
      </c>
      <c r="N10" s="3">
        <f>'RES kWh ENTRY'!N93</f>
        <v>127133.07271138593</v>
      </c>
      <c r="O10" s="147"/>
    </row>
    <row r="11" spans="1:17" x14ac:dyDescent="0.25">
      <c r="A11" s="526"/>
      <c r="B11" s="11" t="s">
        <v>5</v>
      </c>
      <c r="C11" s="3">
        <f>'RES kWh ENTRY'!C94</f>
        <v>0</v>
      </c>
      <c r="D11" s="3">
        <f>'RES kWh ENTRY'!D94</f>
        <v>0</v>
      </c>
      <c r="E11" s="3">
        <f>'RES kWh ENTRY'!E94</f>
        <v>1357.2902924758475</v>
      </c>
      <c r="F11" s="3">
        <f>'RES kWh ENTRY'!F94</f>
        <v>8822.3869010930084</v>
      </c>
      <c r="G11" s="3">
        <f>'RES kWh ENTRY'!G94</f>
        <v>59322.23778651769</v>
      </c>
      <c r="H11" s="3">
        <f>'RES kWh ENTRY'!H94</f>
        <v>18866.674359740678</v>
      </c>
      <c r="I11" s="3">
        <f>'RES kWh ENTRY'!I94</f>
        <v>34076.129404977328</v>
      </c>
      <c r="J11" s="3">
        <f>'RES kWh ENTRY'!J94</f>
        <v>57307.508243203811</v>
      </c>
      <c r="K11" s="3">
        <f>'RES kWh ENTRY'!K94</f>
        <v>54718.562681289346</v>
      </c>
      <c r="L11" s="3">
        <f>'RES kWh ENTRY'!L94</f>
        <v>6786.4514623792365</v>
      </c>
      <c r="M11" s="3">
        <f>'RES kWh ENTRY'!M94</f>
        <v>27298.584418666051</v>
      </c>
      <c r="N11" s="3">
        <f>'RES kWh ENTRY'!N94</f>
        <v>0</v>
      </c>
      <c r="O11" s="147"/>
    </row>
    <row r="12" spans="1:17" x14ac:dyDescent="0.25">
      <c r="A12" s="526"/>
      <c r="B12" s="11" t="s">
        <v>6</v>
      </c>
      <c r="C12" s="3">
        <f>'RES kWh ENTRY'!C95</f>
        <v>0</v>
      </c>
      <c r="D12" s="3">
        <f>'RES kWh ENTRY'!D95</f>
        <v>0</v>
      </c>
      <c r="E12" s="3">
        <f>'RES kWh ENTRY'!E95</f>
        <v>0</v>
      </c>
      <c r="F12" s="3">
        <f>'RES kWh ENTRY'!F95</f>
        <v>0</v>
      </c>
      <c r="G12" s="3">
        <f>'RES kWh ENTRY'!G95</f>
        <v>0</v>
      </c>
      <c r="H12" s="3">
        <f>'RES kWh ENTRY'!H95</f>
        <v>0</v>
      </c>
      <c r="I12" s="3">
        <f>'RES kWh ENTRY'!I95</f>
        <v>0</v>
      </c>
      <c r="J12" s="3">
        <f>'RES kWh ENTRY'!J95</f>
        <v>0</v>
      </c>
      <c r="K12" s="3">
        <f>'RES kWh ENTRY'!K95</f>
        <v>0</v>
      </c>
      <c r="L12" s="3">
        <f>'RES kWh ENTRY'!L95</f>
        <v>0</v>
      </c>
      <c r="M12" s="3">
        <f>'RES kWh ENTRY'!M95</f>
        <v>0</v>
      </c>
      <c r="N12" s="3">
        <f>'RES kWh ENTRY'!N95</f>
        <v>0</v>
      </c>
      <c r="O12" s="147"/>
    </row>
    <row r="13" spans="1:17" x14ac:dyDescent="0.25">
      <c r="A13" s="526"/>
      <c r="B13" s="11" t="s">
        <v>7</v>
      </c>
      <c r="C13" s="3">
        <f>'RES kWh ENTRY'!C96</f>
        <v>257.60843627947736</v>
      </c>
      <c r="D13" s="3">
        <f>'RES kWh ENTRY'!D96</f>
        <v>6639.9026570407532</v>
      </c>
      <c r="E13" s="3">
        <f>'RES kWh ENTRY'!E96</f>
        <v>4743.463072327253</v>
      </c>
      <c r="F13" s="3">
        <f>'RES kWh ENTRY'!F96</f>
        <v>4313.7181633526188</v>
      </c>
      <c r="G13" s="3">
        <f>'RES kWh ENTRY'!G96</f>
        <v>3859.8747823025346</v>
      </c>
      <c r="H13" s="3">
        <f>'RES kWh ENTRY'!H96</f>
        <v>11030.814984503044</v>
      </c>
      <c r="I13" s="3">
        <f>'RES kWh ENTRY'!I96</f>
        <v>10348.604621280265</v>
      </c>
      <c r="J13" s="3">
        <f>'RES kWh ENTRY'!J96</f>
        <v>10592.357986081783</v>
      </c>
      <c r="K13" s="3">
        <f>'RES kWh ENTRY'!K96</f>
        <v>13614.931449371228</v>
      </c>
      <c r="L13" s="3">
        <f>'RES kWh ENTRY'!L96</f>
        <v>8016.166499392828</v>
      </c>
      <c r="M13" s="3">
        <f>'RES kWh ENTRY'!M96</f>
        <v>11450.931838854118</v>
      </c>
      <c r="N13" s="3">
        <f>'RES kWh ENTRY'!N96</f>
        <v>28405.989424336811</v>
      </c>
      <c r="O13" s="147"/>
    </row>
    <row r="14" spans="1:17" x14ac:dyDescent="0.25">
      <c r="A14" s="526"/>
      <c r="B14" s="11" t="s">
        <v>8</v>
      </c>
      <c r="C14" s="3">
        <f>'RES kWh ENTRY'!C97</f>
        <v>0</v>
      </c>
      <c r="D14" s="3">
        <f>'RES kWh ENTRY'!D97</f>
        <v>0</v>
      </c>
      <c r="E14" s="3">
        <f>'RES kWh ENTRY'!E97</f>
        <v>48809.455190499415</v>
      </c>
      <c r="F14" s="3">
        <f>'RES kWh ENTRY'!F97</f>
        <v>356127.84018886276</v>
      </c>
      <c r="G14" s="3">
        <f>'RES kWh ENTRY'!G97</f>
        <v>9289.3599642466706</v>
      </c>
      <c r="H14" s="3">
        <f>'RES kWh ENTRY'!H97</f>
        <v>339590.57533730939</v>
      </c>
      <c r="I14" s="3">
        <f>'RES kWh ENTRY'!I97</f>
        <v>235513.09678772863</v>
      </c>
      <c r="J14" s="3">
        <f>'RES kWh ENTRY'!J97</f>
        <v>49216.45528659258</v>
      </c>
      <c r="K14" s="3">
        <f>'RES kWh ENTRY'!K97</f>
        <v>7760.4369341596866</v>
      </c>
      <c r="L14" s="3">
        <f>'RES kWh ENTRY'!L97</f>
        <v>24549.062418277044</v>
      </c>
      <c r="M14" s="3">
        <f>'RES kWh ENTRY'!M97</f>
        <v>116816.15401532962</v>
      </c>
      <c r="N14" s="3">
        <f>'RES kWh ENTRY'!N97</f>
        <v>67278.514054722022</v>
      </c>
      <c r="O14" s="147"/>
    </row>
    <row r="15" spans="1:17" x14ac:dyDescent="0.25">
      <c r="A15" s="526"/>
      <c r="B15" s="11" t="s">
        <v>11</v>
      </c>
      <c r="C15" s="3"/>
      <c r="D15" s="3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147"/>
    </row>
    <row r="16" spans="1:17" ht="15.75" thickBot="1" x14ac:dyDescent="0.3">
      <c r="A16" s="527"/>
      <c r="B16" s="182" t="s">
        <v>25</v>
      </c>
      <c r="C16" s="217">
        <f>SUM(C5:C15)</f>
        <v>11948.692933542261</v>
      </c>
      <c r="D16" s="217">
        <f t="shared" ref="D16:O16" si="1">SUM(D5:D15)</f>
        <v>163987.49353086256</v>
      </c>
      <c r="E16" s="217">
        <f t="shared" si="1"/>
        <v>306964.99261715065</v>
      </c>
      <c r="F16" s="217">
        <f t="shared" si="1"/>
        <v>992730.95774812764</v>
      </c>
      <c r="G16" s="217">
        <f t="shared" si="1"/>
        <v>1554898.5623162035</v>
      </c>
      <c r="H16" s="217">
        <f t="shared" si="1"/>
        <v>1714609.266255121</v>
      </c>
      <c r="I16" s="217">
        <f t="shared" si="1"/>
        <v>1804017.7594298227</v>
      </c>
      <c r="J16" s="217">
        <f t="shared" si="1"/>
        <v>2286876.8898450057</v>
      </c>
      <c r="K16" s="217">
        <f t="shared" si="1"/>
        <v>1182073.3407621782</v>
      </c>
      <c r="L16" s="217">
        <f t="shared" si="1"/>
        <v>617200.21171014686</v>
      </c>
      <c r="M16" s="217">
        <f t="shared" si="1"/>
        <v>755839.17662854318</v>
      </c>
      <c r="N16" s="217">
        <f t="shared" si="1"/>
        <v>920113.25839900214</v>
      </c>
      <c r="O16" s="218">
        <f t="shared" si="1"/>
        <v>0</v>
      </c>
    </row>
    <row r="17" spans="1:15" x14ac:dyDescent="0.25">
      <c r="A17" s="233"/>
      <c r="B17" s="234"/>
      <c r="C17" s="9"/>
      <c r="D17" s="234"/>
      <c r="E17" s="9"/>
      <c r="F17" s="234"/>
      <c r="G17" s="234"/>
      <c r="H17" s="9"/>
      <c r="I17" s="234"/>
      <c r="J17" s="234"/>
      <c r="K17" s="9"/>
      <c r="L17" s="234"/>
      <c r="M17" s="234"/>
      <c r="N17" s="9"/>
      <c r="O17" s="234"/>
    </row>
    <row r="18" spans="1:15" ht="15.75" thickBot="1" x14ac:dyDescent="0.3"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5" ht="16.5" thickBot="1" x14ac:dyDescent="0.3">
      <c r="A19" s="528" t="s">
        <v>15</v>
      </c>
      <c r="B19" s="17" t="s">
        <v>10</v>
      </c>
      <c r="C19" s="139">
        <f>C$4</f>
        <v>45658</v>
      </c>
      <c r="D19" s="139">
        <f t="shared" ref="D19:O19" si="2">D$4</f>
        <v>45689</v>
      </c>
      <c r="E19" s="139">
        <f t="shared" si="2"/>
        <v>45717</v>
      </c>
      <c r="F19" s="139">
        <f t="shared" si="2"/>
        <v>45748</v>
      </c>
      <c r="G19" s="139">
        <f t="shared" si="2"/>
        <v>45778</v>
      </c>
      <c r="H19" s="139">
        <f t="shared" si="2"/>
        <v>45809</v>
      </c>
      <c r="I19" s="139">
        <f t="shared" si="2"/>
        <v>45839</v>
      </c>
      <c r="J19" s="139">
        <f t="shared" si="2"/>
        <v>45870</v>
      </c>
      <c r="K19" s="139">
        <f t="shared" si="2"/>
        <v>45901</v>
      </c>
      <c r="L19" s="139">
        <f t="shared" si="2"/>
        <v>45931</v>
      </c>
      <c r="M19" s="139">
        <f t="shared" si="2"/>
        <v>45962</v>
      </c>
      <c r="N19" s="139">
        <f t="shared" si="2"/>
        <v>45992</v>
      </c>
      <c r="O19" s="139">
        <f t="shared" si="2"/>
        <v>46023</v>
      </c>
    </row>
    <row r="20" spans="1:15" ht="15" customHeight="1" x14ac:dyDescent="0.25">
      <c r="A20" s="529"/>
      <c r="B20" s="11" t="str">
        <f t="shared" ref="B20:C31" si="3">B5</f>
        <v>Building Shell</v>
      </c>
      <c r="C20" s="3">
        <f>C5</f>
        <v>0</v>
      </c>
      <c r="D20" s="3">
        <f>IF(SUM($C$16:$N$16)=0,0,C20+D5)</f>
        <v>272.34276383444779</v>
      </c>
      <c r="E20" s="3">
        <f t="shared" ref="E20:O20" si="4">IF(SUM($C$16:$N$16)=0,0,D20+E5)</f>
        <v>358.6180002452561</v>
      </c>
      <c r="F20" s="3">
        <f t="shared" si="4"/>
        <v>513.17455998548212</v>
      </c>
      <c r="G20" s="3">
        <f t="shared" si="4"/>
        <v>718.04147518884236</v>
      </c>
      <c r="H20" s="3">
        <f t="shared" si="4"/>
        <v>1214.0701370854447</v>
      </c>
      <c r="I20" s="3">
        <f t="shared" si="4"/>
        <v>2544.2259514272387</v>
      </c>
      <c r="J20" s="3">
        <f t="shared" si="4"/>
        <v>3107.7307241046606</v>
      </c>
      <c r="K20" s="3">
        <f t="shared" si="4"/>
        <v>3547.0990434980581</v>
      </c>
      <c r="L20" s="3">
        <f t="shared" si="4"/>
        <v>3979.8334756698059</v>
      </c>
      <c r="M20" s="3">
        <f t="shared" si="4"/>
        <v>3993.5645618691788</v>
      </c>
      <c r="N20" s="3">
        <f t="shared" si="4"/>
        <v>4041.0416977018426</v>
      </c>
      <c r="O20" s="3">
        <f t="shared" si="4"/>
        <v>4041.0416977018426</v>
      </c>
    </row>
    <row r="21" spans="1:15" x14ac:dyDescent="0.25">
      <c r="A21" s="529"/>
      <c r="B21" s="12" t="str">
        <f t="shared" si="3"/>
        <v>Cooling</v>
      </c>
      <c r="C21" s="3">
        <f t="shared" si="3"/>
        <v>1286.0323536572687</v>
      </c>
      <c r="D21" s="3">
        <f t="shared" ref="D21:O21" si="5">IF(SUM($C$16:$N$16)=0,0,C21+D6)</f>
        <v>88783.016682303234</v>
      </c>
      <c r="E21" s="3">
        <f t="shared" si="5"/>
        <v>183893.87426326779</v>
      </c>
      <c r="F21" s="3">
        <f t="shared" si="5"/>
        <v>300147.8092948898</v>
      </c>
      <c r="G21" s="3">
        <f t="shared" si="5"/>
        <v>345939.65989876969</v>
      </c>
      <c r="H21" s="3">
        <f t="shared" si="5"/>
        <v>573164.63636735245</v>
      </c>
      <c r="I21" s="3">
        <f t="shared" si="5"/>
        <v>1011492.3626943354</v>
      </c>
      <c r="J21" s="3">
        <f t="shared" si="5"/>
        <v>1554830.7152447358</v>
      </c>
      <c r="K21" s="3">
        <f t="shared" si="5"/>
        <v>1816495.2031963444</v>
      </c>
      <c r="L21" s="3">
        <f t="shared" si="5"/>
        <v>1922815.9946100865</v>
      </c>
      <c r="M21" s="3">
        <f t="shared" si="5"/>
        <v>2035539.5314641388</v>
      </c>
      <c r="N21" s="3">
        <f t="shared" si="5"/>
        <v>2267650.1353694317</v>
      </c>
      <c r="O21" s="3">
        <f t="shared" si="5"/>
        <v>2267650.1353694317</v>
      </c>
    </row>
    <row r="22" spans="1:15" x14ac:dyDescent="0.25">
      <c r="A22" s="529"/>
      <c r="B22" s="11" t="str">
        <f t="shared" si="3"/>
        <v>Freezer</v>
      </c>
      <c r="C22" s="3">
        <f t="shared" si="3"/>
        <v>0</v>
      </c>
      <c r="D22" s="3">
        <f t="shared" ref="D22:O22" si="6">IF(SUM($C$16:$N$16)=0,0,C22+D7)</f>
        <v>0</v>
      </c>
      <c r="E22" s="3">
        <f t="shared" si="6"/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0</v>
      </c>
      <c r="J22" s="3">
        <f t="shared" si="6"/>
        <v>0</v>
      </c>
      <c r="K22" s="3">
        <f t="shared" si="6"/>
        <v>0</v>
      </c>
      <c r="L22" s="3">
        <f t="shared" si="6"/>
        <v>0</v>
      </c>
      <c r="M22" s="3">
        <f t="shared" si="6"/>
        <v>0</v>
      </c>
      <c r="N22" s="3">
        <f t="shared" si="6"/>
        <v>0</v>
      </c>
      <c r="O22" s="3">
        <f t="shared" si="6"/>
        <v>0</v>
      </c>
    </row>
    <row r="23" spans="1:15" x14ac:dyDescent="0.25">
      <c r="A23" s="529"/>
      <c r="B23" s="11" t="str">
        <f t="shared" si="3"/>
        <v>Heating</v>
      </c>
      <c r="C23" s="3">
        <f t="shared" si="3"/>
        <v>9502.665336090633</v>
      </c>
      <c r="D23" s="3">
        <f t="shared" ref="D23:O23" si="7">IF(SUM($C$16:$N$16)=0,0,C23+D8)</f>
        <v>44329.332171095317</v>
      </c>
      <c r="E23" s="3">
        <f t="shared" si="7"/>
        <v>145548.62613461251</v>
      </c>
      <c r="F23" s="3">
        <f t="shared" si="7"/>
        <v>339133.88957840053</v>
      </c>
      <c r="G23" s="3">
        <f t="shared" si="7"/>
        <v>441820.10511326912</v>
      </c>
      <c r="H23" s="3">
        <f t="shared" si="7"/>
        <v>872360.00211861578</v>
      </c>
      <c r="I23" s="3">
        <f t="shared" si="7"/>
        <v>1164905.4511780106</v>
      </c>
      <c r="J23" s="3">
        <f t="shared" si="7"/>
        <v>1915809.5419871544</v>
      </c>
      <c r="K23" s="3">
        <f t="shared" si="7"/>
        <v>2192310.9216043702</v>
      </c>
      <c r="L23" s="3">
        <f t="shared" si="7"/>
        <v>2259866.1716595409</v>
      </c>
      <c r="M23" s="3">
        <f t="shared" si="7"/>
        <v>2530958.6041474091</v>
      </c>
      <c r="N23" s="3">
        <f t="shared" si="7"/>
        <v>2901322.4405124271</v>
      </c>
      <c r="O23" s="3">
        <f t="shared" si="7"/>
        <v>2901322.4405124271</v>
      </c>
    </row>
    <row r="24" spans="1:15" x14ac:dyDescent="0.25">
      <c r="A24" s="529"/>
      <c r="B24" s="12" t="str">
        <f t="shared" si="3"/>
        <v>HVAC</v>
      </c>
      <c r="C24" s="3">
        <f t="shared" si="3"/>
        <v>902.38680751488141</v>
      </c>
      <c r="D24" s="3">
        <f t="shared" ref="D24:O24" si="8">IF(SUM($C$16:$N$16)=0,0,C24+D9)</f>
        <v>23392.707021153048</v>
      </c>
      <c r="E24" s="3">
        <f t="shared" si="8"/>
        <v>44104.526762344423</v>
      </c>
      <c r="F24" s="3">
        <f t="shared" si="8"/>
        <v>55751.8978649743</v>
      </c>
      <c r="G24" s="3">
        <f t="shared" si="8"/>
        <v>77011.657688390304</v>
      </c>
      <c r="H24" s="3">
        <f t="shared" si="8"/>
        <v>114945.26726004863</v>
      </c>
      <c r="I24" s="3">
        <f t="shared" si="8"/>
        <v>140900.4353461767</v>
      </c>
      <c r="J24" s="3">
        <f t="shared" si="8"/>
        <v>167968.94142462147</v>
      </c>
      <c r="K24" s="3">
        <f t="shared" si="8"/>
        <v>227696.21230954968</v>
      </c>
      <c r="L24" s="3">
        <f t="shared" si="8"/>
        <v>258419.8018594615</v>
      </c>
      <c r="M24" s="3">
        <f t="shared" si="8"/>
        <v>286707.01233167568</v>
      </c>
      <c r="N24" s="3">
        <f t="shared" si="8"/>
        <v>381480.77713408915</v>
      </c>
      <c r="O24" s="3">
        <f t="shared" si="8"/>
        <v>381480.77713408915</v>
      </c>
    </row>
    <row r="25" spans="1:15" x14ac:dyDescent="0.25">
      <c r="A25" s="529"/>
      <c r="B25" s="11" t="str">
        <f t="shared" si="3"/>
        <v>Lighting</v>
      </c>
      <c r="C25" s="3">
        <f t="shared" si="3"/>
        <v>0</v>
      </c>
      <c r="D25" s="3">
        <f t="shared" ref="D25:O25" si="9">IF(SUM($C$16:$N$16)=0,0,C25+D10)</f>
        <v>12261.276732698552</v>
      </c>
      <c r="E25" s="3">
        <f t="shared" si="9"/>
        <v>47187.814272462769</v>
      </c>
      <c r="F25" s="3">
        <f t="shared" si="9"/>
        <v>349013.70062950184</v>
      </c>
      <c r="G25" s="3">
        <f t="shared" si="9"/>
        <v>1661498.0975352705</v>
      </c>
      <c r="H25" s="3">
        <f t="shared" si="9"/>
        <v>2310424.7874013539</v>
      </c>
      <c r="I25" s="3">
        <f t="shared" si="9"/>
        <v>3076346.2167303427</v>
      </c>
      <c r="J25" s="3">
        <f t="shared" si="9"/>
        <v>3924232.3308488037</v>
      </c>
      <c r="K25" s="3">
        <f t="shared" si="9"/>
        <v>4431879.2337730154</v>
      </c>
      <c r="L25" s="3">
        <f t="shared" si="9"/>
        <v>4804695.3996521169</v>
      </c>
      <c r="M25" s="3">
        <f t="shared" si="9"/>
        <v>4992851.9951074766</v>
      </c>
      <c r="N25" s="3">
        <f t="shared" si="9"/>
        <v>5119985.0678188624</v>
      </c>
      <c r="O25" s="3">
        <f t="shared" si="9"/>
        <v>5119985.0678188624</v>
      </c>
    </row>
    <row r="26" spans="1:15" x14ac:dyDescent="0.25">
      <c r="A26" s="529"/>
      <c r="B26" s="11" t="str">
        <f t="shared" si="3"/>
        <v>Miscellaneous</v>
      </c>
      <c r="C26" s="3">
        <f t="shared" si="3"/>
        <v>0</v>
      </c>
      <c r="D26" s="3">
        <f t="shared" ref="D26:O26" si="10">IF(SUM($C$16:$N$16)=0,0,C26+D11)</f>
        <v>0</v>
      </c>
      <c r="E26" s="3">
        <f t="shared" si="10"/>
        <v>1357.2902924758475</v>
      </c>
      <c r="F26" s="3">
        <f t="shared" si="10"/>
        <v>10179.677193568856</v>
      </c>
      <c r="G26" s="3">
        <f t="shared" si="10"/>
        <v>69501.914980086542</v>
      </c>
      <c r="H26" s="3">
        <f t="shared" si="10"/>
        <v>88368.589339827216</v>
      </c>
      <c r="I26" s="3">
        <f t="shared" si="10"/>
        <v>122444.71874480454</v>
      </c>
      <c r="J26" s="3">
        <f t="shared" si="10"/>
        <v>179752.22698800836</v>
      </c>
      <c r="K26" s="3">
        <f t="shared" si="10"/>
        <v>234470.78966929769</v>
      </c>
      <c r="L26" s="3">
        <f t="shared" si="10"/>
        <v>241257.24113167694</v>
      </c>
      <c r="M26" s="3">
        <f t="shared" si="10"/>
        <v>268555.82555034297</v>
      </c>
      <c r="N26" s="3">
        <f t="shared" si="10"/>
        <v>268555.82555034297</v>
      </c>
      <c r="O26" s="3">
        <f t="shared" si="10"/>
        <v>268555.82555034297</v>
      </c>
    </row>
    <row r="27" spans="1:15" x14ac:dyDescent="0.25">
      <c r="A27" s="529"/>
      <c r="B27" s="11" t="str">
        <f t="shared" si="3"/>
        <v>Pool Spa</v>
      </c>
      <c r="C27" s="3">
        <f t="shared" si="3"/>
        <v>0</v>
      </c>
      <c r="D27" s="3">
        <f t="shared" ref="D27:O27" si="11">IF(SUM($C$16:$N$16)=0,0,C27+D12)</f>
        <v>0</v>
      </c>
      <c r="E27" s="3">
        <f t="shared" si="11"/>
        <v>0</v>
      </c>
      <c r="F27" s="3">
        <f t="shared" si="11"/>
        <v>0</v>
      </c>
      <c r="G27" s="3">
        <f t="shared" si="11"/>
        <v>0</v>
      </c>
      <c r="H27" s="3">
        <f t="shared" si="11"/>
        <v>0</v>
      </c>
      <c r="I27" s="3">
        <f t="shared" si="11"/>
        <v>0</v>
      </c>
      <c r="J27" s="3">
        <f t="shared" si="11"/>
        <v>0</v>
      </c>
      <c r="K27" s="3">
        <f t="shared" si="11"/>
        <v>0</v>
      </c>
      <c r="L27" s="3">
        <f t="shared" si="11"/>
        <v>0</v>
      </c>
      <c r="M27" s="3">
        <f t="shared" si="11"/>
        <v>0</v>
      </c>
      <c r="N27" s="3">
        <f t="shared" si="11"/>
        <v>0</v>
      </c>
      <c r="O27" s="3">
        <f t="shared" si="11"/>
        <v>0</v>
      </c>
    </row>
    <row r="28" spans="1:15" x14ac:dyDescent="0.25">
      <c r="A28" s="529"/>
      <c r="B28" s="11" t="str">
        <f t="shared" si="3"/>
        <v>Refrigeration</v>
      </c>
      <c r="C28" s="3">
        <f t="shared" si="3"/>
        <v>257.60843627947736</v>
      </c>
      <c r="D28" s="3">
        <f t="shared" ref="D28:O28" si="12">IF(SUM($C$16:$N$16)=0,0,C28+D13)</f>
        <v>6897.5110933202304</v>
      </c>
      <c r="E28" s="3">
        <f t="shared" si="12"/>
        <v>11640.974165647483</v>
      </c>
      <c r="F28" s="3">
        <f t="shared" si="12"/>
        <v>15954.692329000103</v>
      </c>
      <c r="G28" s="3">
        <f t="shared" si="12"/>
        <v>19814.567111302636</v>
      </c>
      <c r="H28" s="3">
        <f t="shared" si="12"/>
        <v>30845.382095805682</v>
      </c>
      <c r="I28" s="3">
        <f t="shared" si="12"/>
        <v>41193.986717085951</v>
      </c>
      <c r="J28" s="3">
        <f t="shared" si="12"/>
        <v>51786.344703167735</v>
      </c>
      <c r="K28" s="3">
        <f t="shared" si="12"/>
        <v>65401.276152538965</v>
      </c>
      <c r="L28" s="3">
        <f t="shared" si="12"/>
        <v>73417.442651931793</v>
      </c>
      <c r="M28" s="3">
        <f t="shared" si="12"/>
        <v>84868.374490785907</v>
      </c>
      <c r="N28" s="3">
        <f t="shared" si="12"/>
        <v>113274.36391512273</v>
      </c>
      <c r="O28" s="3">
        <f t="shared" si="12"/>
        <v>113274.36391512273</v>
      </c>
    </row>
    <row r="29" spans="1:15" ht="15" customHeight="1" x14ac:dyDescent="0.25">
      <c r="A29" s="529"/>
      <c r="B29" s="11" t="str">
        <f t="shared" si="3"/>
        <v>Water Heating</v>
      </c>
      <c r="C29" s="3">
        <f t="shared" si="3"/>
        <v>0</v>
      </c>
      <c r="D29" s="3">
        <f t="shared" ref="D29:O29" si="13">IF(SUM($C$16:$N$16)=0,0,C29+D14)</f>
        <v>0</v>
      </c>
      <c r="E29" s="3">
        <f t="shared" si="13"/>
        <v>48809.455190499415</v>
      </c>
      <c r="F29" s="3">
        <f t="shared" si="13"/>
        <v>404937.29537936219</v>
      </c>
      <c r="G29" s="3">
        <f t="shared" si="13"/>
        <v>414226.65534360887</v>
      </c>
      <c r="H29" s="3">
        <f t="shared" si="13"/>
        <v>753817.23068091832</v>
      </c>
      <c r="I29" s="3">
        <f t="shared" si="13"/>
        <v>989330.32746864692</v>
      </c>
      <c r="J29" s="3">
        <f t="shared" si="13"/>
        <v>1038546.7827552395</v>
      </c>
      <c r="K29" s="3">
        <f t="shared" si="13"/>
        <v>1046307.2196893992</v>
      </c>
      <c r="L29" s="3">
        <f t="shared" si="13"/>
        <v>1070856.2821076764</v>
      </c>
      <c r="M29" s="3">
        <f t="shared" si="13"/>
        <v>1187672.436123006</v>
      </c>
      <c r="N29" s="3">
        <f t="shared" si="13"/>
        <v>1254950.950177728</v>
      </c>
      <c r="O29" s="3">
        <f t="shared" si="13"/>
        <v>1254950.950177728</v>
      </c>
    </row>
    <row r="30" spans="1:15" ht="15" customHeight="1" x14ac:dyDescent="0.25">
      <c r="A30" s="529"/>
      <c r="B30" s="11" t="str">
        <f t="shared" si="3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" customHeight="1" thickBot="1" x14ac:dyDescent="0.3">
      <c r="A31" s="530"/>
      <c r="B31" s="182" t="str">
        <f t="shared" si="3"/>
        <v>Monthly kWh</v>
      </c>
      <c r="C31" s="217">
        <f>SUM(C20:C30)</f>
        <v>11948.692933542261</v>
      </c>
      <c r="D31" s="217">
        <f t="shared" ref="D31:O31" si="14">SUM(D20:D30)</f>
        <v>175936.1864644048</v>
      </c>
      <c r="E31" s="217">
        <f t="shared" si="14"/>
        <v>482901.1790815554</v>
      </c>
      <c r="F31" s="217">
        <f t="shared" si="14"/>
        <v>1475632.1368296831</v>
      </c>
      <c r="G31" s="217">
        <f t="shared" si="14"/>
        <v>3030530.6991458866</v>
      </c>
      <c r="H31" s="217">
        <f t="shared" si="14"/>
        <v>4745139.9654010069</v>
      </c>
      <c r="I31" s="217">
        <f t="shared" si="14"/>
        <v>6549157.7248308295</v>
      </c>
      <c r="J31" s="217">
        <f t="shared" si="14"/>
        <v>8836034.6146758348</v>
      </c>
      <c r="K31" s="217">
        <f t="shared" si="14"/>
        <v>10018107.955438012</v>
      </c>
      <c r="L31" s="217">
        <f t="shared" si="14"/>
        <v>10635308.167148158</v>
      </c>
      <c r="M31" s="217">
        <f t="shared" si="14"/>
        <v>11391147.343776707</v>
      </c>
      <c r="N31" s="217">
        <f t="shared" si="14"/>
        <v>12311260.602175707</v>
      </c>
      <c r="O31" s="217">
        <f t="shared" si="14"/>
        <v>12311260.602175707</v>
      </c>
    </row>
    <row r="32" spans="1:15" x14ac:dyDescent="0.25">
      <c r="A32" s="8"/>
      <c r="B32" s="234"/>
      <c r="C32" s="9"/>
      <c r="D32" s="234"/>
      <c r="E32" s="9"/>
      <c r="F32" s="234"/>
      <c r="G32" s="234"/>
      <c r="H32" s="9"/>
      <c r="I32" s="234"/>
      <c r="J32" s="234"/>
      <c r="K32" s="9"/>
      <c r="L32" s="234"/>
      <c r="M32" s="234"/>
      <c r="N32" s="269" t="s">
        <v>193</v>
      </c>
      <c r="O32" s="268">
        <f>SUM(C5:N15)</f>
        <v>12311260.602175701</v>
      </c>
    </row>
    <row r="33" spans="1:15" ht="15.75" thickBot="1" x14ac:dyDescent="0.3"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</row>
    <row r="34" spans="1:15" ht="16.5" thickBot="1" x14ac:dyDescent="0.3">
      <c r="A34" s="531" t="s">
        <v>16</v>
      </c>
      <c r="B34" s="17" t="s">
        <v>10</v>
      </c>
      <c r="C34" s="139">
        <f>C$4</f>
        <v>45658</v>
      </c>
      <c r="D34" s="139">
        <f t="shared" ref="D34:O34" si="15">D$4</f>
        <v>45689</v>
      </c>
      <c r="E34" s="139">
        <f t="shared" si="15"/>
        <v>45717</v>
      </c>
      <c r="F34" s="139">
        <f t="shared" si="15"/>
        <v>45748</v>
      </c>
      <c r="G34" s="139">
        <f t="shared" si="15"/>
        <v>45778</v>
      </c>
      <c r="H34" s="139">
        <f t="shared" si="15"/>
        <v>45809</v>
      </c>
      <c r="I34" s="139">
        <f t="shared" si="15"/>
        <v>45839</v>
      </c>
      <c r="J34" s="139">
        <f t="shared" si="15"/>
        <v>45870</v>
      </c>
      <c r="K34" s="139">
        <f t="shared" si="15"/>
        <v>45901</v>
      </c>
      <c r="L34" s="139">
        <f t="shared" si="15"/>
        <v>45931</v>
      </c>
      <c r="M34" s="139">
        <f t="shared" si="15"/>
        <v>45962</v>
      </c>
      <c r="N34" s="139">
        <f t="shared" si="15"/>
        <v>45992</v>
      </c>
      <c r="O34" s="139">
        <f t="shared" si="15"/>
        <v>46023</v>
      </c>
    </row>
    <row r="35" spans="1:15" ht="15" customHeight="1" x14ac:dyDescent="0.25">
      <c r="A35" s="532"/>
      <c r="B35" s="11" t="str">
        <f t="shared" ref="B35:B46" si="16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O35" si="17">G35</f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x14ac:dyDescent="0.25">
      <c r="A36" s="532"/>
      <c r="B36" s="12" t="str">
        <f t="shared" si="16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O36" si="18">F36</f>
        <v>0</v>
      </c>
      <c r="H36" s="3">
        <f t="shared" si="18"/>
        <v>0</v>
      </c>
      <c r="I36" s="3">
        <f t="shared" si="18"/>
        <v>0</v>
      </c>
      <c r="J36" s="3">
        <f t="shared" si="18"/>
        <v>0</v>
      </c>
      <c r="K36" s="3">
        <f t="shared" si="18"/>
        <v>0</v>
      </c>
      <c r="L36" s="3">
        <f t="shared" si="18"/>
        <v>0</v>
      </c>
      <c r="M36" s="3">
        <f t="shared" si="18"/>
        <v>0</v>
      </c>
      <c r="N36" s="3">
        <f t="shared" si="18"/>
        <v>0</v>
      </c>
      <c r="O36" s="3">
        <f t="shared" si="18"/>
        <v>0</v>
      </c>
    </row>
    <row r="37" spans="1:15" x14ac:dyDescent="0.25">
      <c r="A37" s="532"/>
      <c r="B37" s="11" t="str">
        <f t="shared" si="16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O37" si="19">F37</f>
        <v>0</v>
      </c>
      <c r="H37" s="3">
        <f t="shared" si="19"/>
        <v>0</v>
      </c>
      <c r="I37" s="3">
        <f t="shared" si="19"/>
        <v>0</v>
      </c>
      <c r="J37" s="3">
        <f t="shared" si="19"/>
        <v>0</v>
      </c>
      <c r="K37" s="3">
        <f t="shared" si="19"/>
        <v>0</v>
      </c>
      <c r="L37" s="3">
        <f t="shared" si="19"/>
        <v>0</v>
      </c>
      <c r="M37" s="3">
        <f t="shared" si="19"/>
        <v>0</v>
      </c>
      <c r="N37" s="3">
        <f t="shared" si="19"/>
        <v>0</v>
      </c>
      <c r="O37" s="3">
        <f t="shared" si="19"/>
        <v>0</v>
      </c>
    </row>
    <row r="38" spans="1:15" x14ac:dyDescent="0.25">
      <c r="A38" s="532"/>
      <c r="B38" s="11" t="str">
        <f t="shared" si="16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O38" si="20">F38</f>
        <v>0</v>
      </c>
      <c r="H38" s="3">
        <f t="shared" si="20"/>
        <v>0</v>
      </c>
      <c r="I38" s="3">
        <f t="shared" si="20"/>
        <v>0</v>
      </c>
      <c r="J38" s="3">
        <f t="shared" si="20"/>
        <v>0</v>
      </c>
      <c r="K38" s="3">
        <f t="shared" si="20"/>
        <v>0</v>
      </c>
      <c r="L38" s="3">
        <f t="shared" si="20"/>
        <v>0</v>
      </c>
      <c r="M38" s="3">
        <f t="shared" si="20"/>
        <v>0</v>
      </c>
      <c r="N38" s="3">
        <f t="shared" si="20"/>
        <v>0</v>
      </c>
      <c r="O38" s="3">
        <f t="shared" si="20"/>
        <v>0</v>
      </c>
    </row>
    <row r="39" spans="1:15" x14ac:dyDescent="0.25">
      <c r="A39" s="532"/>
      <c r="B39" s="12" t="str">
        <f t="shared" si="16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O39" si="21">F39</f>
        <v>0</v>
      </c>
      <c r="H39" s="3">
        <f t="shared" si="21"/>
        <v>0</v>
      </c>
      <c r="I39" s="3">
        <f t="shared" si="21"/>
        <v>0</v>
      </c>
      <c r="J39" s="3">
        <f t="shared" si="21"/>
        <v>0</v>
      </c>
      <c r="K39" s="3">
        <f t="shared" si="21"/>
        <v>0</v>
      </c>
      <c r="L39" s="3">
        <f t="shared" si="21"/>
        <v>0</v>
      </c>
      <c r="M39" s="3">
        <f t="shared" si="21"/>
        <v>0</v>
      </c>
      <c r="N39" s="3">
        <f t="shared" si="21"/>
        <v>0</v>
      </c>
      <c r="O39" s="3">
        <f t="shared" si="21"/>
        <v>0</v>
      </c>
    </row>
    <row r="40" spans="1:15" x14ac:dyDescent="0.25">
      <c r="A40" s="532"/>
      <c r="B40" s="11" t="str">
        <f t="shared" si="16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O40" si="22">F40</f>
        <v>0</v>
      </c>
      <c r="H40" s="3">
        <f t="shared" si="22"/>
        <v>0</v>
      </c>
      <c r="I40" s="3">
        <f t="shared" si="22"/>
        <v>0</v>
      </c>
      <c r="J40" s="3">
        <f t="shared" si="22"/>
        <v>0</v>
      </c>
      <c r="K40" s="3">
        <f t="shared" si="22"/>
        <v>0</v>
      </c>
      <c r="L40" s="3">
        <f t="shared" si="22"/>
        <v>0</v>
      </c>
      <c r="M40" s="3">
        <f t="shared" si="22"/>
        <v>0</v>
      </c>
      <c r="N40" s="3">
        <f t="shared" si="22"/>
        <v>0</v>
      </c>
      <c r="O40" s="3">
        <f t="shared" si="22"/>
        <v>0</v>
      </c>
    </row>
    <row r="41" spans="1:15" x14ac:dyDescent="0.25">
      <c r="A41" s="532"/>
      <c r="B41" s="11" t="str">
        <f t="shared" si="16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O41" si="23">F41</f>
        <v>0</v>
      </c>
      <c r="H41" s="3">
        <f t="shared" si="23"/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</row>
    <row r="42" spans="1:15" x14ac:dyDescent="0.25">
      <c r="A42" s="532"/>
      <c r="B42" s="11" t="str">
        <f t="shared" si="16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4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25">
      <c r="A43" s="532"/>
      <c r="B43" s="11" t="str">
        <f t="shared" si="16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</row>
    <row r="44" spans="1:15" ht="15" customHeight="1" x14ac:dyDescent="0.25">
      <c r="A44" s="532"/>
      <c r="B44" s="11" t="str">
        <f t="shared" si="16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</row>
    <row r="45" spans="1:15" ht="15" customHeight="1" x14ac:dyDescent="0.25">
      <c r="A45" s="532"/>
      <c r="B45" s="11" t="str">
        <f t="shared" si="16"/>
        <v xml:space="preserve"> </v>
      </c>
      <c r="C45" s="3"/>
      <c r="D45" s="3"/>
      <c r="E45" s="3"/>
      <c r="F45" s="3">
        <v>0</v>
      </c>
      <c r="G45" s="3">
        <f t="shared" ref="G45:O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</row>
    <row r="46" spans="1:15" ht="15" customHeight="1" thickBot="1" x14ac:dyDescent="0.3">
      <c r="A46" s="533"/>
      <c r="B46" s="182" t="str">
        <f t="shared" si="16"/>
        <v>Monthly kWh</v>
      </c>
      <c r="C46" s="217">
        <f>SUM(C35:C45)</f>
        <v>0</v>
      </c>
      <c r="D46" s="217">
        <f t="shared" ref="D46:O46" si="28">SUM(D35:D45)</f>
        <v>0</v>
      </c>
      <c r="E46" s="217">
        <f t="shared" si="28"/>
        <v>0</v>
      </c>
      <c r="F46" s="217">
        <f t="shared" si="28"/>
        <v>0</v>
      </c>
      <c r="G46" s="217">
        <f t="shared" si="28"/>
        <v>0</v>
      </c>
      <c r="H46" s="217">
        <f t="shared" si="28"/>
        <v>0</v>
      </c>
      <c r="I46" s="217">
        <f t="shared" si="28"/>
        <v>0</v>
      </c>
      <c r="J46" s="217">
        <f t="shared" si="28"/>
        <v>0</v>
      </c>
      <c r="K46" s="217">
        <f t="shared" si="28"/>
        <v>0</v>
      </c>
      <c r="L46" s="217">
        <f t="shared" si="28"/>
        <v>0</v>
      </c>
      <c r="M46" s="217">
        <f t="shared" si="28"/>
        <v>0</v>
      </c>
      <c r="N46" s="217">
        <f t="shared" si="28"/>
        <v>0</v>
      </c>
      <c r="O46" s="217">
        <f t="shared" si="28"/>
        <v>0</v>
      </c>
    </row>
    <row r="47" spans="1:15" x14ac:dyDescent="0.25">
      <c r="A47" s="8"/>
      <c r="B47" s="234"/>
      <c r="C47" s="9"/>
      <c r="D47" s="234"/>
      <c r="E47" s="9"/>
      <c r="F47" s="234"/>
      <c r="G47" s="234"/>
      <c r="H47" s="9"/>
      <c r="I47" s="234"/>
      <c r="J47" s="234"/>
      <c r="K47" s="9"/>
      <c r="L47" s="234"/>
      <c r="M47" s="234"/>
      <c r="N47" s="9"/>
      <c r="O47" s="234"/>
    </row>
    <row r="48" spans="1:15" ht="15.75" thickBot="1" x14ac:dyDescent="0.3">
      <c r="A48" s="197" t="s">
        <v>175</v>
      </c>
      <c r="B48" s="197"/>
      <c r="C48" s="197"/>
      <c r="D48" s="197"/>
      <c r="E48" s="197"/>
      <c r="F48" s="197"/>
      <c r="G48" s="197"/>
      <c r="H48" s="197"/>
      <c r="I48" s="197"/>
      <c r="J48" s="197"/>
    </row>
    <row r="49" spans="1:16" ht="16.5" thickBot="1" x14ac:dyDescent="0.3">
      <c r="A49" s="534" t="s">
        <v>17</v>
      </c>
      <c r="B49" s="17" t="s">
        <v>10</v>
      </c>
      <c r="C49" s="139">
        <f>C$4</f>
        <v>45658</v>
      </c>
      <c r="D49" s="139">
        <f t="shared" ref="D49:O49" si="29">D$4</f>
        <v>45689</v>
      </c>
      <c r="E49" s="139">
        <f t="shared" si="29"/>
        <v>45717</v>
      </c>
      <c r="F49" s="139">
        <f t="shared" si="29"/>
        <v>45748</v>
      </c>
      <c r="G49" s="139">
        <f t="shared" si="29"/>
        <v>45778</v>
      </c>
      <c r="H49" s="139">
        <f t="shared" si="29"/>
        <v>45809</v>
      </c>
      <c r="I49" s="139">
        <f t="shared" si="29"/>
        <v>45839</v>
      </c>
      <c r="J49" s="139">
        <f t="shared" si="29"/>
        <v>45870</v>
      </c>
      <c r="K49" s="139">
        <f t="shared" si="29"/>
        <v>45901</v>
      </c>
      <c r="L49" s="139">
        <f t="shared" si="29"/>
        <v>45931</v>
      </c>
      <c r="M49" s="139">
        <f t="shared" si="29"/>
        <v>45962</v>
      </c>
      <c r="N49" s="139">
        <f t="shared" si="29"/>
        <v>45992</v>
      </c>
      <c r="O49" s="139">
        <f t="shared" si="29"/>
        <v>46023</v>
      </c>
    </row>
    <row r="50" spans="1:16" ht="15" customHeight="1" x14ac:dyDescent="0.25">
      <c r="A50" s="535"/>
      <c r="B50" s="13" t="str">
        <f t="shared" ref="B50:B60" si="30">B35</f>
        <v>Building Shell</v>
      </c>
      <c r="C50" s="23">
        <f>((C5*0.5)-C35)*C66*C$78*C$2</f>
        <v>0</v>
      </c>
      <c r="D50" s="23">
        <f>((D5*0.5)+C20-D35)*D66*D$78*D$2</f>
        <v>0.67542003975686649</v>
      </c>
      <c r="E50" s="23">
        <f t="shared" ref="E50:O50" si="31">((E5*0.5)+D20-E35)*E66*E$78*E$2</f>
        <v>1.2117485364750906</v>
      </c>
      <c r="F50" s="23">
        <f t="shared" si="31"/>
        <v>0.95606565390824017</v>
      </c>
      <c r="G50" s="23">
        <f t="shared" si="31"/>
        <v>1.520276887674229</v>
      </c>
      <c r="H50" s="23">
        <f t="shared" si="31"/>
        <v>12.257548966933932</v>
      </c>
      <c r="I50" s="23">
        <f t="shared" si="31"/>
        <v>32.126408992627248</v>
      </c>
      <c r="J50" s="23">
        <f t="shared" si="31"/>
        <v>45.935479208039645</v>
      </c>
      <c r="K50" s="23">
        <f t="shared" si="31"/>
        <v>27.106009980034475</v>
      </c>
      <c r="L50" s="23">
        <f t="shared" si="31"/>
        <v>7.7903308199427359</v>
      </c>
      <c r="M50" s="23">
        <f t="shared" si="31"/>
        <v>14.141435925375443</v>
      </c>
      <c r="N50" s="23">
        <f t="shared" si="31"/>
        <v>24.0446193578892</v>
      </c>
      <c r="O50" s="23">
        <f t="shared" si="31"/>
        <v>24.044845532780521</v>
      </c>
    </row>
    <row r="51" spans="1:16" ht="15.75" x14ac:dyDescent="0.25">
      <c r="A51" s="535"/>
      <c r="B51" s="13" t="str">
        <f t="shared" si="30"/>
        <v>Cooling</v>
      </c>
      <c r="C51" s="23">
        <f t="shared" ref="C51:C59" si="32">((C6*0.5)-C36)*C67*C$78*C$2</f>
        <v>4.1252317014734939E-2</v>
      </c>
      <c r="D51" s="23">
        <f t="shared" ref="D51:O51" si="33">((D6*0.5)+C21-D36)*D67*D$78*D$2</f>
        <v>2.6398787927194842</v>
      </c>
      <c r="E51" s="23">
        <f t="shared" si="33"/>
        <v>23.401531615978595</v>
      </c>
      <c r="F51" s="23">
        <f t="shared" si="33"/>
        <v>215.20188740372561</v>
      </c>
      <c r="G51" s="23">
        <f t="shared" si="33"/>
        <v>1276.2272964893496</v>
      </c>
      <c r="H51" s="23">
        <f t="shared" si="33"/>
        <v>11823.161889680354</v>
      </c>
      <c r="I51" s="23">
        <f t="shared" si="33"/>
        <v>27534.539371752828</v>
      </c>
      <c r="J51" s="23">
        <f t="shared" si="33"/>
        <v>42396.288455245056</v>
      </c>
      <c r="K51" s="23">
        <f t="shared" si="33"/>
        <v>26041.765126132013</v>
      </c>
      <c r="L51" s="23">
        <f t="shared" si="33"/>
        <v>1931.579504730822</v>
      </c>
      <c r="M51" s="23">
        <f t="shared" si="33"/>
        <v>170.11272749648862</v>
      </c>
      <c r="N51" s="23">
        <f t="shared" si="33"/>
        <v>147.27948493661071</v>
      </c>
      <c r="O51" s="23">
        <f t="shared" si="33"/>
        <v>145.47973384454465</v>
      </c>
    </row>
    <row r="52" spans="1:16" ht="15.75" x14ac:dyDescent="0.25">
      <c r="A52" s="535"/>
      <c r="B52" s="13" t="str">
        <f t="shared" si="30"/>
        <v>Freezer</v>
      </c>
      <c r="C52" s="23">
        <f t="shared" si="32"/>
        <v>0</v>
      </c>
      <c r="D52" s="23">
        <f t="shared" ref="D52:O52" si="34">((D7*0.5)+C22-D37)*D68*D$78*D$2</f>
        <v>0</v>
      </c>
      <c r="E52" s="23">
        <f t="shared" si="34"/>
        <v>0</v>
      </c>
      <c r="F52" s="23">
        <f t="shared" si="34"/>
        <v>0</v>
      </c>
      <c r="G52" s="23">
        <f t="shared" si="34"/>
        <v>0</v>
      </c>
      <c r="H52" s="23">
        <f t="shared" si="34"/>
        <v>0</v>
      </c>
      <c r="I52" s="23">
        <f t="shared" si="34"/>
        <v>0</v>
      </c>
      <c r="J52" s="23">
        <f t="shared" si="34"/>
        <v>0</v>
      </c>
      <c r="K52" s="23">
        <f t="shared" si="34"/>
        <v>0</v>
      </c>
      <c r="L52" s="23">
        <f t="shared" si="34"/>
        <v>0</v>
      </c>
      <c r="M52" s="23">
        <f t="shared" si="34"/>
        <v>0</v>
      </c>
      <c r="N52" s="23">
        <f t="shared" si="34"/>
        <v>0</v>
      </c>
      <c r="O52" s="23">
        <f t="shared" si="34"/>
        <v>0</v>
      </c>
    </row>
    <row r="53" spans="1:16" ht="15.75" x14ac:dyDescent="0.25">
      <c r="A53" s="535"/>
      <c r="B53" s="13" t="str">
        <f t="shared" si="30"/>
        <v>Heating</v>
      </c>
      <c r="C53" s="23">
        <f t="shared" si="32"/>
        <v>55.351301371616024</v>
      </c>
      <c r="D53" s="23">
        <f t="shared" ref="D53:O53" si="35">((D8*0.5)+C23-D38)*D69*D$78*D$2</f>
        <v>261.24598812380566</v>
      </c>
      <c r="E53" s="23">
        <f t="shared" si="35"/>
        <v>701.97615869149047</v>
      </c>
      <c r="F53" s="23">
        <f t="shared" si="35"/>
        <v>837.5729932686005</v>
      </c>
      <c r="G53" s="23">
        <f t="shared" si="35"/>
        <v>404.32460493153337</v>
      </c>
      <c r="H53" s="23">
        <f t="shared" si="35"/>
        <v>40.895537077513644</v>
      </c>
      <c r="I53" s="23">
        <f t="shared" si="35"/>
        <v>0.74581639800100208</v>
      </c>
      <c r="J53" s="23">
        <f t="shared" si="35"/>
        <v>1.691672974901876</v>
      </c>
      <c r="K53" s="23">
        <f t="shared" si="35"/>
        <v>2207.9467784049893</v>
      </c>
      <c r="L53" s="23">
        <f t="shared" si="35"/>
        <v>6842.9287374114911</v>
      </c>
      <c r="M53" s="23">
        <f t="shared" si="35"/>
        <v>16525.126466272628</v>
      </c>
      <c r="N53" s="23">
        <f t="shared" si="35"/>
        <v>31818.589232554881</v>
      </c>
      <c r="O53" s="23">
        <f t="shared" si="35"/>
        <v>33799.35357106934</v>
      </c>
    </row>
    <row r="54" spans="1:16" ht="15.75" x14ac:dyDescent="0.25">
      <c r="A54" s="535"/>
      <c r="B54" s="13" t="str">
        <f t="shared" si="30"/>
        <v>HVAC</v>
      </c>
      <c r="C54" s="23">
        <f t="shared" si="32"/>
        <v>2.6846730398567615</v>
      </c>
      <c r="D54" s="23">
        <f t="shared" ref="D54:O54" si="36">((D9*0.5)+C24-D39)*D70*D$78*D$2</f>
        <v>60.252723474711686</v>
      </c>
      <c r="E54" s="23">
        <f t="shared" si="36"/>
        <v>129.6271953971108</v>
      </c>
      <c r="F54" s="23">
        <f t="shared" si="36"/>
        <v>109.50919090544706</v>
      </c>
      <c r="G54" s="23">
        <f t="shared" si="36"/>
        <v>163.93334659961286</v>
      </c>
      <c r="H54" s="23">
        <f t="shared" si="36"/>
        <v>1217.7978705525866</v>
      </c>
      <c r="I54" s="23">
        <f t="shared" si="36"/>
        <v>2187.0026967956214</v>
      </c>
      <c r="J54" s="23">
        <f t="shared" si="36"/>
        <v>2510.2922136819002</v>
      </c>
      <c r="K54" s="23">
        <f t="shared" si="36"/>
        <v>1611.5969875114879</v>
      </c>
      <c r="L54" s="23">
        <f t="shared" si="36"/>
        <v>503.12721119854513</v>
      </c>
      <c r="M54" s="23">
        <f t="shared" si="36"/>
        <v>966.82441761898815</v>
      </c>
      <c r="N54" s="23">
        <f t="shared" si="36"/>
        <v>1999.6401240141824</v>
      </c>
      <c r="O54" s="23">
        <f t="shared" si="36"/>
        <v>2269.8717425090581</v>
      </c>
    </row>
    <row r="55" spans="1:16" ht="15.75" x14ac:dyDescent="0.25">
      <c r="A55" s="535"/>
      <c r="B55" s="13" t="str">
        <f t="shared" si="30"/>
        <v>Lighting</v>
      </c>
      <c r="C55" s="23">
        <f t="shared" si="32"/>
        <v>0</v>
      </c>
      <c r="D55" s="23">
        <f t="shared" ref="D55:O55" si="37">((D10*0.5)+C25-D40)*D71*D$78*D$2</f>
        <v>28.89382668963961</v>
      </c>
      <c r="E55" s="23">
        <f t="shared" si="37"/>
        <v>151.39598605337946</v>
      </c>
      <c r="F55" s="23">
        <f t="shared" si="37"/>
        <v>990.90229268162261</v>
      </c>
      <c r="G55" s="23">
        <f t="shared" si="37"/>
        <v>4820.3813878260207</v>
      </c>
      <c r="H55" s="23">
        <f t="shared" si="37"/>
        <v>16603.243917456555</v>
      </c>
      <c r="I55" s="23">
        <f t="shared" si="37"/>
        <v>22304.938206385654</v>
      </c>
      <c r="J55" s="23">
        <f t="shared" si="37"/>
        <v>30140.167283532995</v>
      </c>
      <c r="K55" s="23">
        <f t="shared" si="37"/>
        <v>37621.172936478171</v>
      </c>
      <c r="L55" s="23">
        <f t="shared" si="37"/>
        <v>21836.101719389368</v>
      </c>
      <c r="M55" s="23">
        <f t="shared" si="37"/>
        <v>26208.082846207693</v>
      </c>
      <c r="N55" s="23">
        <f t="shared" si="37"/>
        <v>27823.057446691641</v>
      </c>
      <c r="O55" s="23">
        <f t="shared" si="37"/>
        <v>27696.006696057557</v>
      </c>
    </row>
    <row r="56" spans="1:16" ht="15.75" x14ac:dyDescent="0.25">
      <c r="A56" s="535"/>
      <c r="B56" s="13" t="str">
        <f t="shared" si="30"/>
        <v>Miscellaneous</v>
      </c>
      <c r="C56" s="23">
        <f t="shared" si="32"/>
        <v>0</v>
      </c>
      <c r="D56" s="23">
        <f t="shared" ref="D56:O56" si="38">((D11*0.5)+C26-D41)*D72*D$78*D$2</f>
        <v>0</v>
      </c>
      <c r="E56" s="23">
        <f t="shared" si="38"/>
        <v>3.1582225856720698</v>
      </c>
      <c r="F56" s="23">
        <f t="shared" si="38"/>
        <v>28.001474941510015</v>
      </c>
      <c r="G56" s="23">
        <f t="shared" si="38"/>
        <v>204.16770960092467</v>
      </c>
      <c r="H56" s="23">
        <f t="shared" si="38"/>
        <v>791.06353380780547</v>
      </c>
      <c r="I56" s="23">
        <f t="shared" si="38"/>
        <v>1091.8218975964528</v>
      </c>
      <c r="J56" s="23">
        <f t="shared" si="38"/>
        <v>1564.2750204896702</v>
      </c>
      <c r="K56" s="23">
        <f t="shared" si="38"/>
        <v>2075.8052062372358</v>
      </c>
      <c r="L56" s="23">
        <f t="shared" si="38"/>
        <v>1129.0544459296068</v>
      </c>
      <c r="M56" s="23">
        <f t="shared" si="38"/>
        <v>1246.0208116859237</v>
      </c>
      <c r="N56" s="23">
        <f t="shared" si="38"/>
        <v>1276.3632713522147</v>
      </c>
      <c r="O56" s="23">
        <f t="shared" si="38"/>
        <v>1218.8539254982809</v>
      </c>
    </row>
    <row r="57" spans="1:16" ht="15.75" x14ac:dyDescent="0.25">
      <c r="A57" s="535"/>
      <c r="B57" s="13" t="str">
        <f t="shared" si="30"/>
        <v>Pool Spa</v>
      </c>
      <c r="C57" s="23">
        <f t="shared" si="32"/>
        <v>0</v>
      </c>
      <c r="D57" s="23">
        <f t="shared" ref="D57:O57" si="39">((D12*0.5)+C27-D42)*D73*D$78*D$2</f>
        <v>0</v>
      </c>
      <c r="E57" s="23">
        <f t="shared" si="39"/>
        <v>0</v>
      </c>
      <c r="F57" s="23">
        <f t="shared" si="39"/>
        <v>0</v>
      </c>
      <c r="G57" s="23">
        <f t="shared" si="39"/>
        <v>0</v>
      </c>
      <c r="H57" s="23">
        <f t="shared" si="39"/>
        <v>0</v>
      </c>
      <c r="I57" s="23">
        <f t="shared" si="39"/>
        <v>0</v>
      </c>
      <c r="J57" s="23">
        <f t="shared" si="39"/>
        <v>0</v>
      </c>
      <c r="K57" s="23">
        <f t="shared" si="39"/>
        <v>0</v>
      </c>
      <c r="L57" s="23">
        <f t="shared" si="39"/>
        <v>0</v>
      </c>
      <c r="M57" s="23">
        <f t="shared" si="39"/>
        <v>0</v>
      </c>
      <c r="N57" s="23">
        <f t="shared" si="39"/>
        <v>0</v>
      </c>
      <c r="O57" s="23">
        <f t="shared" si="39"/>
        <v>0</v>
      </c>
    </row>
    <row r="58" spans="1:16" ht="15.75" x14ac:dyDescent="0.25">
      <c r="A58" s="535"/>
      <c r="B58" s="13" t="str">
        <f t="shared" si="30"/>
        <v>Refrigeration</v>
      </c>
      <c r="C58" s="23">
        <f t="shared" si="32"/>
        <v>0.53059706043321653</v>
      </c>
      <c r="D58" s="23">
        <f t="shared" ref="D58:O58" si="40">((D13*0.5)+C28-D43)*D74*D$78*D$2</f>
        <v>13.758887049382647</v>
      </c>
      <c r="E58" s="23">
        <f t="shared" si="40"/>
        <v>40.802797615080713</v>
      </c>
      <c r="F58" s="23">
        <f t="shared" si="40"/>
        <v>64.211951924307328</v>
      </c>
      <c r="G58" s="23">
        <f t="shared" si="40"/>
        <v>92.514455125535861</v>
      </c>
      <c r="H58" s="23">
        <f t="shared" si="40"/>
        <v>275.45571797806764</v>
      </c>
      <c r="I58" s="23">
        <f t="shared" si="40"/>
        <v>414.22244204316837</v>
      </c>
      <c r="J58" s="23">
        <f t="shared" si="40"/>
        <v>534.46552022845026</v>
      </c>
      <c r="K58" s="23">
        <f t="shared" si="40"/>
        <v>607.53497860219215</v>
      </c>
      <c r="L58" s="23">
        <f t="shared" si="40"/>
        <v>332.50460869913894</v>
      </c>
      <c r="M58" s="23">
        <f t="shared" si="40"/>
        <v>370.82188139737571</v>
      </c>
      <c r="N58" s="23">
        <f t="shared" si="40"/>
        <v>439.18812321385388</v>
      </c>
      <c r="O58" s="23">
        <f t="shared" si="40"/>
        <v>466.62326268384481</v>
      </c>
    </row>
    <row r="59" spans="1:16" ht="15.75" customHeight="1" x14ac:dyDescent="0.25">
      <c r="A59" s="535"/>
      <c r="B59" s="13" t="str">
        <f t="shared" si="30"/>
        <v>Water Heating</v>
      </c>
      <c r="C59" s="23">
        <f t="shared" si="32"/>
        <v>0</v>
      </c>
      <c r="D59" s="23">
        <f t="shared" ref="D59:O59" si="41">((D14*0.5)+C29-D44)*D75*D$78*D$2</f>
        <v>0</v>
      </c>
      <c r="E59" s="23">
        <f t="shared" si="41"/>
        <v>127.8658133308533</v>
      </c>
      <c r="F59" s="23">
        <f t="shared" si="41"/>
        <v>1136.887917419398</v>
      </c>
      <c r="G59" s="23">
        <f t="shared" si="41"/>
        <v>2068.0911275630187</v>
      </c>
      <c r="H59" s="23">
        <f t="shared" si="41"/>
        <v>5492.4636868005919</v>
      </c>
      <c r="I59" s="23">
        <f t="shared" si="41"/>
        <v>7201.6639190109572</v>
      </c>
      <c r="J59" s="23">
        <f t="shared" si="41"/>
        <v>7879.9166498384175</v>
      </c>
      <c r="K59" s="23">
        <f t="shared" si="41"/>
        <v>8824.3950866160012</v>
      </c>
      <c r="L59" s="23">
        <f t="shared" si="41"/>
        <v>4715.356370606768</v>
      </c>
      <c r="M59" s="23">
        <f t="shared" si="41"/>
        <v>5696.7923418408982</v>
      </c>
      <c r="N59" s="23">
        <f t="shared" si="41"/>
        <v>6806.7666136206444</v>
      </c>
      <c r="O59" s="23">
        <f t="shared" si="41"/>
        <v>6945.8529158524316</v>
      </c>
    </row>
    <row r="60" spans="1:16" ht="15.75" customHeight="1" x14ac:dyDescent="0.25">
      <c r="A60" s="535"/>
      <c r="B60" s="238" t="str">
        <f t="shared" si="30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6" ht="15.75" customHeight="1" x14ac:dyDescent="0.25">
      <c r="A61" s="535"/>
      <c r="B61" s="220" t="s">
        <v>18</v>
      </c>
      <c r="C61" s="23">
        <f>SUM(C50:C60)</f>
        <v>58.60782378892074</v>
      </c>
      <c r="D61" s="23">
        <f>SUM(D50:D60)</f>
        <v>367.46672417001588</v>
      </c>
      <c r="E61" s="23">
        <f t="shared" ref="E61:O61" si="42">SUM(E50:E60)</f>
        <v>1179.4394538260406</v>
      </c>
      <c r="F61" s="23">
        <f t="shared" si="42"/>
        <v>3383.2437741985195</v>
      </c>
      <c r="G61" s="23">
        <f t="shared" si="42"/>
        <v>9031.1602050236706</v>
      </c>
      <c r="H61" s="23">
        <f t="shared" si="42"/>
        <v>36256.339702320409</v>
      </c>
      <c r="I61" s="23">
        <f t="shared" si="42"/>
        <v>60767.060758975313</v>
      </c>
      <c r="J61" s="23">
        <f t="shared" si="42"/>
        <v>85073.032295199431</v>
      </c>
      <c r="K61" s="23">
        <f t="shared" si="42"/>
        <v>79017.323109962133</v>
      </c>
      <c r="L61" s="23">
        <f t="shared" si="42"/>
        <v>37298.442928785684</v>
      </c>
      <c r="M61" s="23">
        <f t="shared" si="42"/>
        <v>51197.922928445369</v>
      </c>
      <c r="N61" s="23">
        <f t="shared" si="42"/>
        <v>70334.928915741926</v>
      </c>
      <c r="O61" s="23">
        <f t="shared" si="42"/>
        <v>72566.086693047837</v>
      </c>
    </row>
    <row r="62" spans="1:16" ht="16.5" customHeight="1" thickBot="1" x14ac:dyDescent="0.3">
      <c r="A62" s="536"/>
      <c r="B62" s="131" t="s">
        <v>19</v>
      </c>
      <c r="C62" s="24">
        <f>C61</f>
        <v>58.60782378892074</v>
      </c>
      <c r="D62" s="24">
        <f>C62+D61</f>
        <v>426.07454795893659</v>
      </c>
      <c r="E62" s="24">
        <f t="shared" ref="E62:O62" si="43">D62+E61</f>
        <v>1605.5140017849772</v>
      </c>
      <c r="F62" s="24">
        <f t="shared" si="43"/>
        <v>4988.7577759834967</v>
      </c>
      <c r="G62" s="24">
        <f t="shared" si="43"/>
        <v>14019.917981007167</v>
      </c>
      <c r="H62" s="24">
        <f t="shared" si="43"/>
        <v>50276.257683327574</v>
      </c>
      <c r="I62" s="24">
        <f t="shared" si="43"/>
        <v>111043.31844230289</v>
      </c>
      <c r="J62" s="24">
        <f t="shared" si="43"/>
        <v>196116.35073750233</v>
      </c>
      <c r="K62" s="24">
        <f t="shared" si="43"/>
        <v>275133.6738474645</v>
      </c>
      <c r="L62" s="24">
        <f t="shared" si="43"/>
        <v>312432.11677625019</v>
      </c>
      <c r="M62" s="24">
        <f t="shared" si="43"/>
        <v>363630.03970469558</v>
      </c>
      <c r="N62" s="24">
        <f t="shared" si="43"/>
        <v>433964.96862043749</v>
      </c>
      <c r="O62" s="24">
        <f t="shared" si="43"/>
        <v>506531.05531348533</v>
      </c>
    </row>
    <row r="63" spans="1:16" x14ac:dyDescent="0.25">
      <c r="A63" s="8"/>
      <c r="B63" s="30"/>
      <c r="C63" s="31"/>
      <c r="D63" s="27"/>
      <c r="E63" s="32"/>
      <c r="F63" s="27"/>
      <c r="G63" s="32"/>
      <c r="H63" s="27"/>
      <c r="I63" s="32"/>
      <c r="J63" s="27"/>
      <c r="K63" s="32"/>
      <c r="L63" s="27"/>
      <c r="M63" s="32"/>
      <c r="N63" s="27"/>
      <c r="O63" s="32"/>
    </row>
    <row r="64" spans="1:16" ht="15.75" thickBot="1" x14ac:dyDescent="0.3">
      <c r="I64" s="4"/>
      <c r="J64" s="4"/>
      <c r="K64" s="4"/>
      <c r="L64" s="4"/>
      <c r="M64" s="4"/>
      <c r="N64" s="4"/>
      <c r="O64" s="4"/>
      <c r="P64" s="187"/>
    </row>
    <row r="65" spans="1:17" s="95" customFormat="1" ht="16.5" thickBot="1" x14ac:dyDescent="0.3">
      <c r="A65" s="520" t="s">
        <v>12</v>
      </c>
      <c r="B65" s="17" t="s">
        <v>12</v>
      </c>
      <c r="C65" s="139">
        <f>C$4</f>
        <v>45658</v>
      </c>
      <c r="D65" s="139">
        <f t="shared" ref="D65:O65" si="44">D$4</f>
        <v>45689</v>
      </c>
      <c r="E65" s="139">
        <f t="shared" si="44"/>
        <v>45717</v>
      </c>
      <c r="F65" s="139">
        <f t="shared" si="44"/>
        <v>45748</v>
      </c>
      <c r="G65" s="139">
        <f t="shared" si="44"/>
        <v>45778</v>
      </c>
      <c r="H65" s="139">
        <f t="shared" si="44"/>
        <v>45809</v>
      </c>
      <c r="I65" s="139">
        <f t="shared" si="44"/>
        <v>45839</v>
      </c>
      <c r="J65" s="139">
        <f t="shared" si="44"/>
        <v>45870</v>
      </c>
      <c r="K65" s="139">
        <f t="shared" si="44"/>
        <v>45901</v>
      </c>
      <c r="L65" s="139">
        <f t="shared" si="44"/>
        <v>45931</v>
      </c>
      <c r="M65" s="139">
        <f t="shared" si="44"/>
        <v>45962</v>
      </c>
      <c r="N65" s="139">
        <f t="shared" si="44"/>
        <v>45992</v>
      </c>
      <c r="O65" s="139">
        <f t="shared" si="44"/>
        <v>46023</v>
      </c>
      <c r="Q65" s="95" t="s">
        <v>174</v>
      </c>
    </row>
    <row r="66" spans="1:17" s="95" customFormat="1" ht="15" customHeight="1" x14ac:dyDescent="0.25">
      <c r="A66" s="521"/>
      <c r="B66" s="76" t="s">
        <v>0</v>
      </c>
      <c r="C66" s="427">
        <f>' 1M - RES'!C66</f>
        <v>0.11129699999999999</v>
      </c>
      <c r="D66" s="427">
        <f>' 1M - RES'!D66</f>
        <v>9.3076999999999993E-2</v>
      </c>
      <c r="E66" s="427">
        <f>' 1M - RES'!E66</f>
        <v>7.0041999999999993E-2</v>
      </c>
      <c r="F66" s="427">
        <f>' 1M - RES'!F66</f>
        <v>3.7116000000000003E-2</v>
      </c>
      <c r="G66" s="427">
        <f>' 1M - RES'!G66</f>
        <v>4.0888000000000001E-2</v>
      </c>
      <c r="H66" s="427">
        <f>' 1M - RES'!H66</f>
        <v>0.103973</v>
      </c>
      <c r="I66" s="427">
        <f>' 1M - RES'!I66</f>
        <v>0.1401</v>
      </c>
      <c r="J66" s="427">
        <f>' 1M - RES'!J66</f>
        <v>0.13320699999999999</v>
      </c>
      <c r="K66" s="427">
        <f>' 1M - RES'!K66</f>
        <v>6.6758999999999999E-2</v>
      </c>
      <c r="L66" s="427">
        <f>' 1M - RES'!L66</f>
        <v>3.7011000000000002E-2</v>
      </c>
      <c r="M66" s="427">
        <f>' 1M - RES'!M66</f>
        <v>5.9593E-2</v>
      </c>
      <c r="N66" s="427">
        <f>' 1M - RES'!N66</f>
        <v>0.106937</v>
      </c>
      <c r="O66" s="427">
        <f>' 1M - RES'!O66</f>
        <v>0.11129699999999999</v>
      </c>
      <c r="Q66" s="428">
        <f t="shared" ref="Q66:Q75" si="45">SUM(C66:N66)</f>
        <v>1</v>
      </c>
    </row>
    <row r="67" spans="1:17" s="95" customFormat="1" x14ac:dyDescent="0.25">
      <c r="A67" s="521"/>
      <c r="B67" s="77" t="s">
        <v>1</v>
      </c>
      <c r="C67" s="427">
        <f>' 1M - RES'!C67</f>
        <v>1.1999999999999999E-3</v>
      </c>
      <c r="D67" s="427">
        <f>' 1M - RES'!D67</f>
        <v>1.1000000000000001E-3</v>
      </c>
      <c r="E67" s="427">
        <f>' 1M - RES'!E67</f>
        <v>3.13E-3</v>
      </c>
      <c r="F67" s="427">
        <f>' 1M - RES'!F67</f>
        <v>1.5047E-2</v>
      </c>
      <c r="G67" s="427">
        <f>' 1M - RES'!G67</f>
        <v>6.5409999999999996E-2</v>
      </c>
      <c r="H67" s="427">
        <f>' 1M - RES'!H67</f>
        <v>0.21082300000000001</v>
      </c>
      <c r="I67" s="427">
        <f>' 1M - RES'!I67</f>
        <v>0.28477999999999998</v>
      </c>
      <c r="J67" s="427">
        <f>' 1M - RES'!J67</f>
        <v>0.27076600000000001</v>
      </c>
      <c r="K67" s="427">
        <f>' 1M - RES'!K67</f>
        <v>0.126605</v>
      </c>
      <c r="L67" s="427">
        <f>' 1M - RES'!L67</f>
        <v>1.8471999999999999E-2</v>
      </c>
      <c r="M67" s="427">
        <f>' 1M - RES'!M67</f>
        <v>1.444E-3</v>
      </c>
      <c r="N67" s="427">
        <f>' 1M - RES'!N67</f>
        <v>1.2229999999999999E-3</v>
      </c>
      <c r="O67" s="427">
        <f>' 1M - RES'!O67</f>
        <v>1.1999999999999999E-3</v>
      </c>
      <c r="Q67" s="428">
        <f t="shared" si="45"/>
        <v>1.0000000000000002</v>
      </c>
    </row>
    <row r="68" spans="1:17" s="95" customFormat="1" x14ac:dyDescent="0.25">
      <c r="A68" s="521"/>
      <c r="B68" s="76" t="s">
        <v>2</v>
      </c>
      <c r="C68" s="427">
        <f>' 1M - RES'!C68</f>
        <v>7.9578999999999997E-2</v>
      </c>
      <c r="D68" s="427">
        <f>' 1M - RES'!D68</f>
        <v>7.2517999999999999E-2</v>
      </c>
      <c r="E68" s="427">
        <f>' 1M - RES'!E68</f>
        <v>8.1079999999999999E-2</v>
      </c>
      <c r="F68" s="427">
        <f>' 1M - RES'!F68</f>
        <v>7.9918000000000003E-2</v>
      </c>
      <c r="G68" s="427">
        <f>' 1M - RES'!G68</f>
        <v>8.4083000000000005E-2</v>
      </c>
      <c r="H68" s="427">
        <f>' 1M - RES'!H68</f>
        <v>8.5730000000000001E-2</v>
      </c>
      <c r="I68" s="427">
        <f>' 1M - RES'!I68</f>
        <v>9.6095E-2</v>
      </c>
      <c r="J68" s="427">
        <f>' 1M - RES'!J68</f>
        <v>9.6095E-2</v>
      </c>
      <c r="K68" s="427">
        <f>' 1M - RES'!K68</f>
        <v>8.4277000000000005E-2</v>
      </c>
      <c r="L68" s="427">
        <f>' 1M - RES'!L68</f>
        <v>8.2582000000000003E-2</v>
      </c>
      <c r="M68" s="427">
        <f>' 1M - RES'!M68</f>
        <v>7.8464999999999993E-2</v>
      </c>
      <c r="N68" s="427">
        <f>' 1M - RES'!N68</f>
        <v>7.9577999999999996E-2</v>
      </c>
      <c r="O68" s="427">
        <f>' 1M - RES'!O68</f>
        <v>7.9578999999999997E-2</v>
      </c>
      <c r="Q68" s="428">
        <f t="shared" si="45"/>
        <v>1.0000000000000002</v>
      </c>
    </row>
    <row r="69" spans="1:17" s="95" customFormat="1" x14ac:dyDescent="0.25">
      <c r="A69" s="521"/>
      <c r="B69" s="76" t="s">
        <v>9</v>
      </c>
      <c r="C69" s="427">
        <f>' 1M - RES'!C69</f>
        <v>0.21790499999999999</v>
      </c>
      <c r="D69" s="427">
        <f>' 1M - RES'!D69</f>
        <v>0.18213499999999999</v>
      </c>
      <c r="E69" s="427">
        <f>' 1M - RES'!E69</f>
        <v>0.13483300000000001</v>
      </c>
      <c r="F69" s="427">
        <f>' 1M - RES'!F69</f>
        <v>5.8486000000000003E-2</v>
      </c>
      <c r="G69" s="427">
        <f>' 1M - RES'!G69</f>
        <v>1.7144E-2</v>
      </c>
      <c r="H69" s="427">
        <f>' 1M - RES'!H69</f>
        <v>5.1000000000000004E-4</v>
      </c>
      <c r="I69" s="427">
        <f>' 1M - RES'!I69</f>
        <v>6.0000000000000002E-6</v>
      </c>
      <c r="J69" s="427">
        <f>' 1M - RES'!J69</f>
        <v>9.0000000000000002E-6</v>
      </c>
      <c r="K69" s="427">
        <f>' 1M - RES'!K69</f>
        <v>8.8090000000000009E-3</v>
      </c>
      <c r="L69" s="427">
        <f>' 1M - RES'!L69</f>
        <v>5.4961999999999997E-2</v>
      </c>
      <c r="M69" s="427">
        <f>' 1M - RES'!M69</f>
        <v>0.115899</v>
      </c>
      <c r="N69" s="427">
        <f>' 1M - RES'!N69</f>
        <v>0.2093020000000001</v>
      </c>
      <c r="O69" s="427">
        <f>' 1M - RES'!O69</f>
        <v>0.21790499999999999</v>
      </c>
      <c r="Q69" s="428">
        <f t="shared" si="45"/>
        <v>1</v>
      </c>
    </row>
    <row r="70" spans="1:17" s="95" customFormat="1" x14ac:dyDescent="0.25">
      <c r="A70" s="521"/>
      <c r="B70" s="77" t="s">
        <v>3</v>
      </c>
      <c r="C70" s="427">
        <f>' 1M - RES'!C70</f>
        <v>0.11129699999999999</v>
      </c>
      <c r="D70" s="427">
        <f>' 1M - RES'!D70</f>
        <v>9.3076999999999993E-2</v>
      </c>
      <c r="E70" s="427">
        <f>' 1M - RES'!E70</f>
        <v>7.0041999999999993E-2</v>
      </c>
      <c r="F70" s="427">
        <f>' 1M - RES'!F70</f>
        <v>3.7116000000000003E-2</v>
      </c>
      <c r="G70" s="427">
        <f>' 1M - RES'!G70</f>
        <v>4.0888000000000001E-2</v>
      </c>
      <c r="H70" s="427">
        <f>' 1M - RES'!H70</f>
        <v>0.103973</v>
      </c>
      <c r="I70" s="427">
        <f>' 1M - RES'!I70</f>
        <v>0.1401</v>
      </c>
      <c r="J70" s="427">
        <f>' 1M - RES'!J70</f>
        <v>0.13320699999999999</v>
      </c>
      <c r="K70" s="427">
        <f>' 1M - RES'!K70</f>
        <v>6.6758999999999999E-2</v>
      </c>
      <c r="L70" s="427">
        <f>' 1M - RES'!L70</f>
        <v>3.7011000000000002E-2</v>
      </c>
      <c r="M70" s="427">
        <f>' 1M - RES'!M70</f>
        <v>5.9593E-2</v>
      </c>
      <c r="N70" s="427">
        <f>' 1M - RES'!N70</f>
        <v>0.106937</v>
      </c>
      <c r="O70" s="427">
        <f>' 1M - RES'!O70</f>
        <v>0.11129699999999999</v>
      </c>
      <c r="Q70" s="428">
        <f t="shared" si="45"/>
        <v>1</v>
      </c>
    </row>
    <row r="71" spans="1:17" s="95" customFormat="1" x14ac:dyDescent="0.25">
      <c r="A71" s="521"/>
      <c r="B71" s="76" t="s">
        <v>4</v>
      </c>
      <c r="C71" s="427">
        <f>' 1M - RES'!C71</f>
        <v>0.10118199999999999</v>
      </c>
      <c r="D71" s="427">
        <f>' 1M - RES'!D71</f>
        <v>8.8441000000000006E-2</v>
      </c>
      <c r="E71" s="427">
        <f>' 1M - RES'!E71</f>
        <v>9.2879000000000003E-2</v>
      </c>
      <c r="F71" s="427">
        <f>' 1M - RES'!F71</f>
        <v>8.4644999999999998E-2</v>
      </c>
      <c r="G71" s="427">
        <f>' 1M - RES'!G71</f>
        <v>7.9393000000000005E-2</v>
      </c>
      <c r="H71" s="427">
        <f>' 1M - RES'!H71</f>
        <v>6.8507999999999999E-2</v>
      </c>
      <c r="I71" s="427">
        <f>' 1M - RES'!I71</f>
        <v>6.7863999999999994E-2</v>
      </c>
      <c r="J71" s="427">
        <f>' 1M - RES'!J71</f>
        <v>7.0565000000000003E-2</v>
      </c>
      <c r="K71" s="427">
        <f>' 1M - RES'!K71</f>
        <v>7.3791999999999996E-2</v>
      </c>
      <c r="L71" s="427">
        <f>' 1M - RES'!L71</f>
        <v>8.4539000000000003E-2</v>
      </c>
      <c r="M71" s="427">
        <f>' 1M - RES'!M71</f>
        <v>8.9880000000000002E-2</v>
      </c>
      <c r="N71" s="427">
        <f>' 1M - RES'!N71</f>
        <v>9.8311999999999997E-2</v>
      </c>
      <c r="O71" s="427">
        <f>' 1M - RES'!O71</f>
        <v>0.10118199999999999</v>
      </c>
      <c r="Q71" s="428">
        <f t="shared" si="45"/>
        <v>0.99999999999999989</v>
      </c>
    </row>
    <row r="72" spans="1:17" s="95" customFormat="1" x14ac:dyDescent="0.25">
      <c r="A72" s="521"/>
      <c r="B72" s="76" t="s">
        <v>5</v>
      </c>
      <c r="C72" s="427">
        <f>' 1M - RES'!C72</f>
        <v>8.4892999999999996E-2</v>
      </c>
      <c r="D72" s="427">
        <f>' 1M - RES'!D72</f>
        <v>7.7366000000000004E-2</v>
      </c>
      <c r="E72" s="427">
        <f>' 1M - RES'!E72</f>
        <v>8.4862999999999994E-2</v>
      </c>
      <c r="F72" s="427">
        <f>' 1M - RES'!F72</f>
        <v>8.2143999999999995E-2</v>
      </c>
      <c r="G72" s="427">
        <f>' 1M - RES'!G72</f>
        <v>8.4847000000000006E-2</v>
      </c>
      <c r="H72" s="427">
        <f>' 1M - RES'!H72</f>
        <v>8.2122000000000001E-2</v>
      </c>
      <c r="I72" s="427">
        <f>' 1M - RES'!I72</f>
        <v>8.4883E-2</v>
      </c>
      <c r="J72" s="427">
        <f>' 1M - RES'!J72</f>
        <v>8.4839999999999999E-2</v>
      </c>
      <c r="K72" s="427">
        <f>' 1M - RES'!K72</f>
        <v>8.2136000000000001E-2</v>
      </c>
      <c r="L72" s="427">
        <f>' 1M - RES'!L72</f>
        <v>8.4869E-2</v>
      </c>
      <c r="M72" s="427">
        <f>' 1M - RES'!M72</f>
        <v>8.2122000000000001E-2</v>
      </c>
      <c r="N72" s="427">
        <f>' 1M - RES'!N72</f>
        <v>8.4915000000000004E-2</v>
      </c>
      <c r="O72" s="427">
        <f>' 1M - RES'!O72</f>
        <v>8.4892999999999996E-2</v>
      </c>
      <c r="Q72" s="428">
        <f t="shared" si="45"/>
        <v>1</v>
      </c>
    </row>
    <row r="73" spans="1:17" s="95" customFormat="1" x14ac:dyDescent="0.25">
      <c r="A73" s="521"/>
      <c r="B73" s="76" t="s">
        <v>6</v>
      </c>
      <c r="C73" s="427">
        <f>' 1M - RES'!C73</f>
        <v>8.6451E-2</v>
      </c>
      <c r="D73" s="427">
        <f>' 1M - RES'!D73</f>
        <v>7.1145E-2</v>
      </c>
      <c r="E73" s="427">
        <f>' 1M - RES'!E73</f>
        <v>8.6052000000000003E-2</v>
      </c>
      <c r="F73" s="427">
        <f>' 1M - RES'!F73</f>
        <v>8.0701999999999996E-2</v>
      </c>
      <c r="G73" s="427">
        <f>' 1M - RES'!G73</f>
        <v>8.6052000000000003E-2</v>
      </c>
      <c r="H73" s="427">
        <f>' 1M - RES'!H73</f>
        <v>8.0701999999999996E-2</v>
      </c>
      <c r="I73" s="427">
        <f>' 1M - RES'!I73</f>
        <v>8.6451E-2</v>
      </c>
      <c r="J73" s="427">
        <f>' 1M - RES'!J73</f>
        <v>8.5653000000000007E-2</v>
      </c>
      <c r="K73" s="427">
        <f>' 1M - RES'!K73</f>
        <v>8.3031999999999995E-2</v>
      </c>
      <c r="L73" s="427">
        <f>' 1M - RES'!L73</f>
        <v>8.6052000000000003E-2</v>
      </c>
      <c r="M73" s="427">
        <f>' 1M - RES'!M73</f>
        <v>8.1087999999999993E-2</v>
      </c>
      <c r="N73" s="427">
        <f>' 1M - RES'!N73</f>
        <v>8.6620000000000003E-2</v>
      </c>
      <c r="O73" s="427">
        <f>' 1M - RES'!O73</f>
        <v>8.6451E-2</v>
      </c>
      <c r="Q73" s="428">
        <f t="shared" si="45"/>
        <v>1</v>
      </c>
    </row>
    <row r="74" spans="1:17" s="95" customFormat="1" x14ac:dyDescent="0.25">
      <c r="A74" s="521"/>
      <c r="B74" s="76" t="s">
        <v>7</v>
      </c>
      <c r="C74" s="427">
        <f>' 1M - RES'!C74</f>
        <v>7.7052999999999996E-2</v>
      </c>
      <c r="D74" s="427">
        <f>' 1M - RES'!D74</f>
        <v>7.2168999999999997E-2</v>
      </c>
      <c r="E74" s="427">
        <f>' 1M - RES'!E74</f>
        <v>8.0271999999999996E-2</v>
      </c>
      <c r="F74" s="427">
        <f>' 1M - RES'!F74</f>
        <v>7.8752000000000003E-2</v>
      </c>
      <c r="G74" s="427">
        <f>' 1M - RES'!G74</f>
        <v>8.5646E-2</v>
      </c>
      <c r="H74" s="427">
        <f>' 1M - RES'!H74</f>
        <v>8.9111999999999997E-2</v>
      </c>
      <c r="I74" s="427">
        <f>' 1M - RES'!I74</f>
        <v>9.4239000000000003E-2</v>
      </c>
      <c r="J74" s="427">
        <f>' 1M - RES'!J74</f>
        <v>9.4212000000000004E-2</v>
      </c>
      <c r="K74" s="427">
        <f>' 1M - RES'!K74</f>
        <v>8.4971000000000005E-2</v>
      </c>
      <c r="L74" s="427">
        <f>' 1M - RES'!L74</f>
        <v>8.5653000000000007E-2</v>
      </c>
      <c r="M74" s="427">
        <f>' 1M - RES'!M74</f>
        <v>7.8716999999999995E-2</v>
      </c>
      <c r="N74" s="427">
        <f>' 1M - RES'!N74</f>
        <v>7.9203999999999997E-2</v>
      </c>
      <c r="O74" s="427">
        <f>' 1M - RES'!O74</f>
        <v>7.7052999999999996E-2</v>
      </c>
      <c r="Q74" s="428">
        <f t="shared" si="45"/>
        <v>1</v>
      </c>
    </row>
    <row r="75" spans="1:17" s="95" customFormat="1" ht="15.75" thickBot="1" x14ac:dyDescent="0.3">
      <c r="A75" s="522"/>
      <c r="B75" s="78" t="s">
        <v>8</v>
      </c>
      <c r="C75" s="429">
        <f>' 1M - RES'!C75</f>
        <v>0.10352699999999999</v>
      </c>
      <c r="D75" s="429">
        <f>' 1M - RES'!D75</f>
        <v>9.0719999999999995E-2</v>
      </c>
      <c r="E75" s="429">
        <f>' 1M - RES'!E75</f>
        <v>9.5543000000000003E-2</v>
      </c>
      <c r="F75" s="429">
        <f>' 1M - RES'!F75</f>
        <v>8.4798999999999999E-2</v>
      </c>
      <c r="G75" s="429">
        <f>' 1M - RES'!G75</f>
        <v>8.3599999999999994E-2</v>
      </c>
      <c r="H75" s="429">
        <f>' 1M - RES'!H75</f>
        <v>7.7064999999999995E-2</v>
      </c>
      <c r="I75" s="429">
        <f>' 1M - RES'!I75</f>
        <v>6.7711999999999994E-2</v>
      </c>
      <c r="J75" s="429">
        <f>' 1M - RES'!J75</f>
        <v>6.3687999999999995E-2</v>
      </c>
      <c r="K75" s="429">
        <f>' 1M - RES'!K75</f>
        <v>6.9373000000000004E-2</v>
      </c>
      <c r="L75" s="429">
        <f>' 1M - RES'!L75</f>
        <v>7.9644000000000006E-2</v>
      </c>
      <c r="M75" s="429">
        <f>' 1M - RES'!M75</f>
        <v>8.4751999999999994E-2</v>
      </c>
      <c r="N75" s="429">
        <f>' 1M - RES'!N75</f>
        <v>9.9576999999999999E-2</v>
      </c>
      <c r="O75" s="429">
        <f>' 1M - RES'!O75</f>
        <v>0.10352699999999999</v>
      </c>
      <c r="Q75" s="428">
        <f t="shared" si="45"/>
        <v>1</v>
      </c>
    </row>
    <row r="76" spans="1:17" s="95" customFormat="1" ht="15.75" thickBot="1" x14ac:dyDescent="0.3">
      <c r="Q76" s="95" t="s">
        <v>234</v>
      </c>
    </row>
    <row r="77" spans="1:17" s="95" customFormat="1" ht="15.75" thickBot="1" x14ac:dyDescent="0.3">
      <c r="A77" s="433"/>
      <c r="B77" s="523" t="s">
        <v>28</v>
      </c>
      <c r="C77" s="139">
        <f>C$4</f>
        <v>45658</v>
      </c>
      <c r="D77" s="139">
        <f t="shared" ref="D77:O77" si="46">D$4</f>
        <v>45689</v>
      </c>
      <c r="E77" s="139">
        <f t="shared" si="46"/>
        <v>45717</v>
      </c>
      <c r="F77" s="139">
        <f t="shared" si="46"/>
        <v>45748</v>
      </c>
      <c r="G77" s="139">
        <f t="shared" si="46"/>
        <v>45778</v>
      </c>
      <c r="H77" s="139">
        <f t="shared" si="46"/>
        <v>45809</v>
      </c>
      <c r="I77" s="139">
        <f t="shared" si="46"/>
        <v>45839</v>
      </c>
      <c r="J77" s="139">
        <f t="shared" si="46"/>
        <v>45870</v>
      </c>
      <c r="K77" s="139">
        <f t="shared" si="46"/>
        <v>45901</v>
      </c>
      <c r="L77" s="139">
        <f t="shared" si="46"/>
        <v>45931</v>
      </c>
      <c r="M77" s="139">
        <f t="shared" si="46"/>
        <v>45962</v>
      </c>
      <c r="N77" s="139">
        <f t="shared" si="46"/>
        <v>45992</v>
      </c>
      <c r="O77" s="139">
        <f t="shared" si="46"/>
        <v>46023</v>
      </c>
    </row>
    <row r="78" spans="1:17" s="95" customFormat="1" ht="15.75" thickBot="1" x14ac:dyDescent="0.3">
      <c r="A78" s="433"/>
      <c r="B78" s="524"/>
      <c r="C78" s="432">
        <f>' 1M - RES'!C78</f>
        <v>5.3462000000000003E-2</v>
      </c>
      <c r="D78" s="432">
        <f>' 1M - RES'!D78</f>
        <v>5.3289999999999997E-2</v>
      </c>
      <c r="E78" s="432">
        <f>' 1M - RES'!E78</f>
        <v>5.4837999999999998E-2</v>
      </c>
      <c r="F78" s="432">
        <f>' 1M - RES'!F78</f>
        <v>5.9094000000000001E-2</v>
      </c>
      <c r="G78" s="432">
        <f>' 1M - RES'!G78</f>
        <v>6.0398E-2</v>
      </c>
      <c r="H78" s="432">
        <f>' 1M - RES'!H78</f>
        <v>0.122034</v>
      </c>
      <c r="I78" s="432">
        <f>' 1M - RES'!I78</f>
        <v>0.122029</v>
      </c>
      <c r="J78" s="432">
        <f>' 1M - RES'!J78</f>
        <v>0.122026</v>
      </c>
      <c r="K78" s="432">
        <f>' 1M - RES'!K78</f>
        <v>0.12202499999999999</v>
      </c>
      <c r="L78" s="432">
        <f>' 1M - RES'!L78</f>
        <v>5.5929E-2</v>
      </c>
      <c r="M78" s="432">
        <f>' 1M - RES'!M78</f>
        <v>5.9523E-2</v>
      </c>
      <c r="N78" s="432">
        <f>' 1M - RES'!N78</f>
        <v>5.5969999999999999E-2</v>
      </c>
      <c r="O78" s="432">
        <f>' 1M - RES'!O78</f>
        <v>5.3462000000000003E-2</v>
      </c>
      <c r="Q78" s="95" t="s">
        <v>235</v>
      </c>
    </row>
    <row r="79" spans="1:17" s="95" customFormat="1" x14ac:dyDescent="0.25">
      <c r="C79" s="438" t="s">
        <v>231</v>
      </c>
    </row>
    <row r="96" spans="10:10" x14ac:dyDescent="0.25">
      <c r="J96" s="5"/>
    </row>
    <row r="97" spans="4:4" x14ac:dyDescent="0.25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Q112"/>
  <sheetViews>
    <sheetView zoomScale="80" zoomScaleNormal="80" workbookViewId="0">
      <pane xSplit="2" topLeftCell="C1" activePane="topRight" state="frozen"/>
      <selection activeCell="K32" sqref="K32"/>
      <selection pane="topRight" activeCell="H20" sqref="H20"/>
    </sheetView>
  </sheetViews>
  <sheetFormatPr defaultRowHeight="15" x14ac:dyDescent="0.25"/>
  <cols>
    <col min="1" max="1" width="9.42578125" customWidth="1"/>
    <col min="2" max="2" width="24.7109375" customWidth="1"/>
    <col min="3" max="3" width="15.7109375" bestFit="1" customWidth="1"/>
    <col min="4" max="9" width="13.7109375" customWidth="1"/>
    <col min="10" max="15" width="14.28515625" bestFit="1" customWidth="1"/>
    <col min="16" max="16" width="10.5703125" bestFit="1" customWidth="1"/>
    <col min="17" max="17" width="16.28515625" customWidth="1"/>
    <col min="28" max="28" width="9.285156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f>' LI 1M - RES'!C2</f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ENTRY'!C116</f>
        <v>0</v>
      </c>
      <c r="D5" s="3">
        <f>'BIZ kWh ENTRY'!D116</f>
        <v>0</v>
      </c>
      <c r="E5" s="3">
        <f>'BIZ kWh ENTRY'!E116</f>
        <v>0</v>
      </c>
      <c r="F5" s="3">
        <f>'BIZ kWh ENTRY'!F116</f>
        <v>0</v>
      </c>
      <c r="G5" s="3">
        <f>'BIZ kWh ENTRY'!G116</f>
        <v>0</v>
      </c>
      <c r="H5" s="3">
        <f>'BIZ kWh ENTRY'!H116</f>
        <v>0</v>
      </c>
      <c r="I5" s="3">
        <f>'BIZ kWh ENTRY'!I116</f>
        <v>0</v>
      </c>
      <c r="J5" s="3">
        <f>'BIZ kWh ENTRY'!J116</f>
        <v>0</v>
      </c>
      <c r="K5" s="3">
        <f>'BIZ kWh ENTRY'!K116</f>
        <v>0</v>
      </c>
      <c r="L5" s="3">
        <f>'BIZ kWh ENTRY'!L116</f>
        <v>0</v>
      </c>
      <c r="M5" s="3">
        <f>'BIZ kWh ENTRY'!M116</f>
        <v>0</v>
      </c>
      <c r="N5" s="3">
        <f>'BIZ kWh ENTRY'!N116</f>
        <v>0</v>
      </c>
      <c r="O5" s="147"/>
    </row>
    <row r="6" spans="1:17" x14ac:dyDescent="0.25">
      <c r="A6" s="526"/>
      <c r="B6" s="12" t="s">
        <v>0</v>
      </c>
      <c r="C6" s="3">
        <f>'BIZ kWh ENTRY'!C117</f>
        <v>0</v>
      </c>
      <c r="D6" s="3">
        <f>'BIZ kWh ENTRY'!D117</f>
        <v>0</v>
      </c>
      <c r="E6" s="3">
        <f>'BIZ kWh ENTRY'!E117</f>
        <v>0</v>
      </c>
      <c r="F6" s="3">
        <f>'BIZ kWh ENTRY'!F117</f>
        <v>0</v>
      </c>
      <c r="G6" s="3">
        <f>'BIZ kWh ENTRY'!G117</f>
        <v>0</v>
      </c>
      <c r="H6" s="3">
        <f>'BIZ kWh ENTRY'!H117</f>
        <v>0</v>
      </c>
      <c r="I6" s="3">
        <f>'BIZ kWh ENTRY'!I117</f>
        <v>0</v>
      </c>
      <c r="J6" s="3">
        <f>'BIZ kWh ENTRY'!J117</f>
        <v>0</v>
      </c>
      <c r="K6" s="3">
        <f>'BIZ kWh ENTRY'!K117</f>
        <v>0</v>
      </c>
      <c r="L6" s="3">
        <f>'BIZ kWh ENTRY'!L117</f>
        <v>0</v>
      </c>
      <c r="M6" s="3">
        <f>'BIZ kWh ENTRY'!M117</f>
        <v>0</v>
      </c>
      <c r="N6" s="3">
        <f>'BIZ kWh ENTRY'!N117</f>
        <v>0</v>
      </c>
      <c r="O6" s="147"/>
    </row>
    <row r="7" spans="1:17" x14ac:dyDescent="0.25">
      <c r="A7" s="526"/>
      <c r="B7" s="11" t="s">
        <v>21</v>
      </c>
      <c r="C7" s="3">
        <f>'BIZ kWh ENTRY'!C118</f>
        <v>0</v>
      </c>
      <c r="D7" s="3">
        <f>'BIZ kWh ENTRY'!D118</f>
        <v>0</v>
      </c>
      <c r="E7" s="3">
        <f>'BIZ kWh ENTRY'!E118</f>
        <v>0</v>
      </c>
      <c r="F7" s="3">
        <f>'BIZ kWh ENTRY'!F118</f>
        <v>0</v>
      </c>
      <c r="G7" s="3">
        <f>'BIZ kWh ENTRY'!G118</f>
        <v>0</v>
      </c>
      <c r="H7" s="3">
        <f>'BIZ kWh ENTRY'!H118</f>
        <v>0</v>
      </c>
      <c r="I7" s="3">
        <f>'BIZ kWh ENTRY'!I118</f>
        <v>0</v>
      </c>
      <c r="J7" s="3">
        <f>'BIZ kWh ENTRY'!J118</f>
        <v>0</v>
      </c>
      <c r="K7" s="3">
        <f>'BIZ kWh ENTRY'!K118</f>
        <v>0</v>
      </c>
      <c r="L7" s="3">
        <f>'BIZ kWh ENTRY'!L118</f>
        <v>0</v>
      </c>
      <c r="M7" s="3">
        <f>'BIZ kWh ENTRY'!M118</f>
        <v>0</v>
      </c>
      <c r="N7" s="3">
        <f>'BIZ kWh ENTRY'!N118</f>
        <v>0</v>
      </c>
      <c r="O7" s="147"/>
    </row>
    <row r="8" spans="1:17" x14ac:dyDescent="0.25">
      <c r="A8" s="526"/>
      <c r="B8" s="11" t="s">
        <v>1</v>
      </c>
      <c r="C8" s="3">
        <f>'BIZ kWh ENTRY'!C119</f>
        <v>0</v>
      </c>
      <c r="D8" s="3">
        <f>'BIZ kWh ENTRY'!D119</f>
        <v>0</v>
      </c>
      <c r="E8" s="3">
        <f>'BIZ kWh ENTRY'!E119</f>
        <v>0</v>
      </c>
      <c r="F8" s="3">
        <f>'BIZ kWh ENTRY'!F119</f>
        <v>9065.7002820501275</v>
      </c>
      <c r="G8" s="3">
        <f>'BIZ kWh ENTRY'!G119</f>
        <v>12224.906584229439</v>
      </c>
      <c r="H8" s="3">
        <f>'BIZ kWh ENTRY'!H119</f>
        <v>0</v>
      </c>
      <c r="I8" s="3">
        <f>'BIZ kWh ENTRY'!I119</f>
        <v>0</v>
      </c>
      <c r="J8" s="3">
        <f>'BIZ kWh ENTRY'!J119</f>
        <v>0</v>
      </c>
      <c r="K8" s="3">
        <f>'BIZ kWh ENTRY'!K119</f>
        <v>520.16824799471283</v>
      </c>
      <c r="L8" s="3">
        <f>'BIZ kWh ENTRY'!L119</f>
        <v>7059.9839465334899</v>
      </c>
      <c r="M8" s="3">
        <f>'BIZ kWh ENTRY'!M119</f>
        <v>705.82645154700378</v>
      </c>
      <c r="N8" s="3">
        <f>'BIZ kWh ENTRY'!N119</f>
        <v>1500.2036028617804</v>
      </c>
      <c r="O8" s="147"/>
    </row>
    <row r="9" spans="1:17" x14ac:dyDescent="0.25">
      <c r="A9" s="526"/>
      <c r="B9" s="12" t="s">
        <v>22</v>
      </c>
      <c r="C9" s="3">
        <f>'BIZ kWh ENTRY'!C120</f>
        <v>0</v>
      </c>
      <c r="D9" s="3">
        <f>'BIZ kWh ENTRY'!D120</f>
        <v>0</v>
      </c>
      <c r="E9" s="3">
        <f>'BIZ kWh ENTRY'!E120</f>
        <v>0</v>
      </c>
      <c r="F9" s="3">
        <f>'BIZ kWh ENTRY'!F120</f>
        <v>0</v>
      </c>
      <c r="G9" s="3">
        <f>'BIZ kWh ENTRY'!G120</f>
        <v>0</v>
      </c>
      <c r="H9" s="3">
        <f>'BIZ kWh ENTRY'!H120</f>
        <v>0</v>
      </c>
      <c r="I9" s="3">
        <f>'BIZ kWh ENTRY'!I120</f>
        <v>0</v>
      </c>
      <c r="J9" s="3">
        <f>'BIZ kWh ENTRY'!J120</f>
        <v>0</v>
      </c>
      <c r="K9" s="3">
        <f>'BIZ kWh ENTRY'!K120</f>
        <v>0</v>
      </c>
      <c r="L9" s="3">
        <f>'BIZ kWh ENTRY'!L120</f>
        <v>0</v>
      </c>
      <c r="M9" s="3">
        <f>'BIZ kWh ENTRY'!M120</f>
        <v>0</v>
      </c>
      <c r="N9" s="3">
        <f>'BIZ kWh ENTRY'!N120</f>
        <v>0</v>
      </c>
      <c r="O9" s="147"/>
    </row>
    <row r="10" spans="1:17" x14ac:dyDescent="0.25">
      <c r="A10" s="526"/>
      <c r="B10" s="11" t="s">
        <v>9</v>
      </c>
      <c r="C10" s="3">
        <f>'BIZ kWh ENTRY'!C121</f>
        <v>0</v>
      </c>
      <c r="D10" s="3">
        <f>'BIZ kWh ENTRY'!D121</f>
        <v>0</v>
      </c>
      <c r="E10" s="3">
        <f>'BIZ kWh ENTRY'!E121</f>
        <v>0</v>
      </c>
      <c r="F10" s="3">
        <f>'BIZ kWh ENTRY'!F121</f>
        <v>0</v>
      </c>
      <c r="G10" s="3">
        <f>'BIZ kWh ENTRY'!G121</f>
        <v>5820.790125248699</v>
      </c>
      <c r="H10" s="3">
        <f>'BIZ kWh ENTRY'!H121</f>
        <v>0</v>
      </c>
      <c r="I10" s="3">
        <f>'BIZ kWh ENTRY'!I121</f>
        <v>0</v>
      </c>
      <c r="J10" s="3">
        <f>'BIZ kWh ENTRY'!J121</f>
        <v>0</v>
      </c>
      <c r="K10" s="3">
        <f>'BIZ kWh ENTRY'!K121</f>
        <v>1293.508916721933</v>
      </c>
      <c r="L10" s="3">
        <f>'BIZ kWh ENTRY'!L121</f>
        <v>0</v>
      </c>
      <c r="M10" s="3">
        <f>'BIZ kWh ENTRY'!M121</f>
        <v>0</v>
      </c>
      <c r="N10" s="3">
        <f>'BIZ kWh ENTRY'!N121</f>
        <v>0</v>
      </c>
      <c r="O10" s="147"/>
    </row>
    <row r="11" spans="1:17" x14ac:dyDescent="0.25">
      <c r="A11" s="526"/>
      <c r="B11" s="11" t="s">
        <v>3</v>
      </c>
      <c r="C11" s="3">
        <f>'BIZ kWh ENTRY'!C122</f>
        <v>0</v>
      </c>
      <c r="D11" s="3">
        <f>'BIZ kWh ENTRY'!D122</f>
        <v>0</v>
      </c>
      <c r="E11" s="3">
        <f>'BIZ kWh ENTRY'!E122</f>
        <v>135.59935908367919</v>
      </c>
      <c r="F11" s="3">
        <f>'BIZ kWh ENTRY'!F122</f>
        <v>789.83654380118844</v>
      </c>
      <c r="G11" s="3">
        <f>'BIZ kWh ENTRY'!G122</f>
        <v>2124.1498228183418</v>
      </c>
      <c r="H11" s="3">
        <f>'BIZ kWh ENTRY'!H122</f>
        <v>3706.0798922938829</v>
      </c>
      <c r="I11" s="3">
        <f>'BIZ kWh ENTRY'!I122</f>
        <v>528.73966530967857</v>
      </c>
      <c r="J11" s="3">
        <f>'BIZ kWh ENTRY'!J122</f>
        <v>611.03450383018628</v>
      </c>
      <c r="K11" s="3">
        <f>'BIZ kWh ENTRY'!K122</f>
        <v>567.05709868455381</v>
      </c>
      <c r="L11" s="3">
        <f>'BIZ kWh ENTRY'!L122</f>
        <v>533.75628610535216</v>
      </c>
      <c r="M11" s="3">
        <f>'BIZ kWh ENTRY'!M122</f>
        <v>803.2233751228581</v>
      </c>
      <c r="N11" s="3">
        <f>'BIZ kWh ENTRY'!N122</f>
        <v>2027.2418601596491</v>
      </c>
      <c r="O11" s="147"/>
    </row>
    <row r="12" spans="1:17" x14ac:dyDescent="0.25">
      <c r="A12" s="526"/>
      <c r="B12" s="11" t="s">
        <v>4</v>
      </c>
      <c r="C12" s="3">
        <f>'BIZ kWh ENTRY'!C123</f>
        <v>0</v>
      </c>
      <c r="D12" s="3">
        <f>'BIZ kWh ENTRY'!D123</f>
        <v>0</v>
      </c>
      <c r="E12" s="3">
        <f>'BIZ kWh ENTRY'!E123</f>
        <v>24122.54307783836</v>
      </c>
      <c r="F12" s="3">
        <f>'BIZ kWh ENTRY'!F123</f>
        <v>85976.852974380119</v>
      </c>
      <c r="G12" s="3">
        <f>'BIZ kWh ENTRY'!G123</f>
        <v>240901.1500354149</v>
      </c>
      <c r="H12" s="3">
        <f>'BIZ kWh ENTRY'!H123</f>
        <v>160153.08667670027</v>
      </c>
      <c r="I12" s="3">
        <f>'BIZ kWh ENTRY'!I123</f>
        <v>66619.216678817873</v>
      </c>
      <c r="J12" s="3">
        <f>'BIZ kWh ENTRY'!J123</f>
        <v>77540.288317543091</v>
      </c>
      <c r="K12" s="3">
        <f>'BIZ kWh ENTRY'!K123</f>
        <v>140199.1754275744</v>
      </c>
      <c r="L12" s="3">
        <f>'BIZ kWh ENTRY'!L123</f>
        <v>78368.746507963835</v>
      </c>
      <c r="M12" s="3">
        <f>'BIZ kWh ENTRY'!M123</f>
        <v>106470.39223143934</v>
      </c>
      <c r="N12" s="3">
        <f>'BIZ kWh ENTRY'!N123</f>
        <v>242816.65137229042</v>
      </c>
      <c r="O12" s="147"/>
    </row>
    <row r="13" spans="1:17" x14ac:dyDescent="0.25">
      <c r="A13" s="526"/>
      <c r="B13" s="11" t="s">
        <v>5</v>
      </c>
      <c r="C13" s="3">
        <f>'BIZ kWh ENTRY'!C124</f>
        <v>0</v>
      </c>
      <c r="D13" s="3">
        <f>'BIZ kWh ENTRY'!D124</f>
        <v>0</v>
      </c>
      <c r="E13" s="3">
        <f>'BIZ kWh ENTRY'!E124</f>
        <v>0</v>
      </c>
      <c r="F13" s="3">
        <f>'BIZ kWh ENTRY'!F124</f>
        <v>0</v>
      </c>
      <c r="G13" s="3">
        <f>'BIZ kWh ENTRY'!G124</f>
        <v>135.81385282918927</v>
      </c>
      <c r="H13" s="3">
        <f>'BIZ kWh ENTRY'!H124</f>
        <v>0</v>
      </c>
      <c r="I13" s="3">
        <f>'BIZ kWh ENTRY'!I124</f>
        <v>0</v>
      </c>
      <c r="J13" s="3">
        <f>'BIZ kWh ENTRY'!J124</f>
        <v>0</v>
      </c>
      <c r="K13" s="3">
        <f>'BIZ kWh ENTRY'!K124</f>
        <v>0</v>
      </c>
      <c r="L13" s="3">
        <f>'BIZ kWh ENTRY'!L124</f>
        <v>0</v>
      </c>
      <c r="M13" s="3">
        <f>'BIZ kWh ENTRY'!M124</f>
        <v>0</v>
      </c>
      <c r="N13" s="3">
        <f>'BIZ kWh ENTRY'!N124</f>
        <v>0</v>
      </c>
      <c r="O13" s="147"/>
    </row>
    <row r="14" spans="1:17" x14ac:dyDescent="0.25">
      <c r="A14" s="526"/>
      <c r="B14" s="11" t="s">
        <v>23</v>
      </c>
      <c r="C14" s="3">
        <f>'BIZ kWh ENTRY'!C125</f>
        <v>0</v>
      </c>
      <c r="D14" s="3">
        <f>'BIZ kWh ENTRY'!D125</f>
        <v>0</v>
      </c>
      <c r="E14" s="3">
        <f>'BIZ kWh ENTRY'!E125</f>
        <v>204.25382636735631</v>
      </c>
      <c r="F14" s="3">
        <f>'BIZ kWh ENTRY'!F125</f>
        <v>48.746968422978519</v>
      </c>
      <c r="G14" s="3">
        <f>'BIZ kWh ENTRY'!G125</f>
        <v>128.95695497854763</v>
      </c>
      <c r="H14" s="3">
        <f>'BIZ kWh ENTRY'!H125</f>
        <v>581.91722919585266</v>
      </c>
      <c r="I14" s="3">
        <f>'BIZ kWh ENTRY'!I125</f>
        <v>157.60321160122356</v>
      </c>
      <c r="J14" s="3">
        <f>'BIZ kWh ENTRY'!J125</f>
        <v>198.73425461755943</v>
      </c>
      <c r="K14" s="3">
        <f>'BIZ kWh ENTRY'!K125</f>
        <v>2101.9760504480064</v>
      </c>
      <c r="L14" s="3">
        <f>'BIZ kWh ENTRY'!L125</f>
        <v>489.74135493053734</v>
      </c>
      <c r="M14" s="3">
        <f>'BIZ kWh ENTRY'!M125</f>
        <v>309.12791505572608</v>
      </c>
      <c r="N14" s="3">
        <f>'BIZ kWh ENTRY'!N125</f>
        <v>316.58719222421951</v>
      </c>
      <c r="O14" s="147"/>
    </row>
    <row r="15" spans="1:17" x14ac:dyDescent="0.25">
      <c r="A15" s="526"/>
      <c r="B15" s="11" t="s">
        <v>24</v>
      </c>
      <c r="C15" s="3">
        <f>'BIZ kWh ENTRY'!C126</f>
        <v>0</v>
      </c>
      <c r="D15" s="3">
        <f>'BIZ kWh ENTRY'!D126</f>
        <v>0</v>
      </c>
      <c r="E15" s="3">
        <f>'BIZ kWh ENTRY'!E126</f>
        <v>0</v>
      </c>
      <c r="F15" s="3">
        <f>'BIZ kWh ENTRY'!F126</f>
        <v>0</v>
      </c>
      <c r="G15" s="3">
        <f>'BIZ kWh ENTRY'!G126</f>
        <v>0</v>
      </c>
      <c r="H15" s="3">
        <f>'BIZ kWh ENTRY'!H126</f>
        <v>0</v>
      </c>
      <c r="I15" s="3">
        <f>'BIZ kWh ENTRY'!I126</f>
        <v>0</v>
      </c>
      <c r="J15" s="3">
        <f>'BIZ kWh ENTRY'!J126</f>
        <v>0</v>
      </c>
      <c r="K15" s="3">
        <f>'BIZ kWh ENTRY'!K126</f>
        <v>0</v>
      </c>
      <c r="L15" s="3">
        <f>'BIZ kWh ENTRY'!L126</f>
        <v>0</v>
      </c>
      <c r="M15" s="3">
        <f>'BIZ kWh ENTRY'!M126</f>
        <v>0</v>
      </c>
      <c r="N15" s="3">
        <f>'BIZ kWh ENTRY'!N126</f>
        <v>0</v>
      </c>
      <c r="O15" s="147"/>
    </row>
    <row r="16" spans="1:17" x14ac:dyDescent="0.25">
      <c r="A16" s="526"/>
      <c r="B16" s="11" t="s">
        <v>7</v>
      </c>
      <c r="C16" s="3">
        <f>'BIZ kWh ENTRY'!C127</f>
        <v>0</v>
      </c>
      <c r="D16" s="3">
        <f>'BIZ kWh ENTRY'!D127</f>
        <v>0</v>
      </c>
      <c r="E16" s="3">
        <f>'BIZ kWh ENTRY'!E127</f>
        <v>0</v>
      </c>
      <c r="F16" s="3">
        <f>'BIZ kWh ENTRY'!F127</f>
        <v>0</v>
      </c>
      <c r="G16" s="3">
        <f>'BIZ kWh ENTRY'!G127</f>
        <v>0</v>
      </c>
      <c r="H16" s="3">
        <f>'BIZ kWh ENTRY'!H127</f>
        <v>0</v>
      </c>
      <c r="I16" s="3">
        <f>'BIZ kWh ENTRY'!I127</f>
        <v>0</v>
      </c>
      <c r="J16" s="3">
        <f>'BIZ kWh ENTRY'!J127</f>
        <v>0</v>
      </c>
      <c r="K16" s="3">
        <f>'BIZ kWh ENTRY'!K127</f>
        <v>0</v>
      </c>
      <c r="L16" s="3">
        <f>'BIZ kWh ENTRY'!L127</f>
        <v>0</v>
      </c>
      <c r="M16" s="3">
        <f>'BIZ kWh ENTRY'!M127</f>
        <v>0</v>
      </c>
      <c r="N16" s="3">
        <f>'BIZ kWh ENTRY'!N127</f>
        <v>0</v>
      </c>
      <c r="O16" s="147"/>
    </row>
    <row r="17" spans="1:15" x14ac:dyDescent="0.25">
      <c r="A17" s="526"/>
      <c r="B17" s="11" t="s">
        <v>8</v>
      </c>
      <c r="C17" s="3">
        <f>'BIZ kWh ENTRY'!C128</f>
        <v>0</v>
      </c>
      <c r="D17" s="3">
        <f>'BIZ kWh ENTRY'!D128</f>
        <v>0</v>
      </c>
      <c r="E17" s="3">
        <f>'BIZ kWh ENTRY'!E128</f>
        <v>0</v>
      </c>
      <c r="F17" s="3">
        <f>'BIZ kWh ENTRY'!F128</f>
        <v>0</v>
      </c>
      <c r="G17" s="3">
        <f>'BIZ kWh ENTRY'!G128</f>
        <v>0</v>
      </c>
      <c r="H17" s="3">
        <f>'BIZ kWh ENTRY'!H128</f>
        <v>0</v>
      </c>
      <c r="I17" s="3">
        <f>'BIZ kWh ENTRY'!I128</f>
        <v>0</v>
      </c>
      <c r="J17" s="3">
        <f>'BIZ kWh ENTRY'!J128</f>
        <v>0</v>
      </c>
      <c r="K17" s="3">
        <f>'BIZ kWh ENTRY'!K128</f>
        <v>0</v>
      </c>
      <c r="L17" s="3">
        <f>'BIZ kWh ENTRY'!L128</f>
        <v>0</v>
      </c>
      <c r="M17" s="3">
        <f>'BIZ kWh ENTRY'!M128</f>
        <v>0</v>
      </c>
      <c r="N17" s="3">
        <f>'BIZ kWh ENTRY'!N128</f>
        <v>0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5" t="str">
        <f>' LI 1M - RES'!B16</f>
        <v>Monthly kWh</v>
      </c>
      <c r="C19" s="217">
        <f>SUM(C5:C18)</f>
        <v>0</v>
      </c>
      <c r="D19" s="217">
        <f t="shared" ref="D19:O19" si="1">SUM(D5:D18)</f>
        <v>0</v>
      </c>
      <c r="E19" s="217">
        <f t="shared" si="1"/>
        <v>24462.396263289396</v>
      </c>
      <c r="F19" s="217">
        <f t="shared" si="1"/>
        <v>95881.136768654411</v>
      </c>
      <c r="G19" s="217">
        <f t="shared" si="1"/>
        <v>261335.76737551912</v>
      </c>
      <c r="H19" s="217">
        <f t="shared" si="1"/>
        <v>164441.08379819</v>
      </c>
      <c r="I19" s="217">
        <f t="shared" si="1"/>
        <v>67305.559555728774</v>
      </c>
      <c r="J19" s="217">
        <f t="shared" si="1"/>
        <v>78350.057075990844</v>
      </c>
      <c r="K19" s="217">
        <f t="shared" si="1"/>
        <v>144681.88574142358</v>
      </c>
      <c r="L19" s="217">
        <f t="shared" si="1"/>
        <v>86452.22809553321</v>
      </c>
      <c r="M19" s="217">
        <f t="shared" si="1"/>
        <v>108288.56997316492</v>
      </c>
      <c r="N19" s="217">
        <f t="shared" si="1"/>
        <v>246660.68402753607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235"/>
      <c r="D21" s="124"/>
      <c r="E21" s="235"/>
      <c r="F21" s="124"/>
      <c r="G21" s="124"/>
      <c r="H21" s="235"/>
      <c r="I21" s="124"/>
      <c r="J21" s="124"/>
      <c r="K21" s="235"/>
      <c r="L21" s="124"/>
      <c r="M21" s="124"/>
      <c r="N21" s="235"/>
      <c r="O21" s="124"/>
    </row>
    <row r="22" spans="1:15" ht="16.5" thickBot="1" x14ac:dyDescent="0.3">
      <c r="A22" s="528" t="s">
        <v>15</v>
      </c>
      <c r="B22" s="17" t="str">
        <f t="shared" ref="B22" si="2">B4</f>
        <v>End Use</v>
      </c>
      <c r="C22" s="139">
        <f>C$4</f>
        <v>45658</v>
      </c>
      <c r="D22" s="139">
        <f t="shared" ref="D22:O22" si="3">D$4</f>
        <v>45689</v>
      </c>
      <c r="E22" s="139">
        <f t="shared" si="3"/>
        <v>45717</v>
      </c>
      <c r="F22" s="139">
        <f t="shared" si="3"/>
        <v>45748</v>
      </c>
      <c r="G22" s="139">
        <f t="shared" si="3"/>
        <v>45778</v>
      </c>
      <c r="H22" s="139">
        <f t="shared" si="3"/>
        <v>45809</v>
      </c>
      <c r="I22" s="139">
        <f t="shared" si="3"/>
        <v>45839</v>
      </c>
      <c r="J22" s="139">
        <f t="shared" si="3"/>
        <v>45870</v>
      </c>
      <c r="K22" s="139">
        <f t="shared" si="3"/>
        <v>45901</v>
      </c>
      <c r="L22" s="139">
        <f t="shared" si="3"/>
        <v>45931</v>
      </c>
      <c r="M22" s="139">
        <f t="shared" si="3"/>
        <v>45962</v>
      </c>
      <c r="N22" s="139">
        <f t="shared" si="3"/>
        <v>45992</v>
      </c>
      <c r="O22" s="139">
        <f t="shared" si="3"/>
        <v>46023</v>
      </c>
    </row>
    <row r="23" spans="1:15" ht="15" customHeight="1" x14ac:dyDescent="0.25">
      <c r="A23" s="529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25">
      <c r="A24" s="529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25">
      <c r="A25" s="529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25">
      <c r="A26" s="529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9065.7002820501275</v>
      </c>
      <c r="G26" s="3">
        <f t="shared" si="8"/>
        <v>21290.606866279566</v>
      </c>
      <c r="H26" s="3">
        <f t="shared" si="8"/>
        <v>21290.606866279566</v>
      </c>
      <c r="I26" s="3">
        <f t="shared" si="8"/>
        <v>21290.606866279566</v>
      </c>
      <c r="J26" s="3">
        <f t="shared" si="8"/>
        <v>21290.606866279566</v>
      </c>
      <c r="K26" s="3">
        <f t="shared" si="8"/>
        <v>21810.775114274278</v>
      </c>
      <c r="L26" s="3">
        <f t="shared" si="8"/>
        <v>28870.759060807766</v>
      </c>
      <c r="M26" s="3">
        <f t="shared" si="8"/>
        <v>29576.58551235477</v>
      </c>
      <c r="N26" s="3">
        <f t="shared" si="8"/>
        <v>31076.78911521655</v>
      </c>
      <c r="O26" s="3">
        <f t="shared" si="8"/>
        <v>31076.78911521655</v>
      </c>
    </row>
    <row r="27" spans="1:15" x14ac:dyDescent="0.25">
      <c r="A27" s="529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</row>
    <row r="28" spans="1:15" x14ac:dyDescent="0.25">
      <c r="A28" s="529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5820.790125248699</v>
      </c>
      <c r="H28" s="3">
        <f t="shared" si="10"/>
        <v>5820.790125248699</v>
      </c>
      <c r="I28" s="3">
        <f t="shared" si="10"/>
        <v>5820.790125248699</v>
      </c>
      <c r="J28" s="3">
        <f t="shared" si="10"/>
        <v>5820.790125248699</v>
      </c>
      <c r="K28" s="3">
        <f t="shared" si="10"/>
        <v>7114.2990419706321</v>
      </c>
      <c r="L28" s="3">
        <f t="shared" si="10"/>
        <v>7114.2990419706321</v>
      </c>
      <c r="M28" s="3">
        <f t="shared" si="10"/>
        <v>7114.2990419706321</v>
      </c>
      <c r="N28" s="3">
        <f t="shared" si="10"/>
        <v>7114.2990419706321</v>
      </c>
      <c r="O28" s="3">
        <f t="shared" si="10"/>
        <v>7114.2990419706321</v>
      </c>
    </row>
    <row r="29" spans="1:15" x14ac:dyDescent="0.25">
      <c r="A29" s="529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135.59935908367919</v>
      </c>
      <c r="F29" s="3">
        <f t="shared" si="11"/>
        <v>925.43590288486757</v>
      </c>
      <c r="G29" s="3">
        <f t="shared" si="11"/>
        <v>3049.5857257032094</v>
      </c>
      <c r="H29" s="3">
        <f t="shared" si="11"/>
        <v>6755.6656179970923</v>
      </c>
      <c r="I29" s="3">
        <f t="shared" si="11"/>
        <v>7284.4052833067708</v>
      </c>
      <c r="J29" s="3">
        <f t="shared" si="11"/>
        <v>7895.4397871369574</v>
      </c>
      <c r="K29" s="3">
        <f t="shared" si="11"/>
        <v>8462.4968858215107</v>
      </c>
      <c r="L29" s="3">
        <f t="shared" si="11"/>
        <v>8996.2531719268627</v>
      </c>
      <c r="M29" s="3">
        <f t="shared" si="11"/>
        <v>9799.4765470497205</v>
      </c>
      <c r="N29" s="3">
        <f t="shared" si="11"/>
        <v>11826.71840720937</v>
      </c>
      <c r="O29" s="3">
        <f t="shared" si="11"/>
        <v>11826.71840720937</v>
      </c>
    </row>
    <row r="30" spans="1:15" x14ac:dyDescent="0.25">
      <c r="A30" s="529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24122.54307783836</v>
      </c>
      <c r="F30" s="3">
        <f t="shared" si="12"/>
        <v>110099.39605221848</v>
      </c>
      <c r="G30" s="3">
        <f t="shared" si="12"/>
        <v>351000.54608763335</v>
      </c>
      <c r="H30" s="3">
        <f t="shared" si="12"/>
        <v>511153.63276433363</v>
      </c>
      <c r="I30" s="3">
        <f t="shared" si="12"/>
        <v>577772.8494431515</v>
      </c>
      <c r="J30" s="3">
        <f t="shared" si="12"/>
        <v>655313.1377606946</v>
      </c>
      <c r="K30" s="3">
        <f t="shared" si="12"/>
        <v>795512.31318826904</v>
      </c>
      <c r="L30" s="3">
        <f t="shared" si="12"/>
        <v>873881.0596962329</v>
      </c>
      <c r="M30" s="3">
        <f t="shared" si="12"/>
        <v>980351.45192767226</v>
      </c>
      <c r="N30" s="3">
        <f t="shared" si="12"/>
        <v>1223168.1032999626</v>
      </c>
      <c r="O30" s="3">
        <f t="shared" si="12"/>
        <v>1223168.1032999626</v>
      </c>
    </row>
    <row r="31" spans="1:15" x14ac:dyDescent="0.25">
      <c r="A31" s="529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135.81385282918927</v>
      </c>
      <c r="H31" s="3">
        <f t="shared" si="13"/>
        <v>135.81385282918927</v>
      </c>
      <c r="I31" s="3">
        <f t="shared" si="13"/>
        <v>135.81385282918927</v>
      </c>
      <c r="J31" s="3">
        <f t="shared" si="13"/>
        <v>135.81385282918927</v>
      </c>
      <c r="K31" s="3">
        <f t="shared" si="13"/>
        <v>135.81385282918927</v>
      </c>
      <c r="L31" s="3">
        <f t="shared" si="13"/>
        <v>135.81385282918927</v>
      </c>
      <c r="M31" s="3">
        <f t="shared" si="13"/>
        <v>135.81385282918927</v>
      </c>
      <c r="N31" s="3">
        <f t="shared" si="13"/>
        <v>135.81385282918927</v>
      </c>
      <c r="O31" s="3">
        <f t="shared" si="13"/>
        <v>135.81385282918927</v>
      </c>
    </row>
    <row r="32" spans="1:15" ht="15" customHeight="1" x14ac:dyDescent="0.25">
      <c r="A32" s="529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204.25382636735631</v>
      </c>
      <c r="F32" s="3">
        <f t="shared" si="14"/>
        <v>253.00079479033482</v>
      </c>
      <c r="G32" s="3">
        <f t="shared" si="14"/>
        <v>381.95774976888242</v>
      </c>
      <c r="H32" s="3">
        <f t="shared" si="14"/>
        <v>963.87497896473508</v>
      </c>
      <c r="I32" s="3">
        <f t="shared" si="14"/>
        <v>1121.4781905659586</v>
      </c>
      <c r="J32" s="3">
        <f t="shared" si="14"/>
        <v>1320.212445183518</v>
      </c>
      <c r="K32" s="3">
        <f t="shared" si="14"/>
        <v>3422.1884956315243</v>
      </c>
      <c r="L32" s="3">
        <f t="shared" si="14"/>
        <v>3911.9298505620618</v>
      </c>
      <c r="M32" s="3">
        <f t="shared" si="14"/>
        <v>4221.0577656177875</v>
      </c>
      <c r="N32" s="3">
        <f t="shared" si="14"/>
        <v>4537.644957842007</v>
      </c>
      <c r="O32" s="3">
        <f t="shared" si="14"/>
        <v>4537.644957842007</v>
      </c>
    </row>
    <row r="33" spans="1:15" x14ac:dyDescent="0.25">
      <c r="A33" s="529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25">
      <c r="A34" s="529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25">
      <c r="A35" s="529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25">
      <c r="A36" s="529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5" t="str">
        <f t="shared" si="4"/>
        <v>Monthly kWh</v>
      </c>
      <c r="C37" s="217">
        <f>SUM(C23:C36)</f>
        <v>0</v>
      </c>
      <c r="D37" s="217">
        <f t="shared" ref="D37:O37" si="18">SUM(D23:D36)</f>
        <v>0</v>
      </c>
      <c r="E37" s="217">
        <f t="shared" si="18"/>
        <v>24462.396263289396</v>
      </c>
      <c r="F37" s="217">
        <f t="shared" si="18"/>
        <v>120343.53303194381</v>
      </c>
      <c r="G37" s="217">
        <f t="shared" si="18"/>
        <v>381679.30040746287</v>
      </c>
      <c r="H37" s="217">
        <f t="shared" si="18"/>
        <v>546120.38420565287</v>
      </c>
      <c r="I37" s="217">
        <f t="shared" si="18"/>
        <v>613425.94376138167</v>
      </c>
      <c r="J37" s="217">
        <f t="shared" si="18"/>
        <v>691776.0008373725</v>
      </c>
      <c r="K37" s="217">
        <f t="shared" si="18"/>
        <v>836457.8865787962</v>
      </c>
      <c r="L37" s="217">
        <f t="shared" si="18"/>
        <v>922910.11467432929</v>
      </c>
      <c r="M37" s="217">
        <f t="shared" si="18"/>
        <v>1031198.6846474942</v>
      </c>
      <c r="N37" s="217">
        <f t="shared" si="18"/>
        <v>1277859.3686750303</v>
      </c>
      <c r="O37" s="217">
        <f t="shared" si="18"/>
        <v>1277859.3686750303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1277859.3686750303</v>
      </c>
    </row>
    <row r="39" spans="1:15" ht="15.75" thickBot="1" x14ac:dyDescent="0.3">
      <c r="C39" s="235"/>
      <c r="D39" s="124"/>
      <c r="E39" s="235"/>
      <c r="F39" s="124"/>
      <c r="G39" s="124"/>
      <c r="H39" s="235"/>
      <c r="I39" s="124"/>
      <c r="J39" s="124"/>
      <c r="K39" s="235"/>
      <c r="L39" s="124"/>
      <c r="M39" s="124"/>
      <c r="N39" s="235"/>
      <c r="O39" s="124"/>
    </row>
    <row r="40" spans="1:15" ht="16.5" thickBot="1" x14ac:dyDescent="0.3">
      <c r="A40" s="531" t="s">
        <v>16</v>
      </c>
      <c r="B40" s="17" t="str">
        <f t="shared" ref="B40" si="19">B22</f>
        <v>End Use</v>
      </c>
      <c r="C40" s="139">
        <f>C$4</f>
        <v>45658</v>
      </c>
      <c r="D40" s="139">
        <f t="shared" ref="D40:O40" si="20">D$4</f>
        <v>45689</v>
      </c>
      <c r="E40" s="139">
        <f t="shared" si="20"/>
        <v>45717</v>
      </c>
      <c r="F40" s="139">
        <f t="shared" si="20"/>
        <v>45748</v>
      </c>
      <c r="G40" s="139">
        <f t="shared" si="20"/>
        <v>45778</v>
      </c>
      <c r="H40" s="139">
        <f t="shared" si="20"/>
        <v>45809</v>
      </c>
      <c r="I40" s="139">
        <f t="shared" si="20"/>
        <v>45839</v>
      </c>
      <c r="J40" s="139">
        <f t="shared" si="20"/>
        <v>45870</v>
      </c>
      <c r="K40" s="139">
        <f t="shared" si="20"/>
        <v>45901</v>
      </c>
      <c r="L40" s="139">
        <f t="shared" si="20"/>
        <v>45931</v>
      </c>
      <c r="M40" s="139">
        <f t="shared" si="20"/>
        <v>45962</v>
      </c>
      <c r="N40" s="139">
        <f t="shared" si="20"/>
        <v>45992</v>
      </c>
      <c r="O40" s="139">
        <f t="shared" si="20"/>
        <v>46023</v>
      </c>
    </row>
    <row r="41" spans="1:15" ht="15" customHeight="1" x14ac:dyDescent="0.25">
      <c r="A41" s="532"/>
      <c r="B41" s="11" t="str">
        <f t="shared" ref="B41:B55" si="21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2">G41</f>
        <v>0</v>
      </c>
      <c r="I41" s="3">
        <f t="shared" si="22"/>
        <v>0</v>
      </c>
      <c r="J41" s="3">
        <f t="shared" si="22"/>
        <v>0</v>
      </c>
      <c r="K41" s="3">
        <f t="shared" si="22"/>
        <v>0</v>
      </c>
      <c r="L41" s="3">
        <f t="shared" si="22"/>
        <v>0</v>
      </c>
      <c r="M41" s="3">
        <f t="shared" si="22"/>
        <v>0</v>
      </c>
      <c r="N41" s="3">
        <f t="shared" si="22"/>
        <v>0</v>
      </c>
      <c r="O41" s="3">
        <f t="shared" si="22"/>
        <v>0</v>
      </c>
    </row>
    <row r="42" spans="1:15" x14ac:dyDescent="0.25">
      <c r="A42" s="532"/>
      <c r="B42" s="12" t="str">
        <f t="shared" si="21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3">F42</f>
        <v>0</v>
      </c>
      <c r="H42" s="3">
        <f t="shared" si="23"/>
        <v>0</v>
      </c>
      <c r="I42" s="3">
        <f t="shared" si="23"/>
        <v>0</v>
      </c>
      <c r="J42" s="3">
        <f t="shared" si="23"/>
        <v>0</v>
      </c>
      <c r="K42" s="3">
        <f t="shared" si="23"/>
        <v>0</v>
      </c>
      <c r="L42" s="3">
        <f t="shared" si="23"/>
        <v>0</v>
      </c>
      <c r="M42" s="3">
        <f t="shared" si="23"/>
        <v>0</v>
      </c>
      <c r="N42" s="3">
        <f t="shared" si="23"/>
        <v>0</v>
      </c>
      <c r="O42" s="3">
        <f t="shared" si="23"/>
        <v>0</v>
      </c>
    </row>
    <row r="43" spans="1:15" x14ac:dyDescent="0.25">
      <c r="A43" s="532"/>
      <c r="B43" s="11" t="str">
        <f t="shared" si="21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4">F43</f>
        <v>0</v>
      </c>
      <c r="H43" s="3">
        <f t="shared" si="24"/>
        <v>0</v>
      </c>
      <c r="I43" s="3">
        <f t="shared" si="24"/>
        <v>0</v>
      </c>
      <c r="J43" s="3">
        <f t="shared" si="24"/>
        <v>0</v>
      </c>
      <c r="K43" s="3">
        <f t="shared" si="24"/>
        <v>0</v>
      </c>
      <c r="L43" s="3">
        <f t="shared" si="24"/>
        <v>0</v>
      </c>
      <c r="M43" s="3">
        <f t="shared" si="24"/>
        <v>0</v>
      </c>
      <c r="N43" s="3">
        <f t="shared" si="24"/>
        <v>0</v>
      </c>
      <c r="O43" s="3">
        <f t="shared" si="24"/>
        <v>0</v>
      </c>
    </row>
    <row r="44" spans="1:15" x14ac:dyDescent="0.25">
      <c r="A44" s="532"/>
      <c r="B44" s="11" t="str">
        <f t="shared" si="21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5">F44</f>
        <v>0</v>
      </c>
      <c r="H44" s="3">
        <f t="shared" si="25"/>
        <v>0</v>
      </c>
      <c r="I44" s="3">
        <f t="shared" si="25"/>
        <v>0</v>
      </c>
      <c r="J44" s="3">
        <f t="shared" si="25"/>
        <v>0</v>
      </c>
      <c r="K44" s="3">
        <f t="shared" si="25"/>
        <v>0</v>
      </c>
      <c r="L44" s="3">
        <f t="shared" si="25"/>
        <v>0</v>
      </c>
      <c r="M44" s="3">
        <f t="shared" si="25"/>
        <v>0</v>
      </c>
      <c r="N44" s="3">
        <f t="shared" si="25"/>
        <v>0</v>
      </c>
      <c r="O44" s="3">
        <f t="shared" si="25"/>
        <v>0</v>
      </c>
    </row>
    <row r="45" spans="1:15" x14ac:dyDescent="0.25">
      <c r="A45" s="532"/>
      <c r="B45" s="12" t="str">
        <f t="shared" si="21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6">F45</f>
        <v>0</v>
      </c>
      <c r="H45" s="3">
        <f t="shared" si="26"/>
        <v>0</v>
      </c>
      <c r="I45" s="3">
        <f t="shared" si="26"/>
        <v>0</v>
      </c>
      <c r="J45" s="3">
        <f t="shared" si="26"/>
        <v>0</v>
      </c>
      <c r="K45" s="3">
        <f t="shared" si="26"/>
        <v>0</v>
      </c>
      <c r="L45" s="3">
        <f t="shared" si="26"/>
        <v>0</v>
      </c>
      <c r="M45" s="3">
        <f t="shared" si="26"/>
        <v>0</v>
      </c>
      <c r="N45" s="3">
        <f t="shared" si="26"/>
        <v>0</v>
      </c>
      <c r="O45" s="3">
        <f t="shared" si="26"/>
        <v>0</v>
      </c>
    </row>
    <row r="46" spans="1:15" x14ac:dyDescent="0.25">
      <c r="A46" s="532"/>
      <c r="B46" s="11" t="str">
        <f t="shared" si="21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7">F46</f>
        <v>0</v>
      </c>
      <c r="H46" s="3">
        <f t="shared" si="27"/>
        <v>0</v>
      </c>
      <c r="I46" s="3">
        <f t="shared" si="27"/>
        <v>0</v>
      </c>
      <c r="J46" s="3">
        <f t="shared" si="27"/>
        <v>0</v>
      </c>
      <c r="K46" s="3">
        <f t="shared" si="27"/>
        <v>0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0</v>
      </c>
    </row>
    <row r="47" spans="1:15" x14ac:dyDescent="0.25">
      <c r="A47" s="532"/>
      <c r="B47" s="11" t="str">
        <f t="shared" si="21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8">F47</f>
        <v>0</v>
      </c>
      <c r="H47" s="3">
        <f t="shared" si="28"/>
        <v>0</v>
      </c>
      <c r="I47" s="3">
        <f t="shared" si="28"/>
        <v>0</v>
      </c>
      <c r="J47" s="3">
        <f t="shared" si="28"/>
        <v>0</v>
      </c>
      <c r="K47" s="3">
        <f t="shared" si="28"/>
        <v>0</v>
      </c>
      <c r="L47" s="3">
        <f t="shared" si="28"/>
        <v>0</v>
      </c>
      <c r="M47" s="3">
        <f t="shared" si="28"/>
        <v>0</v>
      </c>
      <c r="N47" s="3">
        <f t="shared" si="28"/>
        <v>0</v>
      </c>
      <c r="O47" s="3">
        <f t="shared" si="28"/>
        <v>0</v>
      </c>
    </row>
    <row r="48" spans="1:15" x14ac:dyDescent="0.25">
      <c r="A48" s="532"/>
      <c r="B48" s="11" t="str">
        <f t="shared" si="21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9">F48</f>
        <v>0</v>
      </c>
      <c r="H48" s="3">
        <f t="shared" si="29"/>
        <v>0</v>
      </c>
      <c r="I48" s="3">
        <f t="shared" si="29"/>
        <v>0</v>
      </c>
      <c r="J48" s="3">
        <f t="shared" si="29"/>
        <v>0</v>
      </c>
      <c r="K48" s="3">
        <f t="shared" si="29"/>
        <v>0</v>
      </c>
      <c r="L48" s="3">
        <f t="shared" si="29"/>
        <v>0</v>
      </c>
      <c r="M48" s="3">
        <f t="shared" si="29"/>
        <v>0</v>
      </c>
      <c r="N48" s="3">
        <f t="shared" si="29"/>
        <v>0</v>
      </c>
      <c r="O48" s="3">
        <f t="shared" si="29"/>
        <v>0</v>
      </c>
    </row>
    <row r="49" spans="1:15" x14ac:dyDescent="0.25">
      <c r="A49" s="532"/>
      <c r="B49" s="11" t="str">
        <f t="shared" si="21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30">F49</f>
        <v>0</v>
      </c>
      <c r="H49" s="3">
        <f t="shared" si="30"/>
        <v>0</v>
      </c>
      <c r="I49" s="3">
        <f t="shared" si="30"/>
        <v>0</v>
      </c>
      <c r="J49" s="3">
        <f t="shared" si="30"/>
        <v>0</v>
      </c>
      <c r="K49" s="3">
        <f t="shared" si="30"/>
        <v>0</v>
      </c>
      <c r="L49" s="3">
        <f t="shared" si="30"/>
        <v>0</v>
      </c>
      <c r="M49" s="3">
        <f t="shared" si="30"/>
        <v>0</v>
      </c>
      <c r="N49" s="3">
        <f t="shared" si="30"/>
        <v>0</v>
      </c>
      <c r="O49" s="3">
        <f t="shared" si="30"/>
        <v>0</v>
      </c>
    </row>
    <row r="50" spans="1:15" ht="15" customHeight="1" x14ac:dyDescent="0.25">
      <c r="A50" s="532"/>
      <c r="B50" s="11" t="str">
        <f t="shared" si="21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1">F50</f>
        <v>0</v>
      </c>
      <c r="H50" s="3">
        <f t="shared" si="31"/>
        <v>0</v>
      </c>
      <c r="I50" s="3">
        <f t="shared" si="31"/>
        <v>0</v>
      </c>
      <c r="J50" s="3">
        <f t="shared" si="31"/>
        <v>0</v>
      </c>
      <c r="K50" s="3">
        <f t="shared" si="31"/>
        <v>0</v>
      </c>
      <c r="L50" s="3">
        <f t="shared" si="31"/>
        <v>0</v>
      </c>
      <c r="M50" s="3">
        <f t="shared" si="31"/>
        <v>0</v>
      </c>
      <c r="N50" s="3">
        <f t="shared" si="31"/>
        <v>0</v>
      </c>
      <c r="O50" s="3">
        <f t="shared" si="31"/>
        <v>0</v>
      </c>
    </row>
    <row r="51" spans="1:15" x14ac:dyDescent="0.25">
      <c r="A51" s="532"/>
      <c r="B51" s="11" t="str">
        <f t="shared" si="21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2">F51</f>
        <v>0</v>
      </c>
      <c r="H51" s="3">
        <f t="shared" si="32"/>
        <v>0</v>
      </c>
      <c r="I51" s="3">
        <f t="shared" si="32"/>
        <v>0</v>
      </c>
      <c r="J51" s="3">
        <f t="shared" si="32"/>
        <v>0</v>
      </c>
      <c r="K51" s="3">
        <f t="shared" si="32"/>
        <v>0</v>
      </c>
      <c r="L51" s="3">
        <f t="shared" si="32"/>
        <v>0</v>
      </c>
      <c r="M51" s="3">
        <f t="shared" si="32"/>
        <v>0</v>
      </c>
      <c r="N51" s="3">
        <f t="shared" si="32"/>
        <v>0</v>
      </c>
      <c r="O51" s="3">
        <f t="shared" si="32"/>
        <v>0</v>
      </c>
    </row>
    <row r="52" spans="1:15" x14ac:dyDescent="0.25">
      <c r="A52" s="532"/>
      <c r="B52" s="11" t="str">
        <f t="shared" si="21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3">F52</f>
        <v>0</v>
      </c>
      <c r="H52" s="3">
        <f t="shared" si="33"/>
        <v>0</v>
      </c>
      <c r="I52" s="3">
        <f t="shared" si="33"/>
        <v>0</v>
      </c>
      <c r="J52" s="3">
        <f t="shared" si="33"/>
        <v>0</v>
      </c>
      <c r="K52" s="3">
        <f t="shared" si="33"/>
        <v>0</v>
      </c>
      <c r="L52" s="3">
        <f t="shared" si="33"/>
        <v>0</v>
      </c>
      <c r="M52" s="3">
        <f t="shared" si="33"/>
        <v>0</v>
      </c>
      <c r="N52" s="3">
        <f t="shared" si="33"/>
        <v>0</v>
      </c>
      <c r="O52" s="3">
        <f t="shared" si="33"/>
        <v>0</v>
      </c>
    </row>
    <row r="53" spans="1:15" x14ac:dyDescent="0.25">
      <c r="A53" s="532"/>
      <c r="B53" s="11" t="str">
        <f t="shared" si="21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4">F53</f>
        <v>0</v>
      </c>
      <c r="H53" s="3">
        <f t="shared" si="34"/>
        <v>0</v>
      </c>
      <c r="I53" s="3">
        <f t="shared" si="34"/>
        <v>0</v>
      </c>
      <c r="J53" s="3">
        <f t="shared" si="34"/>
        <v>0</v>
      </c>
      <c r="K53" s="3">
        <f t="shared" si="34"/>
        <v>0</v>
      </c>
      <c r="L53" s="3">
        <f t="shared" si="34"/>
        <v>0</v>
      </c>
      <c r="M53" s="3">
        <f t="shared" si="34"/>
        <v>0</v>
      </c>
      <c r="N53" s="3">
        <f t="shared" si="34"/>
        <v>0</v>
      </c>
      <c r="O53" s="3">
        <f t="shared" si="34"/>
        <v>0</v>
      </c>
    </row>
    <row r="54" spans="1:15" ht="15" customHeight="1" x14ac:dyDescent="0.25">
      <c r="A54" s="532"/>
      <c r="B54" s="11" t="str">
        <f t="shared" si="21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5" t="str">
        <f t="shared" si="21"/>
        <v>Monthly kWh</v>
      </c>
      <c r="C55" s="217">
        <f>SUM(C41:C54)</f>
        <v>0</v>
      </c>
      <c r="D55" s="217">
        <f t="shared" ref="D55:O55" si="35">SUM(D41:D54)</f>
        <v>0</v>
      </c>
      <c r="E55" s="217">
        <f t="shared" si="35"/>
        <v>0</v>
      </c>
      <c r="F55" s="217">
        <f t="shared" si="35"/>
        <v>0</v>
      </c>
      <c r="G55" s="217">
        <f t="shared" si="35"/>
        <v>0</v>
      </c>
      <c r="H55" s="217">
        <f t="shared" si="35"/>
        <v>0</v>
      </c>
      <c r="I55" s="217">
        <f t="shared" si="35"/>
        <v>0</v>
      </c>
      <c r="J55" s="217">
        <f t="shared" si="35"/>
        <v>0</v>
      </c>
      <c r="K55" s="217">
        <f t="shared" si="35"/>
        <v>0</v>
      </c>
      <c r="L55" s="217">
        <f t="shared" si="35"/>
        <v>0</v>
      </c>
      <c r="M55" s="217">
        <f t="shared" si="35"/>
        <v>0</v>
      </c>
      <c r="N55" s="217">
        <f t="shared" si="35"/>
        <v>0</v>
      </c>
      <c r="O55" s="217">
        <f t="shared" si="35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235"/>
      <c r="L57" s="124"/>
      <c r="M57" s="124"/>
      <c r="N57" s="235"/>
      <c r="O57" s="124"/>
    </row>
    <row r="58" spans="1:15" ht="16.5" thickBot="1" x14ac:dyDescent="0.3">
      <c r="A58" s="534" t="s">
        <v>17</v>
      </c>
      <c r="B58" s="17" t="str">
        <f t="shared" ref="B58" si="36">B40</f>
        <v>End Use</v>
      </c>
      <c r="C58" s="139">
        <f>C$4</f>
        <v>45658</v>
      </c>
      <c r="D58" s="139">
        <f t="shared" ref="D58:O58" si="37">D$4</f>
        <v>45689</v>
      </c>
      <c r="E58" s="139">
        <f t="shared" si="37"/>
        <v>45717</v>
      </c>
      <c r="F58" s="139">
        <f t="shared" si="37"/>
        <v>45748</v>
      </c>
      <c r="G58" s="139">
        <f t="shared" si="37"/>
        <v>45778</v>
      </c>
      <c r="H58" s="139">
        <f t="shared" si="37"/>
        <v>45809</v>
      </c>
      <c r="I58" s="139">
        <f t="shared" si="37"/>
        <v>45839</v>
      </c>
      <c r="J58" s="139">
        <f t="shared" si="37"/>
        <v>45870</v>
      </c>
      <c r="K58" s="139">
        <f t="shared" si="37"/>
        <v>45901</v>
      </c>
      <c r="L58" s="139">
        <f t="shared" si="37"/>
        <v>45931</v>
      </c>
      <c r="M58" s="139">
        <f t="shared" si="37"/>
        <v>45962</v>
      </c>
      <c r="N58" s="139">
        <f t="shared" si="37"/>
        <v>45992</v>
      </c>
      <c r="O58" s="139">
        <f t="shared" si="37"/>
        <v>46023</v>
      </c>
    </row>
    <row r="59" spans="1:15" ht="15" customHeight="1" x14ac:dyDescent="0.25">
      <c r="A59" s="535"/>
      <c r="B59" s="13" t="str">
        <f t="shared" ref="B59:B72" si="38">B41</f>
        <v>Air Comp</v>
      </c>
      <c r="C59" s="23">
        <f>((C5*0.5)-C41)*C78*C$93*C$2</f>
        <v>0</v>
      </c>
      <c r="D59" s="23">
        <f>((D5*0.5)+C23-D41)*D78*D$93*D$2</f>
        <v>0</v>
      </c>
      <c r="E59" s="23">
        <f t="shared" ref="E59:O59" si="39">((E5*0.5)+D23-E41)*E78*E$93*E$2</f>
        <v>0</v>
      </c>
      <c r="F59" s="23">
        <f t="shared" si="39"/>
        <v>0</v>
      </c>
      <c r="G59" s="23">
        <f t="shared" si="39"/>
        <v>0</v>
      </c>
      <c r="H59" s="23">
        <f t="shared" si="39"/>
        <v>0</v>
      </c>
      <c r="I59" s="23">
        <f t="shared" si="39"/>
        <v>0</v>
      </c>
      <c r="J59" s="23">
        <f t="shared" si="39"/>
        <v>0</v>
      </c>
      <c r="K59" s="23">
        <f t="shared" si="39"/>
        <v>0</v>
      </c>
      <c r="L59" s="23">
        <f t="shared" si="39"/>
        <v>0</v>
      </c>
      <c r="M59" s="23">
        <f t="shared" si="39"/>
        <v>0</v>
      </c>
      <c r="N59" s="23">
        <f t="shared" si="39"/>
        <v>0</v>
      </c>
      <c r="O59" s="23">
        <f t="shared" si="39"/>
        <v>0</v>
      </c>
    </row>
    <row r="60" spans="1:15" ht="15.75" x14ac:dyDescent="0.25">
      <c r="A60" s="535"/>
      <c r="B60" s="13" t="str">
        <f t="shared" si="38"/>
        <v>Building Shell</v>
      </c>
      <c r="C60" s="23">
        <f t="shared" ref="C60:C71" si="40">((C6*0.5)-C42)*C79*C$93*C$2</f>
        <v>0</v>
      </c>
      <c r="D60" s="23">
        <f t="shared" ref="D60:O60" si="41">((D6*0.5)+C24-D42)*D79*D$93*D$2</f>
        <v>0</v>
      </c>
      <c r="E60" s="23">
        <f t="shared" si="41"/>
        <v>0</v>
      </c>
      <c r="F60" s="23">
        <f t="shared" si="41"/>
        <v>0</v>
      </c>
      <c r="G60" s="23">
        <f t="shared" si="41"/>
        <v>0</v>
      </c>
      <c r="H60" s="23">
        <f t="shared" si="41"/>
        <v>0</v>
      </c>
      <c r="I60" s="23">
        <f t="shared" si="41"/>
        <v>0</v>
      </c>
      <c r="J60" s="23">
        <f t="shared" si="41"/>
        <v>0</v>
      </c>
      <c r="K60" s="23">
        <f t="shared" si="41"/>
        <v>0</v>
      </c>
      <c r="L60" s="23">
        <f t="shared" si="41"/>
        <v>0</v>
      </c>
      <c r="M60" s="23">
        <f t="shared" si="41"/>
        <v>0</v>
      </c>
      <c r="N60" s="23">
        <f t="shared" si="41"/>
        <v>0</v>
      </c>
      <c r="O60" s="23">
        <f t="shared" si="41"/>
        <v>0</v>
      </c>
    </row>
    <row r="61" spans="1:15" ht="15.75" x14ac:dyDescent="0.25">
      <c r="A61" s="535"/>
      <c r="B61" s="13" t="str">
        <f t="shared" si="38"/>
        <v>Cooking</v>
      </c>
      <c r="C61" s="23">
        <f t="shared" si="40"/>
        <v>0</v>
      </c>
      <c r="D61" s="23">
        <f t="shared" ref="D61:O61" si="42">((D7*0.5)+C25-D43)*D80*D$93*D$2</f>
        <v>0</v>
      </c>
      <c r="E61" s="23">
        <f t="shared" si="42"/>
        <v>0</v>
      </c>
      <c r="F61" s="23">
        <f t="shared" si="42"/>
        <v>0</v>
      </c>
      <c r="G61" s="23">
        <f t="shared" si="42"/>
        <v>0</v>
      </c>
      <c r="H61" s="23">
        <f t="shared" si="42"/>
        <v>0</v>
      </c>
      <c r="I61" s="23">
        <f t="shared" si="42"/>
        <v>0</v>
      </c>
      <c r="J61" s="23">
        <f t="shared" si="42"/>
        <v>0</v>
      </c>
      <c r="K61" s="23">
        <f t="shared" si="42"/>
        <v>0</v>
      </c>
      <c r="L61" s="23">
        <f t="shared" si="42"/>
        <v>0</v>
      </c>
      <c r="M61" s="23">
        <f t="shared" si="42"/>
        <v>0</v>
      </c>
      <c r="N61" s="23">
        <f t="shared" si="42"/>
        <v>0</v>
      </c>
      <c r="O61" s="23">
        <f t="shared" si="42"/>
        <v>0</v>
      </c>
    </row>
    <row r="62" spans="1:15" ht="15.75" x14ac:dyDescent="0.25">
      <c r="A62" s="535"/>
      <c r="B62" s="13" t="str">
        <f t="shared" si="38"/>
        <v>Cooling</v>
      </c>
      <c r="C62" s="23">
        <f t="shared" si="40"/>
        <v>0</v>
      </c>
      <c r="D62" s="23">
        <f t="shared" ref="D62:O62" si="43">((D8*0.5)+C26-D44)*D81*D$93*D$2</f>
        <v>0</v>
      </c>
      <c r="E62" s="23">
        <f t="shared" si="43"/>
        <v>0</v>
      </c>
      <c r="F62" s="23">
        <f t="shared" si="43"/>
        <v>6.8032960943865932</v>
      </c>
      <c r="G62" s="23">
        <f t="shared" si="43"/>
        <v>69.213395716665801</v>
      </c>
      <c r="H62" s="23">
        <f t="shared" si="43"/>
        <v>474.42951019869651</v>
      </c>
      <c r="I62" s="23">
        <f t="shared" si="43"/>
        <v>645.48630864295035</v>
      </c>
      <c r="J62" s="23">
        <f t="shared" si="43"/>
        <v>601.36839251653123</v>
      </c>
      <c r="K62" s="23">
        <f t="shared" si="43"/>
        <v>244.86591470630609</v>
      </c>
      <c r="L62" s="23">
        <f t="shared" si="43"/>
        <v>32.772592642685517</v>
      </c>
      <c r="M62" s="23">
        <f t="shared" si="43"/>
        <v>12.038031051226753</v>
      </c>
      <c r="N62" s="23">
        <f t="shared" si="43"/>
        <v>0.13069510315362054</v>
      </c>
      <c r="O62" s="23">
        <f t="shared" si="43"/>
        <v>1.1202188018783881E-2</v>
      </c>
    </row>
    <row r="63" spans="1:15" ht="15.75" x14ac:dyDescent="0.25">
      <c r="A63" s="535"/>
      <c r="B63" s="13" t="str">
        <f t="shared" si="38"/>
        <v>Ext Lighting</v>
      </c>
      <c r="C63" s="23">
        <f t="shared" si="40"/>
        <v>0</v>
      </c>
      <c r="D63" s="23">
        <f t="shared" ref="D63:O63" si="44">((D9*0.5)+C27-D45)*D82*D$93*D$2</f>
        <v>0</v>
      </c>
      <c r="E63" s="23">
        <f t="shared" si="44"/>
        <v>0</v>
      </c>
      <c r="F63" s="23">
        <f t="shared" si="44"/>
        <v>0</v>
      </c>
      <c r="G63" s="23">
        <f t="shared" si="44"/>
        <v>0</v>
      </c>
      <c r="H63" s="23">
        <f t="shared" si="44"/>
        <v>0</v>
      </c>
      <c r="I63" s="23">
        <f t="shared" si="44"/>
        <v>0</v>
      </c>
      <c r="J63" s="23">
        <f t="shared" si="44"/>
        <v>0</v>
      </c>
      <c r="K63" s="23">
        <f t="shared" si="44"/>
        <v>0</v>
      </c>
      <c r="L63" s="23">
        <f t="shared" si="44"/>
        <v>0</v>
      </c>
      <c r="M63" s="23">
        <f t="shared" si="44"/>
        <v>0</v>
      </c>
      <c r="N63" s="23">
        <f t="shared" si="44"/>
        <v>0</v>
      </c>
      <c r="O63" s="23">
        <f t="shared" si="44"/>
        <v>0</v>
      </c>
    </row>
    <row r="64" spans="1:15" ht="15.75" x14ac:dyDescent="0.25">
      <c r="A64" s="535"/>
      <c r="B64" s="13" t="str">
        <f t="shared" si="38"/>
        <v>Heating</v>
      </c>
      <c r="C64" s="23">
        <f t="shared" si="40"/>
        <v>0</v>
      </c>
      <c r="D64" s="23">
        <f t="shared" ref="D64:O64" si="45">((D10*0.5)+C28-D46)*D83*D$93*D$2</f>
        <v>0</v>
      </c>
      <c r="E64" s="23">
        <f t="shared" si="45"/>
        <v>0</v>
      </c>
      <c r="F64" s="23">
        <f t="shared" si="45"/>
        <v>0</v>
      </c>
      <c r="G64" s="23">
        <f t="shared" si="45"/>
        <v>5.6409551990598805</v>
      </c>
      <c r="H64" s="23">
        <f t="shared" si="45"/>
        <v>2.6133806899220504</v>
      </c>
      <c r="I64" s="23">
        <f t="shared" si="45"/>
        <v>1.7615220249882042</v>
      </c>
      <c r="J64" s="23">
        <f t="shared" si="45"/>
        <v>2.0882706700378297</v>
      </c>
      <c r="K64" s="23">
        <f t="shared" si="45"/>
        <v>6.3564882283397033</v>
      </c>
      <c r="L64" s="23">
        <f t="shared" si="45"/>
        <v>25.994702376645023</v>
      </c>
      <c r="M64" s="23">
        <f t="shared" si="45"/>
        <v>56.109569300151342</v>
      </c>
      <c r="N64" s="23">
        <f t="shared" si="45"/>
        <v>92.794705934833772</v>
      </c>
      <c r="O64" s="23">
        <f t="shared" si="45"/>
        <v>89.926383051701322</v>
      </c>
    </row>
    <row r="65" spans="1:17" ht="15.75" x14ac:dyDescent="0.25">
      <c r="A65" s="535"/>
      <c r="B65" s="13" t="str">
        <f t="shared" si="38"/>
        <v>HVAC</v>
      </c>
      <c r="C65" s="23">
        <f t="shared" si="40"/>
        <v>0</v>
      </c>
      <c r="D65" s="23">
        <f t="shared" ref="D65:O65" si="46">((D11*0.5)+C29-D47)*D84*D$93*D$2</f>
        <v>0</v>
      </c>
      <c r="E65" s="23">
        <f t="shared" si="46"/>
        <v>0.2947244418489931</v>
      </c>
      <c r="F65" s="23">
        <f t="shared" si="46"/>
        <v>1.5116249613068988</v>
      </c>
      <c r="G65" s="23">
        <f t="shared" si="46"/>
        <v>6.3928677278900317</v>
      </c>
      <c r="H65" s="23">
        <f t="shared" si="46"/>
        <v>54.389652487219067</v>
      </c>
      <c r="I65" s="23">
        <f t="shared" si="46"/>
        <v>104.8507051152682</v>
      </c>
      <c r="J65" s="23">
        <f t="shared" si="46"/>
        <v>105.91480203686001</v>
      </c>
      <c r="K65" s="23">
        <f t="shared" si="46"/>
        <v>49.42640976050393</v>
      </c>
      <c r="L65" s="23">
        <f t="shared" si="46"/>
        <v>21.850211455795279</v>
      </c>
      <c r="M65" s="23">
        <f t="shared" si="46"/>
        <v>39.870540832649077</v>
      </c>
      <c r="N65" s="23">
        <f t="shared" si="46"/>
        <v>72.300005333348096</v>
      </c>
      <c r="O65" s="23">
        <f t="shared" si="46"/>
        <v>76.611711051008626</v>
      </c>
    </row>
    <row r="66" spans="1:17" ht="15.75" x14ac:dyDescent="0.25">
      <c r="A66" s="535"/>
      <c r="B66" s="13" t="str">
        <f t="shared" si="38"/>
        <v>Lighting</v>
      </c>
      <c r="C66" s="23">
        <f t="shared" si="40"/>
        <v>0</v>
      </c>
      <c r="D66" s="23">
        <f t="shared" ref="D66:O66" si="47">((D12*0.5)+C30-D48)*D85*D$93*D$2</f>
        <v>0</v>
      </c>
      <c r="E66" s="23">
        <f t="shared" si="47"/>
        <v>57.764995399243332</v>
      </c>
      <c r="F66" s="23">
        <f t="shared" si="47"/>
        <v>355.39913174687194</v>
      </c>
      <c r="G66" s="23">
        <f t="shared" si="47"/>
        <v>1573.2624053517541</v>
      </c>
      <c r="H66" s="23">
        <f t="shared" si="47"/>
        <v>3406.6582002213495</v>
      </c>
      <c r="I66" s="23">
        <f t="shared" si="47"/>
        <v>5475.2153468608149</v>
      </c>
      <c r="J66" s="23">
        <f t="shared" si="47"/>
        <v>4967.6543845879914</v>
      </c>
      <c r="K66" s="23">
        <f t="shared" si="47"/>
        <v>6170.6143313226448</v>
      </c>
      <c r="L66" s="23">
        <f t="shared" si="47"/>
        <v>5169.7827458850916</v>
      </c>
      <c r="M66" s="23">
        <f t="shared" si="47"/>
        <v>4858.1682551272061</v>
      </c>
      <c r="N66" s="23">
        <f t="shared" si="47"/>
        <v>5959.2390282341921</v>
      </c>
      <c r="O66" s="23">
        <f t="shared" si="47"/>
        <v>6875.5966960619999</v>
      </c>
    </row>
    <row r="67" spans="1:17" ht="15.75" x14ac:dyDescent="0.25">
      <c r="A67" s="535"/>
      <c r="B67" s="13" t="str">
        <f t="shared" si="38"/>
        <v>Miscellaneous</v>
      </c>
      <c r="C67" s="23">
        <f t="shared" si="40"/>
        <v>0</v>
      </c>
      <c r="D67" s="23">
        <f t="shared" ref="D67:O67" si="48">((D13*0.5)+C31-D49)*D86*D$93*D$2</f>
        <v>0</v>
      </c>
      <c r="E67" s="23">
        <f t="shared" si="48"/>
        <v>0</v>
      </c>
      <c r="F67" s="23">
        <f t="shared" si="48"/>
        <v>0</v>
      </c>
      <c r="G67" s="23">
        <f t="shared" si="48"/>
        <v>0.41957521393650288</v>
      </c>
      <c r="H67" s="23">
        <f t="shared" si="48"/>
        <v>1.1640965680885524</v>
      </c>
      <c r="I67" s="23">
        <f t="shared" si="48"/>
        <v>1.1939674038621764</v>
      </c>
      <c r="J67" s="23">
        <f t="shared" si="48"/>
        <v>1.1953871203913413</v>
      </c>
      <c r="K67" s="23">
        <f t="shared" si="48"/>
        <v>1.1714365025443338</v>
      </c>
      <c r="L67" s="23">
        <f t="shared" si="48"/>
        <v>0.76253399376281294</v>
      </c>
      <c r="M67" s="23">
        <f t="shared" si="48"/>
        <v>0.76624849639025394</v>
      </c>
      <c r="N67" s="23">
        <f t="shared" si="48"/>
        <v>0.74462370937944422</v>
      </c>
      <c r="O67" s="23">
        <f t="shared" si="48"/>
        <v>0.69444047256000252</v>
      </c>
    </row>
    <row r="68" spans="1:17" ht="15.75" customHeight="1" x14ac:dyDescent="0.25">
      <c r="A68" s="535"/>
      <c r="B68" s="13" t="str">
        <f t="shared" si="38"/>
        <v>Motors</v>
      </c>
      <c r="C68" s="23">
        <f t="shared" si="40"/>
        <v>0</v>
      </c>
      <c r="D68" s="23">
        <f t="shared" ref="D68:O68" si="49">((D14*0.5)+C32-D50)*D87*D$93*D$2</f>
        <v>0</v>
      </c>
      <c r="E68" s="23">
        <f t="shared" si="49"/>
        <v>0.53756388304689218</v>
      </c>
      <c r="F68" s="23">
        <f t="shared" si="49"/>
        <v>1.2623438440772603</v>
      </c>
      <c r="G68" s="23">
        <f t="shared" si="49"/>
        <v>1.9616030443470807</v>
      </c>
      <c r="H68" s="23">
        <f t="shared" si="49"/>
        <v>5.7677447038868745</v>
      </c>
      <c r="I68" s="23">
        <f t="shared" si="49"/>
        <v>9.1663834656533787</v>
      </c>
      <c r="J68" s="23">
        <f t="shared" si="49"/>
        <v>10.745463283579587</v>
      </c>
      <c r="K68" s="23">
        <f t="shared" si="49"/>
        <v>20.452337725660016</v>
      </c>
      <c r="L68" s="23">
        <f t="shared" si="49"/>
        <v>20.588895892253792</v>
      </c>
      <c r="M68" s="23">
        <f t="shared" si="49"/>
        <v>22.942761000588451</v>
      </c>
      <c r="N68" s="23">
        <f t="shared" si="49"/>
        <v>24.010576150494018</v>
      </c>
      <c r="O68" s="23">
        <f t="shared" si="49"/>
        <v>23.201788648146447</v>
      </c>
    </row>
    <row r="69" spans="1:17" ht="15.75" x14ac:dyDescent="0.25">
      <c r="A69" s="535"/>
      <c r="B69" s="13" t="str">
        <f t="shared" si="38"/>
        <v>Process</v>
      </c>
      <c r="C69" s="23">
        <f t="shared" si="40"/>
        <v>0</v>
      </c>
      <c r="D69" s="23">
        <f t="shared" ref="D69:O69" si="50">((D15*0.5)+C33-D51)*D88*D$93*D$2</f>
        <v>0</v>
      </c>
      <c r="E69" s="23">
        <f t="shared" si="50"/>
        <v>0</v>
      </c>
      <c r="F69" s="23">
        <f t="shared" si="50"/>
        <v>0</v>
      </c>
      <c r="G69" s="23">
        <f t="shared" si="50"/>
        <v>0</v>
      </c>
      <c r="H69" s="23">
        <f t="shared" si="50"/>
        <v>0</v>
      </c>
      <c r="I69" s="23">
        <f t="shared" si="50"/>
        <v>0</v>
      </c>
      <c r="J69" s="23">
        <f t="shared" si="50"/>
        <v>0</v>
      </c>
      <c r="K69" s="23">
        <f t="shared" si="50"/>
        <v>0</v>
      </c>
      <c r="L69" s="23">
        <f t="shared" si="50"/>
        <v>0</v>
      </c>
      <c r="M69" s="23">
        <f t="shared" si="50"/>
        <v>0</v>
      </c>
      <c r="N69" s="23">
        <f t="shared" si="50"/>
        <v>0</v>
      </c>
      <c r="O69" s="23">
        <f t="shared" si="50"/>
        <v>0</v>
      </c>
    </row>
    <row r="70" spans="1:17" ht="15.75" x14ac:dyDescent="0.25">
      <c r="A70" s="535"/>
      <c r="B70" s="13" t="str">
        <f t="shared" si="38"/>
        <v>Refrigeration</v>
      </c>
      <c r="C70" s="23">
        <f t="shared" si="40"/>
        <v>0</v>
      </c>
      <c r="D70" s="23">
        <f t="shared" ref="D70:O70" si="51">((D16*0.5)+C34-D52)*D89*D$93*D$2</f>
        <v>0</v>
      </c>
      <c r="E70" s="23">
        <f t="shared" si="51"/>
        <v>0</v>
      </c>
      <c r="F70" s="23">
        <f t="shared" si="51"/>
        <v>0</v>
      </c>
      <c r="G70" s="23">
        <f t="shared" si="51"/>
        <v>0</v>
      </c>
      <c r="H70" s="23">
        <f t="shared" si="51"/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si="51"/>
        <v>0</v>
      </c>
      <c r="N70" s="23">
        <f t="shared" si="51"/>
        <v>0</v>
      </c>
      <c r="O70" s="23">
        <f t="shared" si="51"/>
        <v>0</v>
      </c>
    </row>
    <row r="71" spans="1:17" ht="15.75" x14ac:dyDescent="0.25">
      <c r="A71" s="535"/>
      <c r="B71" s="13" t="str">
        <f t="shared" si="38"/>
        <v>Water Heating</v>
      </c>
      <c r="C71" s="23">
        <f t="shared" si="40"/>
        <v>0</v>
      </c>
      <c r="D71" s="23">
        <f t="shared" ref="D71:O71" si="52">((D17*0.5)+C35-D53)*D90*D$93*D$2</f>
        <v>0</v>
      </c>
      <c r="E71" s="23">
        <f t="shared" si="52"/>
        <v>0</v>
      </c>
      <c r="F71" s="23">
        <f t="shared" si="52"/>
        <v>0</v>
      </c>
      <c r="G71" s="23">
        <f t="shared" si="52"/>
        <v>0</v>
      </c>
      <c r="H71" s="23">
        <f t="shared" si="52"/>
        <v>0</v>
      </c>
      <c r="I71" s="23">
        <f t="shared" si="52"/>
        <v>0</v>
      </c>
      <c r="J71" s="23">
        <f t="shared" si="52"/>
        <v>0</v>
      </c>
      <c r="K71" s="23">
        <f t="shared" si="52"/>
        <v>0</v>
      </c>
      <c r="L71" s="23">
        <f t="shared" si="52"/>
        <v>0</v>
      </c>
      <c r="M71" s="23">
        <f t="shared" si="52"/>
        <v>0</v>
      </c>
      <c r="N71" s="23">
        <f t="shared" si="52"/>
        <v>0</v>
      </c>
      <c r="O71" s="23">
        <f t="shared" si="52"/>
        <v>0</v>
      </c>
    </row>
    <row r="72" spans="1:17" ht="15.75" customHeight="1" x14ac:dyDescent="0.25">
      <c r="A72" s="535"/>
      <c r="B72" s="13" t="str">
        <f t="shared" si="38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0</v>
      </c>
      <c r="E73" s="23">
        <f t="shared" ref="E73:O73" si="53">SUM(E59:E72)</f>
        <v>58.597283724139217</v>
      </c>
      <c r="F73" s="23">
        <f t="shared" si="53"/>
        <v>364.97639664664268</v>
      </c>
      <c r="G73" s="23">
        <f t="shared" si="53"/>
        <v>1656.8908022536534</v>
      </c>
      <c r="H73" s="23">
        <f t="shared" si="53"/>
        <v>3945.0225848691625</v>
      </c>
      <c r="I73" s="23">
        <f t="shared" si="53"/>
        <v>6237.6742335135377</v>
      </c>
      <c r="J73" s="23">
        <f t="shared" si="53"/>
        <v>5688.9667002153919</v>
      </c>
      <c r="K73" s="23">
        <f t="shared" si="53"/>
        <v>6492.8869182459994</v>
      </c>
      <c r="L73" s="23">
        <f t="shared" si="53"/>
        <v>5271.7516822462349</v>
      </c>
      <c r="M73" s="23">
        <f t="shared" si="53"/>
        <v>4989.8954058082127</v>
      </c>
      <c r="N73" s="23">
        <f t="shared" si="53"/>
        <v>6149.2196344654003</v>
      </c>
      <c r="O73" s="23">
        <f t="shared" si="53"/>
        <v>7066.0422214734344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0</v>
      </c>
      <c r="E74" s="24">
        <f t="shared" ref="E74:O74" si="54">D74+E73</f>
        <v>58.597283724139217</v>
      </c>
      <c r="F74" s="24">
        <f t="shared" si="54"/>
        <v>423.57368037078191</v>
      </c>
      <c r="G74" s="24">
        <f t="shared" si="54"/>
        <v>2080.4644826244353</v>
      </c>
      <c r="H74" s="24">
        <f t="shared" si="54"/>
        <v>6025.4870674935974</v>
      </c>
      <c r="I74" s="24">
        <f t="shared" si="54"/>
        <v>12263.161301007134</v>
      </c>
      <c r="J74" s="24">
        <f t="shared" si="54"/>
        <v>17952.128001222525</v>
      </c>
      <c r="K74" s="24">
        <f t="shared" si="54"/>
        <v>24445.014919468525</v>
      </c>
      <c r="L74" s="24">
        <f t="shared" si="54"/>
        <v>29716.76660171476</v>
      </c>
      <c r="M74" s="24">
        <f t="shared" si="54"/>
        <v>34706.662007522973</v>
      </c>
      <c r="N74" s="24">
        <f t="shared" si="54"/>
        <v>40855.881641988373</v>
      </c>
      <c r="O74" s="24">
        <f t="shared" si="54"/>
        <v>47921.923863461809</v>
      </c>
    </row>
    <row r="75" spans="1:17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17" t="s">
        <v>12</v>
      </c>
      <c r="C77" s="139">
        <f>C$4</f>
        <v>45658</v>
      </c>
      <c r="D77" s="139">
        <f t="shared" ref="D77:O77" si="55">D$4</f>
        <v>45689</v>
      </c>
      <c r="E77" s="139">
        <f t="shared" si="55"/>
        <v>45717</v>
      </c>
      <c r="F77" s="139">
        <f t="shared" si="55"/>
        <v>45748</v>
      </c>
      <c r="G77" s="139">
        <f t="shared" si="55"/>
        <v>45778</v>
      </c>
      <c r="H77" s="139">
        <f t="shared" si="55"/>
        <v>45809</v>
      </c>
      <c r="I77" s="139">
        <f t="shared" si="55"/>
        <v>45839</v>
      </c>
      <c r="J77" s="139">
        <f t="shared" si="55"/>
        <v>45870</v>
      </c>
      <c r="K77" s="139">
        <f t="shared" si="55"/>
        <v>45901</v>
      </c>
      <c r="L77" s="139">
        <f t="shared" si="55"/>
        <v>45931</v>
      </c>
      <c r="M77" s="139">
        <f t="shared" si="55"/>
        <v>45962</v>
      </c>
      <c r="N77" s="139">
        <f t="shared" si="55"/>
        <v>45992</v>
      </c>
      <c r="O77" s="139">
        <f t="shared" si="55"/>
        <v>46023</v>
      </c>
      <c r="Q77" s="95" t="s">
        <v>174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6">SUM(C78:N78)</f>
        <v>1.0000000000000002</v>
      </c>
    </row>
    <row r="79" spans="1:17" s="95" customFormat="1" ht="15.75" x14ac:dyDescent="0.25">
      <c r="A79" s="538"/>
      <c r="B79" s="13" t="str">
        <f t="shared" ref="B79:B90" si="57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6"/>
        <v>1</v>
      </c>
    </row>
    <row r="80" spans="1:17" s="95" customFormat="1" ht="15.75" x14ac:dyDescent="0.25">
      <c r="A80" s="538"/>
      <c r="B80" s="13" t="str">
        <f t="shared" si="57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6"/>
        <v>0.99999999999999989</v>
      </c>
    </row>
    <row r="81" spans="1:17" s="95" customFormat="1" ht="15.75" x14ac:dyDescent="0.25">
      <c r="A81" s="538"/>
      <c r="B81" s="13" t="str">
        <f t="shared" si="57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6"/>
        <v>0.99999999999999989</v>
      </c>
    </row>
    <row r="82" spans="1:17" s="95" customFormat="1" ht="15.75" x14ac:dyDescent="0.25">
      <c r="A82" s="538"/>
      <c r="B82" s="13" t="str">
        <f t="shared" si="57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6"/>
        <v>1</v>
      </c>
    </row>
    <row r="83" spans="1:17" s="95" customFormat="1" ht="15.75" x14ac:dyDescent="0.25">
      <c r="A83" s="538"/>
      <c r="B83" s="13" t="str">
        <f t="shared" si="57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6"/>
        <v>1.0000000000000002</v>
      </c>
    </row>
    <row r="84" spans="1:17" s="95" customFormat="1" ht="15.75" x14ac:dyDescent="0.25">
      <c r="A84" s="538"/>
      <c r="B84" s="13" t="str">
        <f t="shared" si="57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6"/>
        <v>1</v>
      </c>
    </row>
    <row r="85" spans="1:17" s="95" customFormat="1" ht="15.75" x14ac:dyDescent="0.25">
      <c r="A85" s="538"/>
      <c r="B85" s="13" t="str">
        <f t="shared" si="57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6"/>
        <v>1</v>
      </c>
    </row>
    <row r="86" spans="1:17" s="95" customFormat="1" ht="15.75" x14ac:dyDescent="0.25">
      <c r="A86" s="538"/>
      <c r="B86" s="13" t="str">
        <f t="shared" si="57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6"/>
        <v>1.0000000000000002</v>
      </c>
    </row>
    <row r="87" spans="1:17" s="95" customFormat="1" ht="15.75" x14ac:dyDescent="0.25">
      <c r="A87" s="538"/>
      <c r="B87" s="13" t="str">
        <f t="shared" si="57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6"/>
        <v>1.0000000000000002</v>
      </c>
    </row>
    <row r="88" spans="1:17" s="95" customFormat="1" ht="15.75" x14ac:dyDescent="0.25">
      <c r="A88" s="538"/>
      <c r="B88" s="13" t="str">
        <f t="shared" si="57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6"/>
        <v>1.0000000000000002</v>
      </c>
    </row>
    <row r="89" spans="1:17" s="95" customFormat="1" ht="15.75" x14ac:dyDescent="0.25">
      <c r="A89" s="538"/>
      <c r="B89" s="13" t="str">
        <f t="shared" si="57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6"/>
        <v>1</v>
      </c>
    </row>
    <row r="90" spans="1:17" s="95" customFormat="1" ht="16.5" thickBot="1" x14ac:dyDescent="0.3">
      <c r="A90" s="539"/>
      <c r="B90" s="14" t="str">
        <f t="shared" si="57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6"/>
        <v>1</v>
      </c>
    </row>
    <row r="91" spans="1:17" s="95" customFormat="1" ht="15.75" thickBot="1" x14ac:dyDescent="0.3">
      <c r="Q91" s="95" t="s">
        <v>234</v>
      </c>
    </row>
    <row r="92" spans="1:17" s="95" customFormat="1" ht="15.75" thickBot="1" x14ac:dyDescent="0.3">
      <c r="A92" s="433"/>
      <c r="B92" s="523" t="s">
        <v>28</v>
      </c>
      <c r="C92" s="139">
        <f>C$4</f>
        <v>45658</v>
      </c>
      <c r="D92" s="139">
        <f t="shared" ref="D92:O92" si="58">D$4</f>
        <v>45689</v>
      </c>
      <c r="E92" s="139">
        <f t="shared" si="58"/>
        <v>45717</v>
      </c>
      <c r="F92" s="139">
        <f t="shared" si="58"/>
        <v>45748</v>
      </c>
      <c r="G92" s="139">
        <f t="shared" si="58"/>
        <v>45778</v>
      </c>
      <c r="H92" s="139">
        <f t="shared" si="58"/>
        <v>45809</v>
      </c>
      <c r="I92" s="139">
        <f t="shared" si="58"/>
        <v>45839</v>
      </c>
      <c r="J92" s="139">
        <f t="shared" si="58"/>
        <v>45870</v>
      </c>
      <c r="K92" s="139">
        <f t="shared" si="58"/>
        <v>45901</v>
      </c>
      <c r="L92" s="139">
        <f t="shared" si="58"/>
        <v>45931</v>
      </c>
      <c r="M92" s="139">
        <f t="shared" si="58"/>
        <v>45962</v>
      </c>
      <c r="N92" s="139">
        <f t="shared" si="58"/>
        <v>45992</v>
      </c>
      <c r="O92" s="139">
        <f t="shared" si="58"/>
        <v>46023</v>
      </c>
    </row>
    <row r="93" spans="1:17" s="95" customFormat="1" ht="15.75" thickBot="1" x14ac:dyDescent="0.3">
      <c r="A93" s="433"/>
      <c r="B93" s="524"/>
      <c r="C93" s="432">
        <f>'2M - SGS'!C93</f>
        <v>6.0077999999999999E-2</v>
      </c>
      <c r="D93" s="432">
        <f>'2M - SGS'!D93</f>
        <v>5.8437000000000003E-2</v>
      </c>
      <c r="E93" s="432">
        <f>'2M - SGS'!E93</f>
        <v>6.1108999999999997E-2</v>
      </c>
      <c r="F93" s="432">
        <f>'2M - SGS'!F93</f>
        <v>6.9194000000000006E-2</v>
      </c>
      <c r="G93" s="432">
        <f>'2M - SGS'!G93</f>
        <v>7.2404999999999997E-2</v>
      </c>
      <c r="H93" s="432">
        <f>'2M - SGS'!H93</f>
        <v>0.104534</v>
      </c>
      <c r="I93" s="432">
        <f>'2M - SGS'!I93</f>
        <v>0.104534</v>
      </c>
      <c r="J93" s="432">
        <f>'2M - SGS'!J93</f>
        <v>0.104534</v>
      </c>
      <c r="K93" s="432">
        <f>'2M - SGS'!K93</f>
        <v>0.104534</v>
      </c>
      <c r="L93" s="432">
        <f>'2M - SGS'!L93</f>
        <v>6.5838999999999995E-2</v>
      </c>
      <c r="M93" s="432">
        <f>'2M - SGS'!M93</f>
        <v>6.8312999999999999E-2</v>
      </c>
      <c r="N93" s="432">
        <f>'2M - SGS'!N93</f>
        <v>6.4322000000000004E-2</v>
      </c>
      <c r="O93" s="432">
        <f>'2M - SGS'!O93</f>
        <v>6.0077999999999999E-2</v>
      </c>
      <c r="Q93" s="95" t="s">
        <v>235</v>
      </c>
    </row>
    <row r="94" spans="1:17" x14ac:dyDescent="0.25">
      <c r="C94" s="334" t="s">
        <v>231</v>
      </c>
    </row>
    <row r="111" spans="4:10" x14ac:dyDescent="0.25">
      <c r="J111" s="5"/>
    </row>
    <row r="112" spans="4:10" x14ac:dyDescent="0.25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Q201"/>
  <sheetViews>
    <sheetView zoomScale="80" zoomScaleNormal="80" workbookViewId="0">
      <pane xSplit="2" topLeftCell="C1" activePane="topRight" state="frozen"/>
      <selection activeCell="K32" sqref="K32"/>
      <selection pane="topRight" activeCell="F19" sqref="F19"/>
    </sheetView>
  </sheetViews>
  <sheetFormatPr defaultRowHeight="15" x14ac:dyDescent="0.25"/>
  <cols>
    <col min="1" max="1" width="10" customWidth="1"/>
    <col min="2" max="2" width="24.7109375" customWidth="1"/>
    <col min="3" max="3" width="15.7109375" bestFit="1" customWidth="1"/>
    <col min="4" max="15" width="13.7109375" customWidth="1"/>
    <col min="16" max="16" width="10.5703125" bestFit="1" customWidth="1"/>
    <col min="17" max="17" width="15.5703125" customWidth="1"/>
    <col min="28" max="28" width="9.285156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f>' LI 1M - RES'!C2</f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ENTRY'!S116</f>
        <v>0</v>
      </c>
      <c r="D5" s="3">
        <f>'BIZ kWh ENTRY'!T116</f>
        <v>0</v>
      </c>
      <c r="E5" s="3">
        <f>'BIZ kWh ENTRY'!U116</f>
        <v>0</v>
      </c>
      <c r="F5" s="3">
        <f>'BIZ kWh ENTRY'!V116</f>
        <v>0</v>
      </c>
      <c r="G5" s="3">
        <f>'BIZ kWh ENTRY'!W116</f>
        <v>0</v>
      </c>
      <c r="H5" s="3">
        <f>'BIZ kWh ENTRY'!X116</f>
        <v>0</v>
      </c>
      <c r="I5" s="3">
        <f>'BIZ kWh ENTRY'!Y116</f>
        <v>0</v>
      </c>
      <c r="J5" s="3">
        <f>'BIZ kWh ENTRY'!Z116</f>
        <v>0</v>
      </c>
      <c r="K5" s="3">
        <f>'BIZ kWh ENTRY'!AA116</f>
        <v>0</v>
      </c>
      <c r="L5" s="3">
        <f>'BIZ kWh ENTRY'!AB116</f>
        <v>0</v>
      </c>
      <c r="M5" s="3">
        <f>'BIZ kWh ENTRY'!AC116</f>
        <v>0</v>
      </c>
      <c r="N5" s="3">
        <f>'BIZ kWh ENTRY'!AD116</f>
        <v>0</v>
      </c>
      <c r="O5" s="147"/>
    </row>
    <row r="6" spans="1:17" x14ac:dyDescent="0.25">
      <c r="A6" s="526"/>
      <c r="B6" s="12" t="s">
        <v>0</v>
      </c>
      <c r="C6" s="3">
        <f>'BIZ kWh ENTRY'!S117</f>
        <v>0</v>
      </c>
      <c r="D6" s="3">
        <f>'BIZ kWh ENTRY'!T117</f>
        <v>0</v>
      </c>
      <c r="E6" s="3">
        <f>'BIZ kWh ENTRY'!U117</f>
        <v>0</v>
      </c>
      <c r="F6" s="3">
        <f>'BIZ kWh ENTRY'!V117</f>
        <v>0</v>
      </c>
      <c r="G6" s="3">
        <f>'BIZ kWh ENTRY'!W117</f>
        <v>0</v>
      </c>
      <c r="H6" s="3">
        <f>'BIZ kWh ENTRY'!X117</f>
        <v>0</v>
      </c>
      <c r="I6" s="3">
        <f>'BIZ kWh ENTRY'!Y117</f>
        <v>0</v>
      </c>
      <c r="J6" s="3">
        <f>'BIZ kWh ENTRY'!Z117</f>
        <v>0</v>
      </c>
      <c r="K6" s="3">
        <f>'BIZ kWh ENTRY'!AA117</f>
        <v>0</v>
      </c>
      <c r="L6" s="3">
        <f>'BIZ kWh ENTRY'!AB117</f>
        <v>0</v>
      </c>
      <c r="M6" s="3">
        <f>'BIZ kWh ENTRY'!AC117</f>
        <v>0</v>
      </c>
      <c r="N6" s="3">
        <f>'BIZ kWh ENTRY'!AD117</f>
        <v>0</v>
      </c>
      <c r="O6" s="147"/>
    </row>
    <row r="7" spans="1:17" x14ac:dyDescent="0.25">
      <c r="A7" s="526"/>
      <c r="B7" s="11" t="s">
        <v>21</v>
      </c>
      <c r="C7" s="3">
        <f>'BIZ kWh ENTRY'!S118</f>
        <v>0</v>
      </c>
      <c r="D7" s="3">
        <f>'BIZ kWh ENTRY'!T118</f>
        <v>0</v>
      </c>
      <c r="E7" s="3">
        <f>'BIZ kWh ENTRY'!U118</f>
        <v>0</v>
      </c>
      <c r="F7" s="3">
        <f>'BIZ kWh ENTRY'!V118</f>
        <v>0</v>
      </c>
      <c r="G7" s="3">
        <f>'BIZ kWh ENTRY'!W118</f>
        <v>0</v>
      </c>
      <c r="H7" s="3">
        <f>'BIZ kWh ENTRY'!X118</f>
        <v>0</v>
      </c>
      <c r="I7" s="3">
        <f>'BIZ kWh ENTRY'!Y118</f>
        <v>0</v>
      </c>
      <c r="J7" s="3">
        <f>'BIZ kWh ENTRY'!Z118</f>
        <v>0</v>
      </c>
      <c r="K7" s="3">
        <f>'BIZ kWh ENTRY'!AA118</f>
        <v>0</v>
      </c>
      <c r="L7" s="3">
        <f>'BIZ kWh ENTRY'!AB118</f>
        <v>0</v>
      </c>
      <c r="M7" s="3">
        <f>'BIZ kWh ENTRY'!AC118</f>
        <v>0</v>
      </c>
      <c r="N7" s="3">
        <f>'BIZ kWh ENTRY'!AD118</f>
        <v>0</v>
      </c>
      <c r="O7" s="147"/>
    </row>
    <row r="8" spans="1:17" x14ac:dyDescent="0.25">
      <c r="A8" s="526"/>
      <c r="B8" s="11" t="s">
        <v>1</v>
      </c>
      <c r="C8" s="3">
        <f>'BIZ kWh ENTRY'!S119</f>
        <v>0</v>
      </c>
      <c r="D8" s="3">
        <f>'BIZ kWh ENTRY'!T119</f>
        <v>0</v>
      </c>
      <c r="E8" s="3">
        <f>'BIZ kWh ENTRY'!U119</f>
        <v>0</v>
      </c>
      <c r="F8" s="3">
        <f>'BIZ kWh ENTRY'!V119</f>
        <v>0</v>
      </c>
      <c r="G8" s="3">
        <f>'BIZ kWh ENTRY'!W119</f>
        <v>0</v>
      </c>
      <c r="H8" s="3">
        <f>'BIZ kWh ENTRY'!X119</f>
        <v>0</v>
      </c>
      <c r="I8" s="3">
        <f>'BIZ kWh ENTRY'!Y119</f>
        <v>0</v>
      </c>
      <c r="J8" s="3">
        <f>'BIZ kWh ENTRY'!Z119</f>
        <v>0</v>
      </c>
      <c r="K8" s="3">
        <f>'BIZ kWh ENTRY'!AA119</f>
        <v>0</v>
      </c>
      <c r="L8" s="3">
        <f>'BIZ kWh ENTRY'!AB119</f>
        <v>0</v>
      </c>
      <c r="M8" s="3">
        <f>'BIZ kWh ENTRY'!AC119</f>
        <v>0</v>
      </c>
      <c r="N8" s="3">
        <f>'BIZ kWh ENTRY'!AD119</f>
        <v>0</v>
      </c>
      <c r="O8" s="147"/>
    </row>
    <row r="9" spans="1:17" x14ac:dyDescent="0.25">
      <c r="A9" s="526"/>
      <c r="B9" s="12" t="s">
        <v>22</v>
      </c>
      <c r="C9" s="3">
        <f>'BIZ kWh ENTRY'!S120</f>
        <v>0</v>
      </c>
      <c r="D9" s="3">
        <f>'BIZ kWh ENTRY'!T120</f>
        <v>0</v>
      </c>
      <c r="E9" s="3">
        <f>'BIZ kWh ENTRY'!U120</f>
        <v>0</v>
      </c>
      <c r="F9" s="3">
        <f>'BIZ kWh ENTRY'!V120</f>
        <v>0</v>
      </c>
      <c r="G9" s="3">
        <f>'BIZ kWh ENTRY'!W120</f>
        <v>0</v>
      </c>
      <c r="H9" s="3">
        <f>'BIZ kWh ENTRY'!X120</f>
        <v>0</v>
      </c>
      <c r="I9" s="3">
        <f>'BIZ kWh ENTRY'!Y120</f>
        <v>0</v>
      </c>
      <c r="J9" s="3">
        <f>'BIZ kWh ENTRY'!Z120</f>
        <v>0</v>
      </c>
      <c r="K9" s="3">
        <f>'BIZ kWh ENTRY'!AA120</f>
        <v>0</v>
      </c>
      <c r="L9" s="3">
        <f>'BIZ kWh ENTRY'!AB120</f>
        <v>0</v>
      </c>
      <c r="M9" s="3">
        <f>'BIZ kWh ENTRY'!AC120</f>
        <v>0</v>
      </c>
      <c r="N9" s="3">
        <f>'BIZ kWh ENTRY'!AD120</f>
        <v>0</v>
      </c>
      <c r="O9" s="147"/>
    </row>
    <row r="10" spans="1:17" x14ac:dyDescent="0.25">
      <c r="A10" s="526"/>
      <c r="B10" s="11" t="s">
        <v>9</v>
      </c>
      <c r="C10" s="3">
        <f>'BIZ kWh ENTRY'!S121</f>
        <v>0</v>
      </c>
      <c r="D10" s="3">
        <f>'BIZ kWh ENTRY'!T121</f>
        <v>0</v>
      </c>
      <c r="E10" s="3">
        <f>'BIZ kWh ENTRY'!U121</f>
        <v>0</v>
      </c>
      <c r="F10" s="3">
        <f>'BIZ kWh ENTRY'!V121</f>
        <v>0</v>
      </c>
      <c r="G10" s="3">
        <f>'BIZ kWh ENTRY'!W121</f>
        <v>0</v>
      </c>
      <c r="H10" s="3">
        <f>'BIZ kWh ENTRY'!X121</f>
        <v>0</v>
      </c>
      <c r="I10" s="3">
        <f>'BIZ kWh ENTRY'!Y121</f>
        <v>0</v>
      </c>
      <c r="J10" s="3">
        <f>'BIZ kWh ENTRY'!Z121</f>
        <v>0</v>
      </c>
      <c r="K10" s="3">
        <f>'BIZ kWh ENTRY'!AA121</f>
        <v>0</v>
      </c>
      <c r="L10" s="3">
        <f>'BIZ kWh ENTRY'!AB121</f>
        <v>0</v>
      </c>
      <c r="M10" s="3">
        <f>'BIZ kWh ENTRY'!AC121</f>
        <v>0</v>
      </c>
      <c r="N10" s="3">
        <f>'BIZ kWh ENTRY'!AD121</f>
        <v>0</v>
      </c>
      <c r="O10" s="147"/>
    </row>
    <row r="11" spans="1:17" x14ac:dyDescent="0.25">
      <c r="A11" s="526"/>
      <c r="B11" s="11" t="s">
        <v>3</v>
      </c>
      <c r="C11" s="3">
        <f>'BIZ kWh ENTRY'!S122</f>
        <v>0</v>
      </c>
      <c r="D11" s="3">
        <f>'BIZ kWh ENTRY'!T122</f>
        <v>0</v>
      </c>
      <c r="E11" s="3">
        <f>'BIZ kWh ENTRY'!U122</f>
        <v>179.35426922953263</v>
      </c>
      <c r="F11" s="3">
        <f>'BIZ kWh ENTRY'!V122</f>
        <v>46.007268746780994</v>
      </c>
      <c r="G11" s="3">
        <f>'BIZ kWh ENTRY'!W122</f>
        <v>238.57009500633322</v>
      </c>
      <c r="H11" s="3">
        <f>'BIZ kWh ENTRY'!X122</f>
        <v>452.05980804034766</v>
      </c>
      <c r="I11" s="3">
        <f>'BIZ kWh ENTRY'!Y122</f>
        <v>477.59638203616595</v>
      </c>
      <c r="J11" s="3">
        <f>'BIZ kWh ENTRY'!Z122</f>
        <v>537.20419818935409</v>
      </c>
      <c r="K11" s="3">
        <f>'BIZ kWh ENTRY'!AA122</f>
        <v>1121.1686698457261</v>
      </c>
      <c r="L11" s="3">
        <f>'BIZ kWh ENTRY'!AB122</f>
        <v>482.25663646067107</v>
      </c>
      <c r="M11" s="3">
        <f>'BIZ kWh ENTRY'!AC122</f>
        <v>692.20212769784439</v>
      </c>
      <c r="N11" s="3">
        <f>'BIZ kWh ENTRY'!AD122</f>
        <v>7396.3576830323091</v>
      </c>
      <c r="O11" s="147"/>
    </row>
    <row r="12" spans="1:17" x14ac:dyDescent="0.25">
      <c r="A12" s="526"/>
      <c r="B12" s="11" t="s">
        <v>4</v>
      </c>
      <c r="C12" s="3">
        <f>'BIZ kWh ENTRY'!S123</f>
        <v>0</v>
      </c>
      <c r="D12" s="3">
        <f>'BIZ kWh ENTRY'!T123</f>
        <v>0</v>
      </c>
      <c r="E12" s="3">
        <f>'BIZ kWh ENTRY'!U123</f>
        <v>21076.157264555095</v>
      </c>
      <c r="F12" s="3">
        <f>'BIZ kWh ENTRY'!V123</f>
        <v>5406.374967182227</v>
      </c>
      <c r="G12" s="3">
        <f>'BIZ kWh ENTRY'!W123</f>
        <v>28034.687228651659</v>
      </c>
      <c r="H12" s="3">
        <f>'BIZ kWh ENTRY'!X123</f>
        <v>48598.676094923743</v>
      </c>
      <c r="I12" s="3">
        <f>'BIZ kWh ENTRY'!Y123</f>
        <v>61904.70558840064</v>
      </c>
      <c r="J12" s="3">
        <f>'BIZ kWh ENTRY'!Z123</f>
        <v>67718.719919779323</v>
      </c>
      <c r="K12" s="3">
        <f>'BIZ kWh ENTRY'!AA123</f>
        <v>131750.01246008617</v>
      </c>
      <c r="L12" s="3">
        <f>'BIZ kWh ENTRY'!AB123</f>
        <v>56670.614842809926</v>
      </c>
      <c r="M12" s="3">
        <f>'BIZ kWh ENTRY'!AC123</f>
        <v>81341.587043845982</v>
      </c>
      <c r="N12" s="3">
        <f>'BIZ kWh ENTRY'!AD123</f>
        <v>864622.08074502542</v>
      </c>
      <c r="O12" s="147"/>
    </row>
    <row r="13" spans="1:17" x14ac:dyDescent="0.25">
      <c r="A13" s="526"/>
      <c r="B13" s="11" t="s">
        <v>5</v>
      </c>
      <c r="C13" s="3">
        <f>'BIZ kWh ENTRY'!S124</f>
        <v>0</v>
      </c>
      <c r="D13" s="3">
        <f>'BIZ kWh ENTRY'!T124</f>
        <v>0</v>
      </c>
      <c r="E13" s="3">
        <f>'BIZ kWh ENTRY'!U124</f>
        <v>0</v>
      </c>
      <c r="F13" s="3">
        <f>'BIZ kWh ENTRY'!V124</f>
        <v>0</v>
      </c>
      <c r="G13" s="3">
        <f>'BIZ kWh ENTRY'!W124</f>
        <v>0</v>
      </c>
      <c r="H13" s="3">
        <f>'BIZ kWh ENTRY'!X124</f>
        <v>0</v>
      </c>
      <c r="I13" s="3">
        <f>'BIZ kWh ENTRY'!Y124</f>
        <v>0</v>
      </c>
      <c r="J13" s="3">
        <f>'BIZ kWh ENTRY'!Z124</f>
        <v>0</v>
      </c>
      <c r="K13" s="3">
        <f>'BIZ kWh ENTRY'!AA124</f>
        <v>0</v>
      </c>
      <c r="L13" s="3">
        <f>'BIZ kWh ENTRY'!AB124</f>
        <v>0</v>
      </c>
      <c r="M13" s="3">
        <f>'BIZ kWh ENTRY'!AC124</f>
        <v>0</v>
      </c>
      <c r="N13" s="3">
        <f>'BIZ kWh ENTRY'!AD124</f>
        <v>0</v>
      </c>
      <c r="O13" s="147"/>
    </row>
    <row r="14" spans="1:17" x14ac:dyDescent="0.25">
      <c r="A14" s="526"/>
      <c r="B14" s="11" t="s">
        <v>23</v>
      </c>
      <c r="C14" s="3">
        <f>'BIZ kWh ENTRY'!S125</f>
        <v>0</v>
      </c>
      <c r="D14" s="3">
        <f>'BIZ kWh ENTRY'!T125</f>
        <v>0</v>
      </c>
      <c r="E14" s="3">
        <f>'BIZ kWh ENTRY'!U125</f>
        <v>0</v>
      </c>
      <c r="F14" s="3">
        <f>'BIZ kWh ENTRY'!V125</f>
        <v>0</v>
      </c>
      <c r="G14" s="3">
        <f>'BIZ kWh ENTRY'!W125</f>
        <v>0</v>
      </c>
      <c r="H14" s="3">
        <f>'BIZ kWh ENTRY'!X125</f>
        <v>0</v>
      </c>
      <c r="I14" s="3">
        <f>'BIZ kWh ENTRY'!Y125</f>
        <v>144.22656773079598</v>
      </c>
      <c r="J14" s="3">
        <f>'BIZ kWh ENTRY'!Z125</f>
        <v>202.85130272835124</v>
      </c>
      <c r="K14" s="3">
        <f>'BIZ kWh ENTRY'!AA125</f>
        <v>0</v>
      </c>
      <c r="L14" s="3">
        <f>'BIZ kWh ENTRY'!AB125</f>
        <v>0</v>
      </c>
      <c r="M14" s="3">
        <f>'BIZ kWh ENTRY'!AC125</f>
        <v>0</v>
      </c>
      <c r="N14" s="3">
        <f>'BIZ kWh ENTRY'!AD125</f>
        <v>101.49436770077884</v>
      </c>
      <c r="O14" s="147"/>
    </row>
    <row r="15" spans="1:17" x14ac:dyDescent="0.25">
      <c r="A15" s="526"/>
      <c r="B15" s="11" t="s">
        <v>24</v>
      </c>
      <c r="C15" s="3">
        <f>'BIZ kWh ENTRY'!S126</f>
        <v>0</v>
      </c>
      <c r="D15" s="3">
        <f>'BIZ kWh ENTRY'!T126</f>
        <v>0</v>
      </c>
      <c r="E15" s="3">
        <f>'BIZ kWh ENTRY'!U126</f>
        <v>0</v>
      </c>
      <c r="F15" s="3">
        <f>'BIZ kWh ENTRY'!V126</f>
        <v>0</v>
      </c>
      <c r="G15" s="3">
        <f>'BIZ kWh ENTRY'!W126</f>
        <v>0</v>
      </c>
      <c r="H15" s="3">
        <f>'BIZ kWh ENTRY'!X126</f>
        <v>0</v>
      </c>
      <c r="I15" s="3">
        <f>'BIZ kWh ENTRY'!Y126</f>
        <v>0</v>
      </c>
      <c r="J15" s="3">
        <f>'BIZ kWh ENTRY'!Z126</f>
        <v>0</v>
      </c>
      <c r="K15" s="3">
        <f>'BIZ kWh ENTRY'!AA126</f>
        <v>0</v>
      </c>
      <c r="L15" s="3">
        <f>'BIZ kWh ENTRY'!AB126</f>
        <v>0</v>
      </c>
      <c r="M15" s="3">
        <f>'BIZ kWh ENTRY'!AC126</f>
        <v>0</v>
      </c>
      <c r="N15" s="3">
        <f>'BIZ kWh ENTRY'!AD126</f>
        <v>0</v>
      </c>
      <c r="O15" s="147"/>
    </row>
    <row r="16" spans="1:17" x14ac:dyDescent="0.25">
      <c r="A16" s="526"/>
      <c r="B16" s="11" t="s">
        <v>7</v>
      </c>
      <c r="C16" s="3">
        <f>'BIZ kWh ENTRY'!S127</f>
        <v>0</v>
      </c>
      <c r="D16" s="3">
        <f>'BIZ kWh ENTRY'!T127</f>
        <v>0</v>
      </c>
      <c r="E16" s="3">
        <f>'BIZ kWh ENTRY'!U127</f>
        <v>0</v>
      </c>
      <c r="F16" s="3">
        <f>'BIZ kWh ENTRY'!V127</f>
        <v>0</v>
      </c>
      <c r="G16" s="3">
        <f>'BIZ kWh ENTRY'!W127</f>
        <v>0</v>
      </c>
      <c r="H16" s="3">
        <f>'BIZ kWh ENTRY'!X127</f>
        <v>0</v>
      </c>
      <c r="I16" s="3">
        <f>'BIZ kWh ENTRY'!Y127</f>
        <v>0</v>
      </c>
      <c r="J16" s="3">
        <f>'BIZ kWh ENTRY'!Z127</f>
        <v>0</v>
      </c>
      <c r="K16" s="3">
        <f>'BIZ kWh ENTRY'!AA127</f>
        <v>0</v>
      </c>
      <c r="L16" s="3">
        <f>'BIZ kWh ENTRY'!AB127</f>
        <v>0</v>
      </c>
      <c r="M16" s="3">
        <f>'BIZ kWh ENTRY'!AC127</f>
        <v>0</v>
      </c>
      <c r="N16" s="3">
        <f>'BIZ kWh ENTRY'!AD127</f>
        <v>0</v>
      </c>
      <c r="O16" s="147"/>
    </row>
    <row r="17" spans="1:15" x14ac:dyDescent="0.25">
      <c r="A17" s="526"/>
      <c r="B17" s="11" t="s">
        <v>8</v>
      </c>
      <c r="C17" s="3">
        <f>'BIZ kWh ENTRY'!S128</f>
        <v>0</v>
      </c>
      <c r="D17" s="3">
        <f>'BIZ kWh ENTRY'!T128</f>
        <v>0</v>
      </c>
      <c r="E17" s="3">
        <f>'BIZ kWh ENTRY'!U128</f>
        <v>0</v>
      </c>
      <c r="F17" s="3">
        <f>'BIZ kWh ENTRY'!V128</f>
        <v>0</v>
      </c>
      <c r="G17" s="3">
        <f>'BIZ kWh ENTRY'!W128</f>
        <v>0</v>
      </c>
      <c r="H17" s="3">
        <f>'BIZ kWh ENTRY'!X128</f>
        <v>0</v>
      </c>
      <c r="I17" s="3">
        <f>'BIZ kWh ENTRY'!Y128</f>
        <v>0</v>
      </c>
      <c r="J17" s="3">
        <f>'BIZ kWh ENTRY'!Z128</f>
        <v>0</v>
      </c>
      <c r="K17" s="3">
        <f>'BIZ kWh ENTRY'!AA128</f>
        <v>0</v>
      </c>
      <c r="L17" s="3">
        <f>'BIZ kWh ENTRY'!AB128</f>
        <v>0</v>
      </c>
      <c r="M17" s="3">
        <f>'BIZ kWh ENTRY'!AC128</f>
        <v>0</v>
      </c>
      <c r="N17" s="3">
        <f>'BIZ kWh ENTRY'!AD128</f>
        <v>0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LI 1M - RES'!B16</f>
        <v>Monthly kWh</v>
      </c>
      <c r="C19" s="217">
        <f>SUM(C5:C18)</f>
        <v>0</v>
      </c>
      <c r="D19" s="217">
        <f t="shared" ref="D19:O19" si="1">SUM(D5:D18)</f>
        <v>0</v>
      </c>
      <c r="E19" s="217">
        <f t="shared" si="1"/>
        <v>21255.511533784629</v>
      </c>
      <c r="F19" s="217">
        <f t="shared" si="1"/>
        <v>5452.3822359290079</v>
      </c>
      <c r="G19" s="217">
        <f t="shared" si="1"/>
        <v>28273.257323657992</v>
      </c>
      <c r="H19" s="217">
        <f t="shared" si="1"/>
        <v>49050.735902964094</v>
      </c>
      <c r="I19" s="217">
        <f t="shared" si="1"/>
        <v>62526.5285381676</v>
      </c>
      <c r="J19" s="217">
        <f t="shared" si="1"/>
        <v>68458.775420697028</v>
      </c>
      <c r="K19" s="217">
        <f t="shared" si="1"/>
        <v>132871.18112993191</v>
      </c>
      <c r="L19" s="217">
        <f t="shared" si="1"/>
        <v>57152.871479270594</v>
      </c>
      <c r="M19" s="217">
        <f t="shared" si="1"/>
        <v>82033.789171543831</v>
      </c>
      <c r="N19" s="217">
        <f t="shared" si="1"/>
        <v>872119.93279575848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235"/>
      <c r="D21" s="124"/>
      <c r="E21" s="235"/>
      <c r="F21" s="124"/>
      <c r="G21" s="124"/>
      <c r="H21" s="235"/>
      <c r="I21" s="124"/>
      <c r="J21" s="124"/>
      <c r="K21" s="235"/>
      <c r="L21" s="124"/>
      <c r="M21" s="124"/>
      <c r="N21" s="235"/>
      <c r="O21" s="124"/>
    </row>
    <row r="22" spans="1:15" ht="16.5" thickBot="1" x14ac:dyDescent="0.3">
      <c r="A22" s="528" t="s">
        <v>15</v>
      </c>
      <c r="B22" s="17" t="s">
        <v>10</v>
      </c>
      <c r="C22" s="139">
        <f>C$4</f>
        <v>45658</v>
      </c>
      <c r="D22" s="139">
        <f t="shared" ref="D22:O22" si="2">D$4</f>
        <v>45689</v>
      </c>
      <c r="E22" s="139">
        <f t="shared" si="2"/>
        <v>45717</v>
      </c>
      <c r="F22" s="139">
        <f t="shared" si="2"/>
        <v>45748</v>
      </c>
      <c r="G22" s="139">
        <f t="shared" si="2"/>
        <v>45778</v>
      </c>
      <c r="H22" s="139">
        <f t="shared" si="2"/>
        <v>45809</v>
      </c>
      <c r="I22" s="139">
        <f t="shared" si="2"/>
        <v>45839</v>
      </c>
      <c r="J22" s="139">
        <f t="shared" si="2"/>
        <v>45870</v>
      </c>
      <c r="K22" s="139">
        <f t="shared" si="2"/>
        <v>45901</v>
      </c>
      <c r="L22" s="139">
        <f t="shared" si="2"/>
        <v>45931</v>
      </c>
      <c r="M22" s="139">
        <f t="shared" si="2"/>
        <v>45962</v>
      </c>
      <c r="N22" s="139">
        <f t="shared" si="2"/>
        <v>45992</v>
      </c>
      <c r="O22" s="139">
        <f t="shared" si="2"/>
        <v>46023</v>
      </c>
    </row>
    <row r="23" spans="1:15" ht="15" customHeight="1" x14ac:dyDescent="0.25">
      <c r="A23" s="529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</row>
    <row r="24" spans="1:15" x14ac:dyDescent="0.25">
      <c r="A24" s="529"/>
      <c r="B24" s="12" t="str">
        <f t="shared" si="3"/>
        <v>Building Shell</v>
      </c>
      <c r="C24" s="3">
        <f t="shared" si="3"/>
        <v>0</v>
      </c>
      <c r="D24" s="3">
        <f t="shared" ref="D24:O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</row>
    <row r="25" spans="1:15" x14ac:dyDescent="0.25">
      <c r="A25" s="529"/>
      <c r="B25" s="11" t="str">
        <f t="shared" si="3"/>
        <v>Cooking</v>
      </c>
      <c r="C25" s="3">
        <f t="shared" si="3"/>
        <v>0</v>
      </c>
      <c r="D25" s="3">
        <f t="shared" ref="D25:O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</row>
    <row r="26" spans="1:15" x14ac:dyDescent="0.25">
      <c r="A26" s="529"/>
      <c r="B26" s="11" t="str">
        <f t="shared" si="3"/>
        <v>Cooling</v>
      </c>
      <c r="C26" s="3">
        <f t="shared" si="3"/>
        <v>0</v>
      </c>
      <c r="D26" s="3">
        <f t="shared" ref="D26:O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</row>
    <row r="27" spans="1:15" x14ac:dyDescent="0.25">
      <c r="A27" s="529"/>
      <c r="B27" s="12" t="str">
        <f t="shared" si="3"/>
        <v>Ext Lighting</v>
      </c>
      <c r="C27" s="3">
        <f t="shared" si="3"/>
        <v>0</v>
      </c>
      <c r="D27" s="3">
        <f t="shared" ref="D27:O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</row>
    <row r="28" spans="1:15" x14ac:dyDescent="0.25">
      <c r="A28" s="529"/>
      <c r="B28" s="11" t="str">
        <f t="shared" si="3"/>
        <v>Heating</v>
      </c>
      <c r="C28" s="3">
        <f t="shared" si="3"/>
        <v>0</v>
      </c>
      <c r="D28" s="3">
        <f t="shared" ref="D28:O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</row>
    <row r="29" spans="1:15" x14ac:dyDescent="0.25">
      <c r="A29" s="529"/>
      <c r="B29" s="11" t="str">
        <f t="shared" si="3"/>
        <v>HVAC</v>
      </c>
      <c r="C29" s="3">
        <f t="shared" si="3"/>
        <v>0</v>
      </c>
      <c r="D29" s="3">
        <f t="shared" ref="D29:O29" si="10">IF(SUM($C$19:$N$19)=0,0,C29+D11)</f>
        <v>0</v>
      </c>
      <c r="E29" s="3">
        <f t="shared" si="10"/>
        <v>179.35426922953263</v>
      </c>
      <c r="F29" s="3">
        <f t="shared" si="10"/>
        <v>225.36153797631363</v>
      </c>
      <c r="G29" s="3">
        <f t="shared" si="10"/>
        <v>463.93163298264687</v>
      </c>
      <c r="H29" s="3">
        <f t="shared" si="10"/>
        <v>915.99144102299454</v>
      </c>
      <c r="I29" s="3">
        <f t="shared" si="10"/>
        <v>1393.5878230591604</v>
      </c>
      <c r="J29" s="3">
        <f t="shared" si="10"/>
        <v>1930.7920212485146</v>
      </c>
      <c r="K29" s="3">
        <f t="shared" si="10"/>
        <v>3051.9606910942407</v>
      </c>
      <c r="L29" s="3">
        <f>IF(SUM($C$19:$N$19)=0,0,K29+L11)</f>
        <v>3534.2173275549117</v>
      </c>
      <c r="M29" s="3">
        <f t="shared" si="10"/>
        <v>4226.4194552527561</v>
      </c>
      <c r="N29" s="3">
        <f t="shared" si="10"/>
        <v>11622.777138285066</v>
      </c>
      <c r="O29" s="3">
        <f t="shared" si="10"/>
        <v>11622.777138285066</v>
      </c>
    </row>
    <row r="30" spans="1:15" x14ac:dyDescent="0.25">
      <c r="A30" s="529"/>
      <c r="B30" s="11" t="str">
        <f t="shared" si="3"/>
        <v>Lighting</v>
      </c>
      <c r="C30" s="3">
        <f t="shared" si="3"/>
        <v>0</v>
      </c>
      <c r="D30" s="3">
        <f t="shared" ref="D30:O30" si="11">IF(SUM($C$19:$N$19)=0,0,C30+D12)</f>
        <v>0</v>
      </c>
      <c r="E30" s="3">
        <f t="shared" si="11"/>
        <v>21076.157264555095</v>
      </c>
      <c r="F30" s="3">
        <f t="shared" si="11"/>
        <v>26482.532231737321</v>
      </c>
      <c r="G30" s="3">
        <f t="shared" si="11"/>
        <v>54517.21946038898</v>
      </c>
      <c r="H30" s="3">
        <f t="shared" si="11"/>
        <v>103115.89555531272</v>
      </c>
      <c r="I30" s="3">
        <f t="shared" si="11"/>
        <v>165020.60114371334</v>
      </c>
      <c r="J30" s="3">
        <f t="shared" si="11"/>
        <v>232739.32106349268</v>
      </c>
      <c r="K30" s="3">
        <f t="shared" si="11"/>
        <v>364489.33352357883</v>
      </c>
      <c r="L30" s="3">
        <f t="shared" si="11"/>
        <v>421159.94836638874</v>
      </c>
      <c r="M30" s="3">
        <f t="shared" si="11"/>
        <v>502501.5354102347</v>
      </c>
      <c r="N30" s="3">
        <f t="shared" si="11"/>
        <v>1367123.6161552602</v>
      </c>
      <c r="O30" s="3">
        <f t="shared" si="11"/>
        <v>1367123.6161552602</v>
      </c>
    </row>
    <row r="31" spans="1:15" x14ac:dyDescent="0.25">
      <c r="A31" s="529"/>
      <c r="B31" s="11" t="str">
        <f t="shared" si="3"/>
        <v>Miscellaneous</v>
      </c>
      <c r="C31" s="3">
        <f t="shared" si="3"/>
        <v>0</v>
      </c>
      <c r="D31" s="3">
        <f t="shared" ref="D31:O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</row>
    <row r="32" spans="1:15" ht="15" customHeight="1" x14ac:dyDescent="0.25">
      <c r="A32" s="529"/>
      <c r="B32" s="11" t="str">
        <f t="shared" si="3"/>
        <v>Motors</v>
      </c>
      <c r="C32" s="3">
        <f t="shared" si="3"/>
        <v>0</v>
      </c>
      <c r="D32" s="3">
        <f t="shared" ref="D32:O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144.22656773079598</v>
      </c>
      <c r="J32" s="3">
        <f t="shared" si="13"/>
        <v>347.07787045914722</v>
      </c>
      <c r="K32" s="3">
        <f t="shared" si="13"/>
        <v>347.07787045914722</v>
      </c>
      <c r="L32" s="3">
        <f t="shared" si="13"/>
        <v>347.07787045914722</v>
      </c>
      <c r="M32" s="3">
        <f t="shared" si="13"/>
        <v>347.07787045914722</v>
      </c>
      <c r="N32" s="3">
        <f t="shared" si="13"/>
        <v>448.57223815992609</v>
      </c>
      <c r="O32" s="3">
        <f t="shared" si="13"/>
        <v>448.57223815992609</v>
      </c>
    </row>
    <row r="33" spans="1:15" x14ac:dyDescent="0.25">
      <c r="A33" s="529"/>
      <c r="B33" s="11" t="str">
        <f t="shared" si="3"/>
        <v>Process</v>
      </c>
      <c r="C33" s="3">
        <f t="shared" si="3"/>
        <v>0</v>
      </c>
      <c r="D33" s="3">
        <f t="shared" ref="D33:O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</row>
    <row r="34" spans="1:15" x14ac:dyDescent="0.25">
      <c r="A34" s="529"/>
      <c r="B34" s="11" t="str">
        <f t="shared" si="3"/>
        <v>Refrigeration</v>
      </c>
      <c r="C34" s="3">
        <f t="shared" si="3"/>
        <v>0</v>
      </c>
      <c r="D34" s="3">
        <f t="shared" ref="D34:O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</row>
    <row r="35" spans="1:15" x14ac:dyDescent="0.25">
      <c r="A35" s="529"/>
      <c r="B35" s="11" t="str">
        <f t="shared" si="3"/>
        <v>Water Heating</v>
      </c>
      <c r="C35" s="3">
        <f t="shared" si="3"/>
        <v>0</v>
      </c>
      <c r="D35" s="3">
        <f t="shared" ref="D35:O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</row>
    <row r="36" spans="1:15" ht="15" customHeight="1" x14ac:dyDescent="0.25">
      <c r="A36" s="529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3"/>
        <v>Monthly kWh</v>
      </c>
      <c r="C37" s="217">
        <f>SUM(C23:C36)</f>
        <v>0</v>
      </c>
      <c r="D37" s="217">
        <f t="shared" ref="D37:O37" si="17">SUM(D23:D36)</f>
        <v>0</v>
      </c>
      <c r="E37" s="217">
        <f t="shared" si="17"/>
        <v>21255.511533784629</v>
      </c>
      <c r="F37" s="217">
        <f t="shared" si="17"/>
        <v>26707.893769713635</v>
      </c>
      <c r="G37" s="217">
        <f t="shared" si="17"/>
        <v>54981.151093371627</v>
      </c>
      <c r="H37" s="217">
        <f t="shared" si="17"/>
        <v>104031.88699633571</v>
      </c>
      <c r="I37" s="217">
        <f t="shared" si="17"/>
        <v>166558.41553450329</v>
      </c>
      <c r="J37" s="217">
        <f t="shared" si="17"/>
        <v>235017.19095520035</v>
      </c>
      <c r="K37" s="217">
        <f t="shared" si="17"/>
        <v>367888.37208513217</v>
      </c>
      <c r="L37" s="217">
        <f t="shared" si="17"/>
        <v>425041.24356440274</v>
      </c>
      <c r="M37" s="217">
        <f t="shared" si="17"/>
        <v>507075.03273594659</v>
      </c>
      <c r="N37" s="217">
        <f t="shared" si="17"/>
        <v>1379194.9655317052</v>
      </c>
      <c r="O37" s="217">
        <f t="shared" si="17"/>
        <v>1379194.9655317052</v>
      </c>
    </row>
    <row r="38" spans="1:15" x14ac:dyDescent="0.25">
      <c r="A38" s="36"/>
      <c r="B38" s="21"/>
      <c r="C38" s="9"/>
      <c r="D38" s="27"/>
      <c r="E38" s="9"/>
      <c r="F38" s="27"/>
      <c r="G38" s="27"/>
      <c r="H38" s="9"/>
      <c r="I38" s="27"/>
      <c r="J38" s="27"/>
      <c r="K38" s="9"/>
      <c r="L38" s="27"/>
      <c r="M38" s="27"/>
      <c r="N38" s="269" t="s">
        <v>193</v>
      </c>
      <c r="O38" s="268">
        <f>SUM(C5:N18)</f>
        <v>1379194.9655317049</v>
      </c>
    </row>
    <row r="39" spans="1:15" ht="15.75" thickBot="1" x14ac:dyDescent="0.3">
      <c r="C39" s="235"/>
      <c r="D39" s="124"/>
      <c r="E39" s="235"/>
      <c r="F39" s="124"/>
      <c r="G39" s="124"/>
      <c r="H39" s="235"/>
      <c r="I39" s="124"/>
      <c r="J39" s="124"/>
      <c r="K39" s="235"/>
      <c r="L39" s="124"/>
      <c r="M39" s="124"/>
      <c r="N39" s="235"/>
      <c r="O39" s="124"/>
    </row>
    <row r="40" spans="1:15" ht="16.5" thickBot="1" x14ac:dyDescent="0.3">
      <c r="A40" s="531" t="s">
        <v>16</v>
      </c>
      <c r="B40" s="17" t="s">
        <v>10</v>
      </c>
      <c r="C40" s="139">
        <f>C$4</f>
        <v>45658</v>
      </c>
      <c r="D40" s="139">
        <f t="shared" ref="D40:O40" si="18">D$4</f>
        <v>45689</v>
      </c>
      <c r="E40" s="139">
        <f t="shared" si="18"/>
        <v>45717</v>
      </c>
      <c r="F40" s="139">
        <f t="shared" si="18"/>
        <v>45748</v>
      </c>
      <c r="G40" s="139">
        <f t="shared" si="18"/>
        <v>45778</v>
      </c>
      <c r="H40" s="139">
        <f t="shared" si="18"/>
        <v>45809</v>
      </c>
      <c r="I40" s="139">
        <f t="shared" si="18"/>
        <v>45839</v>
      </c>
      <c r="J40" s="139">
        <f t="shared" si="18"/>
        <v>45870</v>
      </c>
      <c r="K40" s="139">
        <f t="shared" si="18"/>
        <v>45901</v>
      </c>
      <c r="L40" s="139">
        <f t="shared" si="18"/>
        <v>45931</v>
      </c>
      <c r="M40" s="139">
        <f t="shared" si="18"/>
        <v>45962</v>
      </c>
      <c r="N40" s="139">
        <f t="shared" si="18"/>
        <v>45992</v>
      </c>
      <c r="O40" s="139">
        <f t="shared" si="18"/>
        <v>46023</v>
      </c>
    </row>
    <row r="41" spans="1:15" ht="15" customHeight="1" x14ac:dyDescent="0.25">
      <c r="A41" s="532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3">SUM(D41:D54)</f>
        <v>0</v>
      </c>
      <c r="E55" s="217">
        <f t="shared" si="33"/>
        <v>0</v>
      </c>
      <c r="F55" s="217">
        <f t="shared" si="33"/>
        <v>0</v>
      </c>
      <c r="G55" s="217">
        <f t="shared" si="33"/>
        <v>0</v>
      </c>
      <c r="H55" s="217">
        <f t="shared" si="33"/>
        <v>0</v>
      </c>
      <c r="I55" s="217">
        <f t="shared" si="33"/>
        <v>0</v>
      </c>
      <c r="J55" s="217">
        <f t="shared" si="33"/>
        <v>0</v>
      </c>
      <c r="K55" s="217">
        <f t="shared" si="33"/>
        <v>0</v>
      </c>
      <c r="L55" s="217">
        <f t="shared" si="33"/>
        <v>0</v>
      </c>
      <c r="M55" s="217">
        <f t="shared" si="33"/>
        <v>0</v>
      </c>
      <c r="N55" s="217">
        <f t="shared" si="33"/>
        <v>0</v>
      </c>
      <c r="O55" s="217">
        <f t="shared" si="33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235"/>
      <c r="L57" s="124"/>
      <c r="M57" s="124"/>
      <c r="N57" s="235"/>
      <c r="O57" s="124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4">D$4</f>
        <v>45689</v>
      </c>
      <c r="E58" s="139">
        <f t="shared" si="34"/>
        <v>45717</v>
      </c>
      <c r="F58" s="139">
        <f t="shared" si="34"/>
        <v>45748</v>
      </c>
      <c r="G58" s="139">
        <f t="shared" si="34"/>
        <v>45778</v>
      </c>
      <c r="H58" s="139">
        <f t="shared" si="34"/>
        <v>45809</v>
      </c>
      <c r="I58" s="139">
        <f t="shared" si="34"/>
        <v>45839</v>
      </c>
      <c r="J58" s="139">
        <f t="shared" si="34"/>
        <v>45870</v>
      </c>
      <c r="K58" s="139">
        <f t="shared" si="34"/>
        <v>45901</v>
      </c>
      <c r="L58" s="139">
        <f t="shared" si="34"/>
        <v>45931</v>
      </c>
      <c r="M58" s="139">
        <f t="shared" si="34"/>
        <v>45962</v>
      </c>
      <c r="N58" s="139">
        <f t="shared" si="34"/>
        <v>45992</v>
      </c>
      <c r="O58" s="139">
        <f t="shared" si="34"/>
        <v>46023</v>
      </c>
    </row>
    <row r="59" spans="1:15" ht="15" customHeight="1" x14ac:dyDescent="0.25">
      <c r="A59" s="535"/>
      <c r="B59" s="13" t="str">
        <f t="shared" ref="B59:B72" si="35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O59" si="36">((E5*0.5)+D23-E41)*E78*E93*E$2</f>
        <v>0</v>
      </c>
      <c r="F59" s="23">
        <f t="shared" si="36"/>
        <v>0</v>
      </c>
      <c r="G59" s="23">
        <f t="shared" si="36"/>
        <v>0</v>
      </c>
      <c r="H59" s="23">
        <f t="shared" si="36"/>
        <v>0</v>
      </c>
      <c r="I59" s="23">
        <f t="shared" si="36"/>
        <v>0</v>
      </c>
      <c r="J59" s="23">
        <f t="shared" si="36"/>
        <v>0</v>
      </c>
      <c r="K59" s="23">
        <f t="shared" si="36"/>
        <v>0</v>
      </c>
      <c r="L59" s="23">
        <f t="shared" si="36"/>
        <v>0</v>
      </c>
      <c r="M59" s="23">
        <f t="shared" si="36"/>
        <v>0</v>
      </c>
      <c r="N59" s="23">
        <f t="shared" si="36"/>
        <v>0</v>
      </c>
      <c r="O59" s="23">
        <f t="shared" si="36"/>
        <v>0</v>
      </c>
    </row>
    <row r="60" spans="1:15" ht="15.75" x14ac:dyDescent="0.25">
      <c r="A60" s="535"/>
      <c r="B60" s="13" t="str">
        <f t="shared" si="35"/>
        <v>Building Shell</v>
      </c>
      <c r="C60" s="23">
        <f t="shared" ref="C60:C71" si="37">((C6*0.5)-C42)*C79*C94*C$2</f>
        <v>0</v>
      </c>
      <c r="D60" s="23">
        <f t="shared" ref="D60:O60" si="38">((D6*0.5)+C24-D42)*D79*D94*D$2</f>
        <v>0</v>
      </c>
      <c r="E60" s="23">
        <f t="shared" si="38"/>
        <v>0</v>
      </c>
      <c r="F60" s="23">
        <f t="shared" si="38"/>
        <v>0</v>
      </c>
      <c r="G60" s="23">
        <f t="shared" si="38"/>
        <v>0</v>
      </c>
      <c r="H60" s="23">
        <f t="shared" si="38"/>
        <v>0</v>
      </c>
      <c r="I60" s="23">
        <f t="shared" si="38"/>
        <v>0</v>
      </c>
      <c r="J60" s="23">
        <f t="shared" si="38"/>
        <v>0</v>
      </c>
      <c r="K60" s="23">
        <f t="shared" si="38"/>
        <v>0</v>
      </c>
      <c r="L60" s="23">
        <f t="shared" si="38"/>
        <v>0</v>
      </c>
      <c r="M60" s="23">
        <f t="shared" si="38"/>
        <v>0</v>
      </c>
      <c r="N60" s="23">
        <f t="shared" si="38"/>
        <v>0</v>
      </c>
      <c r="O60" s="23">
        <f t="shared" si="38"/>
        <v>0</v>
      </c>
    </row>
    <row r="61" spans="1:15" ht="15.75" x14ac:dyDescent="0.25">
      <c r="A61" s="535"/>
      <c r="B61" s="13" t="str">
        <f t="shared" si="35"/>
        <v>Cooking</v>
      </c>
      <c r="C61" s="23">
        <f t="shared" si="37"/>
        <v>0</v>
      </c>
      <c r="D61" s="23">
        <f t="shared" ref="D61:O61" si="39">((D7*0.5)+C25-D43)*D80*D95*D$2</f>
        <v>0</v>
      </c>
      <c r="E61" s="23">
        <f t="shared" si="39"/>
        <v>0</v>
      </c>
      <c r="F61" s="23">
        <f t="shared" si="39"/>
        <v>0</v>
      </c>
      <c r="G61" s="23">
        <f t="shared" si="39"/>
        <v>0</v>
      </c>
      <c r="H61" s="23">
        <f t="shared" si="39"/>
        <v>0</v>
      </c>
      <c r="I61" s="23">
        <f t="shared" si="39"/>
        <v>0</v>
      </c>
      <c r="J61" s="23">
        <f t="shared" si="39"/>
        <v>0</v>
      </c>
      <c r="K61" s="23">
        <f t="shared" si="39"/>
        <v>0</v>
      </c>
      <c r="L61" s="23">
        <f t="shared" si="39"/>
        <v>0</v>
      </c>
      <c r="M61" s="23">
        <f t="shared" si="39"/>
        <v>0</v>
      </c>
      <c r="N61" s="23">
        <f t="shared" si="39"/>
        <v>0</v>
      </c>
      <c r="O61" s="23">
        <f t="shared" si="39"/>
        <v>0</v>
      </c>
    </row>
    <row r="62" spans="1:15" ht="15.75" x14ac:dyDescent="0.25">
      <c r="A62" s="535"/>
      <c r="B62" s="13" t="str">
        <f t="shared" si="35"/>
        <v>Cooling</v>
      </c>
      <c r="C62" s="23">
        <f t="shared" si="37"/>
        <v>0</v>
      </c>
      <c r="D62" s="23">
        <f t="shared" ref="D62:O62" si="40">((D8*0.5)+C26-D44)*D81*D96*D$2</f>
        <v>0</v>
      </c>
      <c r="E62" s="23">
        <f t="shared" si="40"/>
        <v>0</v>
      </c>
      <c r="F62" s="23">
        <f t="shared" si="40"/>
        <v>0</v>
      </c>
      <c r="G62" s="23">
        <f t="shared" si="40"/>
        <v>0</v>
      </c>
      <c r="H62" s="23">
        <f t="shared" si="40"/>
        <v>0</v>
      </c>
      <c r="I62" s="23">
        <f t="shared" si="40"/>
        <v>0</v>
      </c>
      <c r="J62" s="23">
        <f t="shared" si="40"/>
        <v>0</v>
      </c>
      <c r="K62" s="23">
        <f t="shared" si="40"/>
        <v>0</v>
      </c>
      <c r="L62" s="23">
        <f t="shared" si="40"/>
        <v>0</v>
      </c>
      <c r="M62" s="23">
        <f t="shared" si="40"/>
        <v>0</v>
      </c>
      <c r="N62" s="23">
        <f t="shared" si="40"/>
        <v>0</v>
      </c>
      <c r="O62" s="23">
        <f t="shared" si="40"/>
        <v>0</v>
      </c>
    </row>
    <row r="63" spans="1:15" ht="15.75" x14ac:dyDescent="0.25">
      <c r="A63" s="535"/>
      <c r="B63" s="13" t="str">
        <f t="shared" si="35"/>
        <v>Ext Lighting</v>
      </c>
      <c r="C63" s="23">
        <f t="shared" si="37"/>
        <v>0</v>
      </c>
      <c r="D63" s="23">
        <f t="shared" ref="D63:O63" si="41">((D9*0.5)+C27-D45)*D82*D97*D$2</f>
        <v>0</v>
      </c>
      <c r="E63" s="23">
        <f t="shared" si="41"/>
        <v>0</v>
      </c>
      <c r="F63" s="23">
        <f t="shared" si="41"/>
        <v>0</v>
      </c>
      <c r="G63" s="23">
        <f t="shared" si="41"/>
        <v>0</v>
      </c>
      <c r="H63" s="23">
        <f t="shared" si="41"/>
        <v>0</v>
      </c>
      <c r="I63" s="23">
        <f t="shared" si="41"/>
        <v>0</v>
      </c>
      <c r="J63" s="23">
        <f t="shared" si="41"/>
        <v>0</v>
      </c>
      <c r="K63" s="23">
        <f t="shared" si="41"/>
        <v>0</v>
      </c>
      <c r="L63" s="23">
        <f t="shared" si="41"/>
        <v>0</v>
      </c>
      <c r="M63" s="23">
        <f t="shared" si="41"/>
        <v>0</v>
      </c>
      <c r="N63" s="23">
        <f t="shared" si="41"/>
        <v>0</v>
      </c>
      <c r="O63" s="23">
        <f t="shared" si="41"/>
        <v>0</v>
      </c>
    </row>
    <row r="64" spans="1:15" ht="15.75" x14ac:dyDescent="0.25">
      <c r="A64" s="535"/>
      <c r="B64" s="13" t="str">
        <f t="shared" si="35"/>
        <v>Heating</v>
      </c>
      <c r="C64" s="23">
        <f t="shared" si="37"/>
        <v>0</v>
      </c>
      <c r="D64" s="23">
        <f t="shared" ref="D64:O64" si="42">((D10*0.5)+C28-D46)*D83*D98*D$2</f>
        <v>0</v>
      </c>
      <c r="E64" s="23">
        <f t="shared" si="42"/>
        <v>0</v>
      </c>
      <c r="F64" s="23">
        <f t="shared" si="42"/>
        <v>0</v>
      </c>
      <c r="G64" s="23">
        <f t="shared" si="42"/>
        <v>0</v>
      </c>
      <c r="H64" s="23">
        <f t="shared" si="42"/>
        <v>0</v>
      </c>
      <c r="I64" s="23">
        <f t="shared" si="42"/>
        <v>0</v>
      </c>
      <c r="J64" s="23">
        <f t="shared" si="42"/>
        <v>0</v>
      </c>
      <c r="K64" s="23">
        <f t="shared" si="42"/>
        <v>0</v>
      </c>
      <c r="L64" s="23">
        <f t="shared" si="42"/>
        <v>0</v>
      </c>
      <c r="M64" s="23">
        <f t="shared" si="42"/>
        <v>0</v>
      </c>
      <c r="N64" s="23">
        <f t="shared" si="42"/>
        <v>0</v>
      </c>
      <c r="O64" s="23">
        <f t="shared" si="42"/>
        <v>0</v>
      </c>
    </row>
    <row r="65" spans="1:17" ht="15.75" x14ac:dyDescent="0.25">
      <c r="A65" s="535"/>
      <c r="B65" s="13" t="str">
        <f t="shared" si="35"/>
        <v>HVAC</v>
      </c>
      <c r="C65" s="23">
        <f t="shared" si="37"/>
        <v>0</v>
      </c>
      <c r="D65" s="23">
        <f t="shared" ref="D65:O65" si="43">((D11*0.5)+C29-D47)*D84*D99*D$2</f>
        <v>0</v>
      </c>
      <c r="E65" s="23">
        <f t="shared" si="43"/>
        <v>0.30102726521009116</v>
      </c>
      <c r="F65" s="23">
        <f t="shared" si="43"/>
        <v>0.37964674688389505</v>
      </c>
      <c r="G65" s="23">
        <f t="shared" si="43"/>
        <v>0.75193320070397518</v>
      </c>
      <c r="H65" s="23">
        <f t="shared" si="43"/>
        <v>7.6440978774332979</v>
      </c>
      <c r="I65" s="23">
        <f t="shared" si="43"/>
        <v>16.053596508554172</v>
      </c>
      <c r="J65" s="23">
        <f t="shared" si="43"/>
        <v>22.134208836196372</v>
      </c>
      <c r="K65" s="23">
        <f t="shared" si="43"/>
        <v>14.450607528587774</v>
      </c>
      <c r="L65" s="23">
        <f t="shared" si="43"/>
        <v>5.8839925306396692</v>
      </c>
      <c r="M65" s="23">
        <f t="shared" si="43"/>
        <v>11.561896449773343</v>
      </c>
      <c r="N65" s="23">
        <f t="shared" si="43"/>
        <v>36.979031598703912</v>
      </c>
      <c r="O65" s="23">
        <f t="shared" si="43"/>
        <v>55.583814830693683</v>
      </c>
    </row>
    <row r="66" spans="1:17" ht="15.75" x14ac:dyDescent="0.25">
      <c r="A66" s="535"/>
      <c r="B66" s="13" t="str">
        <f t="shared" si="35"/>
        <v>Lighting</v>
      </c>
      <c r="C66" s="23">
        <f t="shared" si="37"/>
        <v>0</v>
      </c>
      <c r="D66" s="23">
        <f t="shared" ref="D66:O66" si="44">((D12*0.5)+C30-D48)*D85*D100*D$2</f>
        <v>0</v>
      </c>
      <c r="E66" s="23">
        <f t="shared" si="44"/>
        <v>35.651661415562117</v>
      </c>
      <c r="F66" s="23">
        <f t="shared" si="44"/>
        <v>79.758360857086316</v>
      </c>
      <c r="G66" s="23">
        <f t="shared" si="44"/>
        <v>171.01650055629878</v>
      </c>
      <c r="H66" s="23">
        <f t="shared" si="44"/>
        <v>525.15420752979037</v>
      </c>
      <c r="I66" s="23">
        <f t="shared" si="44"/>
        <v>1091.2589915778824</v>
      </c>
      <c r="J66" s="23">
        <f t="shared" si="44"/>
        <v>1304.720127034738</v>
      </c>
      <c r="K66" s="23">
        <f t="shared" si="44"/>
        <v>1957.6359675322849</v>
      </c>
      <c r="L66" s="23">
        <f t="shared" si="44"/>
        <v>1626.6693056038034</v>
      </c>
      <c r="M66" s="23">
        <f t="shared" si="44"/>
        <v>1580.3737041818904</v>
      </c>
      <c r="N66" s="23">
        <f t="shared" si="44"/>
        <v>3334.6464908764692</v>
      </c>
      <c r="O66" s="23">
        <f t="shared" si="44"/>
        <v>5380.9394770414028</v>
      </c>
    </row>
    <row r="67" spans="1:17" ht="15.75" x14ac:dyDescent="0.25">
      <c r="A67" s="535"/>
      <c r="B67" s="13" t="str">
        <f t="shared" si="35"/>
        <v>Miscellaneous</v>
      </c>
      <c r="C67" s="23">
        <f t="shared" si="37"/>
        <v>0</v>
      </c>
      <c r="D67" s="23">
        <f t="shared" ref="D67:O67" si="45">((D13*0.5)+C31-D49)*D86*D101*D$2</f>
        <v>0</v>
      </c>
      <c r="E67" s="23">
        <f t="shared" si="45"/>
        <v>0</v>
      </c>
      <c r="F67" s="23">
        <f t="shared" si="45"/>
        <v>0</v>
      </c>
      <c r="G67" s="23">
        <f t="shared" si="45"/>
        <v>0</v>
      </c>
      <c r="H67" s="23">
        <f t="shared" si="45"/>
        <v>0</v>
      </c>
      <c r="I67" s="23">
        <f t="shared" si="45"/>
        <v>0</v>
      </c>
      <c r="J67" s="23">
        <f t="shared" si="45"/>
        <v>0</v>
      </c>
      <c r="K67" s="23">
        <f t="shared" si="45"/>
        <v>0</v>
      </c>
      <c r="L67" s="23">
        <f t="shared" si="45"/>
        <v>0</v>
      </c>
      <c r="M67" s="23">
        <f t="shared" si="45"/>
        <v>0</v>
      </c>
      <c r="N67" s="23">
        <f t="shared" si="45"/>
        <v>0</v>
      </c>
      <c r="O67" s="23">
        <f t="shared" si="45"/>
        <v>0</v>
      </c>
    </row>
    <row r="68" spans="1:17" ht="15.75" customHeight="1" x14ac:dyDescent="0.25">
      <c r="A68" s="535"/>
      <c r="B68" s="13" t="str">
        <f t="shared" si="35"/>
        <v>Motors</v>
      </c>
      <c r="C68" s="23">
        <f t="shared" si="37"/>
        <v>0</v>
      </c>
      <c r="D68" s="23">
        <f t="shared" ref="D68:O68" si="46">((D14*0.5)+C32-D50)*D87*D102*D$2</f>
        <v>0</v>
      </c>
      <c r="E68" s="23">
        <f t="shared" si="46"/>
        <v>0</v>
      </c>
      <c r="F68" s="23">
        <f t="shared" si="46"/>
        <v>0</v>
      </c>
      <c r="G68" s="23">
        <f t="shared" si="46"/>
        <v>0</v>
      </c>
      <c r="H68" s="23">
        <f t="shared" si="46"/>
        <v>0</v>
      </c>
      <c r="I68" s="23">
        <f t="shared" si="46"/>
        <v>0.48249182724725853</v>
      </c>
      <c r="J68" s="23">
        <f t="shared" si="46"/>
        <v>1.6538249814559869</v>
      </c>
      <c r="K68" s="23">
        <f t="shared" si="46"/>
        <v>2.2368638749300733</v>
      </c>
      <c r="L68" s="23">
        <f t="shared" si="46"/>
        <v>1.2292541500103975</v>
      </c>
      <c r="M68" s="23">
        <f t="shared" si="46"/>
        <v>1.2165060516735522</v>
      </c>
      <c r="N68" s="23">
        <f t="shared" si="46"/>
        <v>1.3839950661205496</v>
      </c>
      <c r="O68" s="23">
        <f t="shared" si="46"/>
        <v>1.5245434898827501</v>
      </c>
    </row>
    <row r="69" spans="1:17" ht="15.75" x14ac:dyDescent="0.25">
      <c r="A69" s="535"/>
      <c r="B69" s="13" t="str">
        <f t="shared" si="35"/>
        <v>Process</v>
      </c>
      <c r="C69" s="23">
        <f t="shared" si="37"/>
        <v>0</v>
      </c>
      <c r="D69" s="23">
        <f t="shared" ref="D69:O69" si="47">((D15*0.5)+C33-D51)*D88*D103*D$2</f>
        <v>0</v>
      </c>
      <c r="E69" s="23">
        <f t="shared" si="47"/>
        <v>0</v>
      </c>
      <c r="F69" s="23">
        <f t="shared" si="47"/>
        <v>0</v>
      </c>
      <c r="G69" s="23">
        <f t="shared" si="47"/>
        <v>0</v>
      </c>
      <c r="H69" s="23">
        <f t="shared" si="47"/>
        <v>0</v>
      </c>
      <c r="I69" s="23">
        <f t="shared" si="47"/>
        <v>0</v>
      </c>
      <c r="J69" s="23">
        <f t="shared" si="47"/>
        <v>0</v>
      </c>
      <c r="K69" s="23">
        <f t="shared" si="47"/>
        <v>0</v>
      </c>
      <c r="L69" s="23">
        <f t="shared" si="47"/>
        <v>0</v>
      </c>
      <c r="M69" s="23">
        <f t="shared" si="47"/>
        <v>0</v>
      </c>
      <c r="N69" s="23">
        <f t="shared" si="47"/>
        <v>0</v>
      </c>
      <c r="O69" s="23">
        <f t="shared" si="47"/>
        <v>0</v>
      </c>
    </row>
    <row r="70" spans="1:17" ht="15.75" x14ac:dyDescent="0.25">
      <c r="A70" s="535"/>
      <c r="B70" s="13" t="str">
        <f t="shared" si="35"/>
        <v>Refrigeration</v>
      </c>
      <c r="C70" s="23">
        <f t="shared" si="37"/>
        <v>0</v>
      </c>
      <c r="D70" s="23">
        <f t="shared" ref="D70:O70" si="48">((D16*0.5)+C34-D52)*D89*D104*D$2</f>
        <v>0</v>
      </c>
      <c r="E70" s="23">
        <f t="shared" si="48"/>
        <v>0</v>
      </c>
      <c r="F70" s="23">
        <f t="shared" si="48"/>
        <v>0</v>
      </c>
      <c r="G70" s="23">
        <f t="shared" si="48"/>
        <v>0</v>
      </c>
      <c r="H70" s="23">
        <f t="shared" si="48"/>
        <v>0</v>
      </c>
      <c r="I70" s="23">
        <f t="shared" si="48"/>
        <v>0</v>
      </c>
      <c r="J70" s="23">
        <f t="shared" si="48"/>
        <v>0</v>
      </c>
      <c r="K70" s="23">
        <f t="shared" si="48"/>
        <v>0</v>
      </c>
      <c r="L70" s="23">
        <f t="shared" si="48"/>
        <v>0</v>
      </c>
      <c r="M70" s="23">
        <f t="shared" si="48"/>
        <v>0</v>
      </c>
      <c r="N70" s="23">
        <f t="shared" si="48"/>
        <v>0</v>
      </c>
      <c r="O70" s="23">
        <f t="shared" si="48"/>
        <v>0</v>
      </c>
    </row>
    <row r="71" spans="1:17" ht="15.75" x14ac:dyDescent="0.25">
      <c r="A71" s="535"/>
      <c r="B71" s="13" t="str">
        <f t="shared" si="35"/>
        <v>Water Heating</v>
      </c>
      <c r="C71" s="23">
        <f t="shared" si="37"/>
        <v>0</v>
      </c>
      <c r="D71" s="23">
        <f t="shared" ref="D71:O71" si="49">((D17*0.5)+C35-D53)*D90*D105*D$2</f>
        <v>0</v>
      </c>
      <c r="E71" s="23">
        <f t="shared" si="49"/>
        <v>0</v>
      </c>
      <c r="F71" s="23">
        <f t="shared" si="49"/>
        <v>0</v>
      </c>
      <c r="G71" s="23">
        <f t="shared" si="49"/>
        <v>0</v>
      </c>
      <c r="H71" s="23">
        <f t="shared" si="49"/>
        <v>0</v>
      </c>
      <c r="I71" s="23">
        <f t="shared" si="49"/>
        <v>0</v>
      </c>
      <c r="J71" s="23">
        <f t="shared" si="49"/>
        <v>0</v>
      </c>
      <c r="K71" s="23">
        <f t="shared" si="49"/>
        <v>0</v>
      </c>
      <c r="L71" s="23">
        <f t="shared" si="49"/>
        <v>0</v>
      </c>
      <c r="M71" s="23">
        <f t="shared" si="49"/>
        <v>0</v>
      </c>
      <c r="N71" s="23">
        <f t="shared" si="49"/>
        <v>0</v>
      </c>
      <c r="O71" s="23">
        <f t="shared" si="49"/>
        <v>0</v>
      </c>
    </row>
    <row r="72" spans="1:17" ht="15.75" customHeight="1" x14ac:dyDescent="0.25">
      <c r="A72" s="535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0</v>
      </c>
      <c r="E73" s="23">
        <f t="shared" ref="E73:O73" si="50">SUM(E59:E72)</f>
        <v>35.952688680772205</v>
      </c>
      <c r="F73" s="23">
        <f t="shared" si="50"/>
        <v>80.138007603970209</v>
      </c>
      <c r="G73" s="23">
        <f t="shared" si="50"/>
        <v>171.76843375700275</v>
      </c>
      <c r="H73" s="23">
        <f t="shared" si="50"/>
        <v>532.79830540722367</v>
      </c>
      <c r="I73" s="23">
        <f t="shared" si="50"/>
        <v>1107.7950799136838</v>
      </c>
      <c r="J73" s="23">
        <f t="shared" si="50"/>
        <v>1328.5081608523903</v>
      </c>
      <c r="K73" s="23">
        <f t="shared" si="50"/>
        <v>1974.3234389358029</v>
      </c>
      <c r="L73" s="23">
        <f t="shared" si="50"/>
        <v>1633.7825522844535</v>
      </c>
      <c r="M73" s="23">
        <f t="shared" si="50"/>
        <v>1593.1521066833373</v>
      </c>
      <c r="N73" s="23">
        <f t="shared" si="50"/>
        <v>3373.0095175412935</v>
      </c>
      <c r="O73" s="23">
        <f t="shared" si="50"/>
        <v>5438.0478353619792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0</v>
      </c>
      <c r="E74" s="24">
        <f t="shared" ref="E74:O74" si="51">D74+E73</f>
        <v>35.952688680772205</v>
      </c>
      <c r="F74" s="24">
        <f t="shared" si="51"/>
        <v>116.09069628474242</v>
      </c>
      <c r="G74" s="24">
        <f t="shared" si="51"/>
        <v>287.85913004174517</v>
      </c>
      <c r="H74" s="24">
        <f t="shared" si="51"/>
        <v>820.65743544896884</v>
      </c>
      <c r="I74" s="24">
        <f t="shared" si="51"/>
        <v>1928.4525153626528</v>
      </c>
      <c r="J74" s="24">
        <f t="shared" si="51"/>
        <v>3256.9606762150433</v>
      </c>
      <c r="K74" s="24">
        <f t="shared" si="51"/>
        <v>5231.2841151508464</v>
      </c>
      <c r="L74" s="24">
        <f t="shared" si="51"/>
        <v>6865.0666674352997</v>
      </c>
      <c r="M74" s="24">
        <f t="shared" si="51"/>
        <v>8458.2187741186372</v>
      </c>
      <c r="N74" s="24">
        <f t="shared" si="51"/>
        <v>11831.228291659931</v>
      </c>
      <c r="O74" s="24">
        <f t="shared" si="51"/>
        <v>17269.276127021909</v>
      </c>
    </row>
    <row r="75" spans="1:17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17" t="s">
        <v>12</v>
      </c>
      <c r="C77" s="139">
        <f>C$4</f>
        <v>45658</v>
      </c>
      <c r="D77" s="139">
        <f t="shared" ref="D77:O77" si="52">D$4</f>
        <v>45689</v>
      </c>
      <c r="E77" s="139">
        <f t="shared" si="52"/>
        <v>45717</v>
      </c>
      <c r="F77" s="139">
        <f t="shared" si="52"/>
        <v>45748</v>
      </c>
      <c r="G77" s="139">
        <f t="shared" si="52"/>
        <v>45778</v>
      </c>
      <c r="H77" s="139">
        <f t="shared" si="52"/>
        <v>45809</v>
      </c>
      <c r="I77" s="139">
        <f t="shared" si="52"/>
        <v>45839</v>
      </c>
      <c r="J77" s="139">
        <f t="shared" si="52"/>
        <v>45870</v>
      </c>
      <c r="K77" s="139">
        <f t="shared" si="52"/>
        <v>45901</v>
      </c>
      <c r="L77" s="139">
        <f t="shared" si="52"/>
        <v>45931</v>
      </c>
      <c r="M77" s="139">
        <f t="shared" si="52"/>
        <v>45962</v>
      </c>
      <c r="N77" s="139">
        <f t="shared" si="52"/>
        <v>45992</v>
      </c>
      <c r="O77" s="139">
        <f t="shared" si="52"/>
        <v>46023</v>
      </c>
      <c r="Q77" s="95" t="s">
        <v>174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3">SUM(C78:N78)</f>
        <v>1.0000000000000002</v>
      </c>
    </row>
    <row r="79" spans="1:17" s="95" customFormat="1" ht="15.75" x14ac:dyDescent="0.25">
      <c r="A79" s="538"/>
      <c r="B79" s="13" t="str">
        <f t="shared" ref="B79:B90" si="54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3"/>
        <v>1</v>
      </c>
    </row>
    <row r="80" spans="1:17" s="95" customFormat="1" ht="15.75" x14ac:dyDescent="0.25">
      <c r="A80" s="538"/>
      <c r="B80" s="13" t="str">
        <f t="shared" si="54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3"/>
        <v>0.99999999999999989</v>
      </c>
    </row>
    <row r="81" spans="1:17" s="95" customFormat="1" ht="15.75" x14ac:dyDescent="0.25">
      <c r="A81" s="538"/>
      <c r="B81" s="13" t="str">
        <f t="shared" si="54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3"/>
        <v>0.99999999999999989</v>
      </c>
    </row>
    <row r="82" spans="1:17" s="95" customFormat="1" ht="15.75" x14ac:dyDescent="0.25">
      <c r="A82" s="538"/>
      <c r="B82" s="13" t="str">
        <f t="shared" si="54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3"/>
        <v>1</v>
      </c>
    </row>
    <row r="83" spans="1:17" s="95" customFormat="1" ht="15.75" x14ac:dyDescent="0.25">
      <c r="A83" s="538"/>
      <c r="B83" s="13" t="str">
        <f t="shared" si="54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3"/>
        <v>1.0000000000000002</v>
      </c>
    </row>
    <row r="84" spans="1:17" s="95" customFormat="1" ht="15.75" x14ac:dyDescent="0.25">
      <c r="A84" s="538"/>
      <c r="B84" s="13" t="str">
        <f t="shared" si="54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3"/>
        <v>1</v>
      </c>
    </row>
    <row r="85" spans="1:17" s="95" customFormat="1" ht="15.75" x14ac:dyDescent="0.25">
      <c r="A85" s="538"/>
      <c r="B85" s="13" t="str">
        <f t="shared" si="54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3"/>
        <v>1</v>
      </c>
    </row>
    <row r="86" spans="1:17" s="95" customFormat="1" ht="15.75" x14ac:dyDescent="0.25">
      <c r="A86" s="538"/>
      <c r="B86" s="13" t="str">
        <f t="shared" si="54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3"/>
        <v>1.0000000000000002</v>
      </c>
    </row>
    <row r="87" spans="1:17" s="95" customFormat="1" ht="15.75" x14ac:dyDescent="0.25">
      <c r="A87" s="538"/>
      <c r="B87" s="13" t="str">
        <f t="shared" si="54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3"/>
        <v>1.0000000000000002</v>
      </c>
    </row>
    <row r="88" spans="1:17" s="95" customFormat="1" ht="15.75" x14ac:dyDescent="0.25">
      <c r="A88" s="538"/>
      <c r="B88" s="13" t="str">
        <f t="shared" si="54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3"/>
        <v>1.0000000000000002</v>
      </c>
    </row>
    <row r="89" spans="1:17" s="95" customFormat="1" ht="15.75" x14ac:dyDescent="0.25">
      <c r="A89" s="538"/>
      <c r="B89" s="13" t="str">
        <f t="shared" si="54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3"/>
        <v>1</v>
      </c>
    </row>
    <row r="90" spans="1:17" s="95" customFormat="1" ht="16.5" thickBot="1" x14ac:dyDescent="0.3">
      <c r="A90" s="539"/>
      <c r="B90" s="14" t="str">
        <f t="shared" si="54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3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64" t="s">
        <v>28</v>
      </c>
      <c r="B92" s="440" t="s">
        <v>31</v>
      </c>
      <c r="C92" s="139">
        <f>C$4</f>
        <v>45658</v>
      </c>
      <c r="D92" s="139">
        <f t="shared" ref="D92:O92" si="55">D$4</f>
        <v>45689</v>
      </c>
      <c r="E92" s="139">
        <f t="shared" si="55"/>
        <v>45717</v>
      </c>
      <c r="F92" s="139">
        <f t="shared" si="55"/>
        <v>45748</v>
      </c>
      <c r="G92" s="139">
        <f t="shared" si="55"/>
        <v>45778</v>
      </c>
      <c r="H92" s="139">
        <f t="shared" si="55"/>
        <v>45809</v>
      </c>
      <c r="I92" s="139">
        <f t="shared" si="55"/>
        <v>45839</v>
      </c>
      <c r="J92" s="139">
        <f t="shared" si="55"/>
        <v>45870</v>
      </c>
      <c r="K92" s="139">
        <f t="shared" si="55"/>
        <v>45901</v>
      </c>
      <c r="L92" s="139">
        <f t="shared" si="55"/>
        <v>45931</v>
      </c>
      <c r="M92" s="139">
        <f t="shared" si="55"/>
        <v>45962</v>
      </c>
      <c r="N92" s="139">
        <f t="shared" si="55"/>
        <v>45992</v>
      </c>
      <c r="O92" s="139">
        <f t="shared" si="55"/>
        <v>46023</v>
      </c>
    </row>
    <row r="93" spans="1:17" s="95" customFormat="1" ht="15.75" customHeight="1" x14ac:dyDescent="0.25">
      <c r="A93" s="565"/>
      <c r="B93" s="76" t="s">
        <v>20</v>
      </c>
      <c r="C93" s="431">
        <f>'3M - LGS'!C93</f>
        <v>3.9933000000000003E-2</v>
      </c>
      <c r="D93" s="431">
        <f>'3M - LGS'!D93</f>
        <v>3.9878999999999998E-2</v>
      </c>
      <c r="E93" s="431">
        <f>'3M - LGS'!E93</f>
        <v>4.1041000000000001E-2</v>
      </c>
      <c r="F93" s="431">
        <f>'3M - LGS'!F93</f>
        <v>4.1168000000000003E-2</v>
      </c>
      <c r="G93" s="431">
        <f>'3M - LGS'!G93</f>
        <v>4.2222999999999997E-2</v>
      </c>
      <c r="H93" s="431">
        <f>'3M - LGS'!H93</f>
        <v>8.2789000000000001E-2</v>
      </c>
      <c r="I93" s="431">
        <f>'3M - LGS'!I93</f>
        <v>7.9558000000000004E-2</v>
      </c>
      <c r="J93" s="431">
        <f>'3M - LGS'!J93</f>
        <v>7.9958000000000001E-2</v>
      </c>
      <c r="K93" s="431">
        <f>'3M - LGS'!K93</f>
        <v>7.8107999999999997E-2</v>
      </c>
      <c r="L93" s="431">
        <f>'3M - LGS'!L93</f>
        <v>4.1531999999999999E-2</v>
      </c>
      <c r="M93" s="431">
        <f>'3M - LGS'!M93</f>
        <v>4.2438999999999998E-2</v>
      </c>
      <c r="N93" s="431">
        <f>'3M - LGS'!N93</f>
        <v>4.0814000000000003E-2</v>
      </c>
      <c r="O93" s="431">
        <f>'3M - LGS'!O93</f>
        <v>3.9933000000000003E-2</v>
      </c>
      <c r="Q93" s="95" t="s">
        <v>235</v>
      </c>
    </row>
    <row r="94" spans="1:17" s="95" customFormat="1" x14ac:dyDescent="0.25">
      <c r="A94" s="565"/>
      <c r="B94" s="76" t="s">
        <v>0</v>
      </c>
      <c r="C94" s="431">
        <f>'3M - LGS'!C94</f>
        <v>4.4352999999999997E-2</v>
      </c>
      <c r="D94" s="431">
        <f>'3M - LGS'!D94</f>
        <v>4.4898E-2</v>
      </c>
      <c r="E94" s="431">
        <f>'3M - LGS'!E94</f>
        <v>4.7189000000000002E-2</v>
      </c>
      <c r="F94" s="431">
        <f>'3M - LGS'!F94</f>
        <v>4.5560000000000003E-2</v>
      </c>
      <c r="G94" s="431">
        <f>'3M - LGS'!G94</f>
        <v>4.9112000000000003E-2</v>
      </c>
      <c r="H94" s="431">
        <f>'3M - LGS'!H94</f>
        <v>0.104393</v>
      </c>
      <c r="I94" s="431">
        <f>'3M - LGS'!I94</f>
        <v>9.7295999999999994E-2</v>
      </c>
      <c r="J94" s="431">
        <f>'3M - LGS'!J94</f>
        <v>9.9751999999999993E-2</v>
      </c>
      <c r="K94" s="431">
        <f>'3M - LGS'!K94</f>
        <v>0.10033300000000001</v>
      </c>
      <c r="L94" s="431">
        <f>'3M - LGS'!L94</f>
        <v>4.6997999999999998E-2</v>
      </c>
      <c r="M94" s="431">
        <f>'3M - LGS'!M94</f>
        <v>4.7978E-2</v>
      </c>
      <c r="N94" s="431">
        <f>'3M - LGS'!N94</f>
        <v>4.4889999999999999E-2</v>
      </c>
      <c r="O94" s="431">
        <f>'3M - LGS'!O94</f>
        <v>4.4352999999999997E-2</v>
      </c>
    </row>
    <row r="95" spans="1:17" s="95" customFormat="1" x14ac:dyDescent="0.25">
      <c r="A95" s="565"/>
      <c r="B95" s="76" t="s">
        <v>21</v>
      </c>
      <c r="C95" s="431">
        <f>'3M - LGS'!C95</f>
        <v>4.1343999999999999E-2</v>
      </c>
      <c r="D95" s="431">
        <f>'3M - LGS'!D95</f>
        <v>4.1013000000000001E-2</v>
      </c>
      <c r="E95" s="431">
        <f>'3M - LGS'!E95</f>
        <v>4.2275E-2</v>
      </c>
      <c r="F95" s="431">
        <f>'3M - LGS'!F95</f>
        <v>4.3936999999999997E-2</v>
      </c>
      <c r="G95" s="431">
        <f>'3M - LGS'!G95</f>
        <v>4.4505000000000003E-2</v>
      </c>
      <c r="H95" s="431">
        <f>'3M - LGS'!H95</f>
        <v>8.9441000000000007E-2</v>
      </c>
      <c r="I95" s="431">
        <f>'3M - LGS'!I95</f>
        <v>8.5671999999999998E-2</v>
      </c>
      <c r="J95" s="431">
        <f>'3M - LGS'!J95</f>
        <v>8.6513999999999994E-2</v>
      </c>
      <c r="K95" s="431">
        <f>'3M - LGS'!K95</f>
        <v>8.3474000000000007E-2</v>
      </c>
      <c r="L95" s="431">
        <f>'3M - LGS'!L95</f>
        <v>4.3712000000000001E-2</v>
      </c>
      <c r="M95" s="431">
        <f>'3M - LGS'!M95</f>
        <v>4.4333999999999998E-2</v>
      </c>
      <c r="N95" s="431">
        <f>'3M - LGS'!N95</f>
        <v>4.2470000000000001E-2</v>
      </c>
      <c r="O95" s="431">
        <f>'3M - LGS'!O95</f>
        <v>4.1343999999999999E-2</v>
      </c>
    </row>
    <row r="96" spans="1:17" s="95" customFormat="1" x14ac:dyDescent="0.25">
      <c r="A96" s="565"/>
      <c r="B96" s="76" t="s">
        <v>1</v>
      </c>
      <c r="C96" s="431">
        <f>'3M - LGS'!C96</f>
        <v>4.2347000000000003E-2</v>
      </c>
      <c r="D96" s="431">
        <f>'3M - LGS'!D96</f>
        <v>4.2303E-2</v>
      </c>
      <c r="E96" s="431">
        <f>'3M - LGS'!E96</f>
        <v>4.4350000000000001E-2</v>
      </c>
      <c r="F96" s="431">
        <f>'3M - LGS'!F96</f>
        <v>5.2475000000000001E-2</v>
      </c>
      <c r="G96" s="431">
        <f>'3M - LGS'!G96</f>
        <v>5.7162999999999999E-2</v>
      </c>
      <c r="H96" s="431">
        <f>'3M - LGS'!H96</f>
        <v>0.105501</v>
      </c>
      <c r="I96" s="431">
        <f>'3M - LGS'!I96</f>
        <v>9.7806000000000004E-2</v>
      </c>
      <c r="J96" s="431">
        <f>'3M - LGS'!J96</f>
        <v>0.100427</v>
      </c>
      <c r="K96" s="431">
        <f>'3M - LGS'!K96</f>
        <v>0.10491499999999999</v>
      </c>
      <c r="L96" s="431">
        <f>'3M - LGS'!L96</f>
        <v>5.3839999999999999E-2</v>
      </c>
      <c r="M96" s="431">
        <f>'3M - LGS'!M96</f>
        <v>5.3623999999999998E-2</v>
      </c>
      <c r="N96" s="431">
        <f>'3M - LGS'!N96</f>
        <v>4.3708999999999998E-2</v>
      </c>
      <c r="O96" s="431">
        <f>'3M - LGS'!O96</f>
        <v>4.2347000000000003E-2</v>
      </c>
    </row>
    <row r="97" spans="1:15" s="95" customFormat="1" x14ac:dyDescent="0.25">
      <c r="A97" s="565"/>
      <c r="B97" s="76" t="s">
        <v>22</v>
      </c>
      <c r="C97" s="431">
        <f>'3M - LGS'!C97</f>
        <v>2.9302000000000002E-2</v>
      </c>
      <c r="D97" s="431">
        <f>'3M - LGS'!D97</f>
        <v>2.9326000000000001E-2</v>
      </c>
      <c r="E97" s="431">
        <f>'3M - LGS'!E97</f>
        <v>2.9966E-2</v>
      </c>
      <c r="F97" s="431">
        <f>'3M - LGS'!F97</f>
        <v>3.1091000000000001E-2</v>
      </c>
      <c r="G97" s="431">
        <f>'3M - LGS'!G97</f>
        <v>3.0398999999999999E-2</v>
      </c>
      <c r="H97" s="431">
        <f>'3M - LGS'!H97</f>
        <v>5.2363E-2</v>
      </c>
      <c r="I97" s="431">
        <f>'3M - LGS'!I97</f>
        <v>5.0639000000000003E-2</v>
      </c>
      <c r="J97" s="431">
        <f>'3M - LGS'!J97</f>
        <v>4.9979999999999997E-2</v>
      </c>
      <c r="K97" s="431">
        <f>'3M - LGS'!K97</f>
        <v>5.0804000000000002E-2</v>
      </c>
      <c r="L97" s="431">
        <f>'3M - LGS'!L97</f>
        <v>3.0172000000000001E-2</v>
      </c>
      <c r="M97" s="431">
        <f>'3M - LGS'!M97</f>
        <v>3.0644999999999999E-2</v>
      </c>
      <c r="N97" s="431">
        <f>'3M - LGS'!N97</f>
        <v>2.9829000000000001E-2</v>
      </c>
      <c r="O97" s="431">
        <f>'3M - LGS'!O97</f>
        <v>2.9302000000000002E-2</v>
      </c>
    </row>
    <row r="98" spans="1:15" s="95" customFormat="1" x14ac:dyDescent="0.25">
      <c r="A98" s="565"/>
      <c r="B98" s="76" t="s">
        <v>9</v>
      </c>
      <c r="C98" s="431">
        <f>'3M - LGS'!C98</f>
        <v>4.0834000000000002E-2</v>
      </c>
      <c r="D98" s="431">
        <f>'3M - LGS'!D98</f>
        <v>4.1431000000000003E-2</v>
      </c>
      <c r="E98" s="431">
        <f>'3M - LGS'!E98</f>
        <v>4.3621E-2</v>
      </c>
      <c r="F98" s="431">
        <f>'3M - LGS'!F98</f>
        <v>4.3447E-2</v>
      </c>
      <c r="G98" s="431">
        <f>'3M - LGS'!G98</f>
        <v>4.1350999999999999E-2</v>
      </c>
      <c r="H98" s="431">
        <f>'3M - LGS'!H98</f>
        <v>5.1774000000000001E-2</v>
      </c>
      <c r="I98" s="431">
        <f>'3M - LGS'!I98</f>
        <v>5.0083999999999997E-2</v>
      </c>
      <c r="J98" s="431">
        <f>'3M - LGS'!J98</f>
        <v>4.9399999999999999E-2</v>
      </c>
      <c r="K98" s="431">
        <f>'3M - LGS'!K98</f>
        <v>8.0808000000000005E-2</v>
      </c>
      <c r="L98" s="431">
        <f>'3M - LGS'!L98</f>
        <v>4.1339000000000001E-2</v>
      </c>
      <c r="M98" s="431">
        <f>'3M - LGS'!M98</f>
        <v>4.3160999999999998E-2</v>
      </c>
      <c r="N98" s="431">
        <f>'3M - LGS'!N98</f>
        <v>4.1070000000000002E-2</v>
      </c>
      <c r="O98" s="431">
        <f>'3M - LGS'!O98</f>
        <v>4.0834000000000002E-2</v>
      </c>
    </row>
    <row r="99" spans="1:15" s="95" customFormat="1" x14ac:dyDescent="0.25">
      <c r="A99" s="565"/>
      <c r="B99" s="76" t="s">
        <v>3</v>
      </c>
      <c r="C99" s="431">
        <f>'3M - LGS'!C99</f>
        <v>4.4352999999999997E-2</v>
      </c>
      <c r="D99" s="431">
        <f>'3M - LGS'!D99</f>
        <v>4.4898E-2</v>
      </c>
      <c r="E99" s="431">
        <f>'3M - LGS'!E99</f>
        <v>4.7189000000000002E-2</v>
      </c>
      <c r="F99" s="431">
        <f>'3M - LGS'!F99</f>
        <v>4.5560000000000003E-2</v>
      </c>
      <c r="G99" s="431">
        <f>'3M - LGS'!G99</f>
        <v>4.9112000000000003E-2</v>
      </c>
      <c r="H99" s="431">
        <f>'3M - LGS'!H99</f>
        <v>0.104393</v>
      </c>
      <c r="I99" s="431">
        <f>'3M - LGS'!I99</f>
        <v>9.7295999999999994E-2</v>
      </c>
      <c r="J99" s="431">
        <f>'3M - LGS'!J99</f>
        <v>9.9751999999999993E-2</v>
      </c>
      <c r="K99" s="431">
        <f>'3M - LGS'!K99</f>
        <v>0.10033300000000001</v>
      </c>
      <c r="L99" s="431">
        <f>'3M - LGS'!L99</f>
        <v>4.6997999999999998E-2</v>
      </c>
      <c r="M99" s="431">
        <f>'3M - LGS'!M99</f>
        <v>4.7978E-2</v>
      </c>
      <c r="N99" s="431">
        <f>'3M - LGS'!N99</f>
        <v>4.4889999999999999E-2</v>
      </c>
      <c r="O99" s="431">
        <f>'3M - LGS'!O99</f>
        <v>4.4352999999999997E-2</v>
      </c>
    </row>
    <row r="100" spans="1:15" s="95" customFormat="1" x14ac:dyDescent="0.25">
      <c r="A100" s="565"/>
      <c r="B100" s="76" t="s">
        <v>4</v>
      </c>
      <c r="C100" s="431">
        <f>'3M - LGS'!C100</f>
        <v>4.2067E-2</v>
      </c>
      <c r="D100" s="431">
        <f>'3M - LGS'!D100</f>
        <v>4.1753999999999999E-2</v>
      </c>
      <c r="E100" s="431">
        <f>'3M - LGS'!E100</f>
        <v>4.3166999999999997E-2</v>
      </c>
      <c r="F100" s="431">
        <f>'3M - LGS'!F100</f>
        <v>4.3825000000000003E-2</v>
      </c>
      <c r="G100" s="431">
        <f>'3M - LGS'!G100</f>
        <v>4.4803999999999997E-2</v>
      </c>
      <c r="H100" s="431">
        <f>'3M - LGS'!H100</f>
        <v>8.8136000000000006E-2</v>
      </c>
      <c r="I100" s="431">
        <f>'3M - LGS'!I100</f>
        <v>8.4611000000000006E-2</v>
      </c>
      <c r="J100" s="431">
        <f>'3M - LGS'!J100</f>
        <v>8.5112999999999994E-2</v>
      </c>
      <c r="K100" s="431">
        <f>'3M - LGS'!K100</f>
        <v>8.0562999999999996E-2</v>
      </c>
      <c r="L100" s="431">
        <f>'3M - LGS'!L100</f>
        <v>4.4019000000000003E-2</v>
      </c>
      <c r="M100" s="431">
        <f>'3M - LGS'!M100</f>
        <v>4.4610999999999998E-2</v>
      </c>
      <c r="N100" s="431">
        <f>'3M - LGS'!N100</f>
        <v>4.2421E-2</v>
      </c>
      <c r="O100" s="431">
        <f>'3M - LGS'!O100</f>
        <v>4.2067E-2</v>
      </c>
    </row>
    <row r="101" spans="1:15" s="95" customFormat="1" x14ac:dyDescent="0.25">
      <c r="A101" s="565"/>
      <c r="B101" s="76" t="s">
        <v>5</v>
      </c>
      <c r="C101" s="431">
        <f>'3M - LGS'!C101</f>
        <v>3.9933000000000003E-2</v>
      </c>
      <c r="D101" s="431">
        <f>'3M - LGS'!D101</f>
        <v>3.9878999999999998E-2</v>
      </c>
      <c r="E101" s="431">
        <f>'3M - LGS'!E101</f>
        <v>4.1041000000000001E-2</v>
      </c>
      <c r="F101" s="431">
        <f>'3M - LGS'!F101</f>
        <v>4.1168000000000003E-2</v>
      </c>
      <c r="G101" s="431">
        <f>'3M - LGS'!G101</f>
        <v>4.2222999999999997E-2</v>
      </c>
      <c r="H101" s="431">
        <f>'3M - LGS'!H101</f>
        <v>8.2789000000000001E-2</v>
      </c>
      <c r="I101" s="431">
        <f>'3M - LGS'!I101</f>
        <v>7.9558000000000004E-2</v>
      </c>
      <c r="J101" s="431">
        <f>'3M - LGS'!J101</f>
        <v>7.9958000000000001E-2</v>
      </c>
      <c r="K101" s="431">
        <f>'3M - LGS'!K101</f>
        <v>7.8107999999999997E-2</v>
      </c>
      <c r="L101" s="431">
        <f>'3M - LGS'!L101</f>
        <v>4.1531999999999999E-2</v>
      </c>
      <c r="M101" s="431">
        <f>'3M - LGS'!M101</f>
        <v>4.2438999999999998E-2</v>
      </c>
      <c r="N101" s="431">
        <f>'3M - LGS'!N101</f>
        <v>4.0814000000000003E-2</v>
      </c>
      <c r="O101" s="431">
        <f>'3M - LGS'!O101</f>
        <v>3.9933000000000003E-2</v>
      </c>
    </row>
    <row r="102" spans="1:15" s="95" customFormat="1" x14ac:dyDescent="0.25">
      <c r="A102" s="565"/>
      <c r="B102" s="76" t="s">
        <v>23</v>
      </c>
      <c r="C102" s="431">
        <f>'3M - LGS'!C102</f>
        <v>3.9933000000000003E-2</v>
      </c>
      <c r="D102" s="431">
        <f>'3M - LGS'!D102</f>
        <v>3.9878999999999998E-2</v>
      </c>
      <c r="E102" s="431">
        <f>'3M - LGS'!E102</f>
        <v>4.1041000000000001E-2</v>
      </c>
      <c r="F102" s="431">
        <f>'3M - LGS'!F102</f>
        <v>4.1168000000000003E-2</v>
      </c>
      <c r="G102" s="431">
        <f>'3M - LGS'!G102</f>
        <v>4.2222999999999997E-2</v>
      </c>
      <c r="H102" s="431">
        <f>'3M - LGS'!H102</f>
        <v>8.2789000000000001E-2</v>
      </c>
      <c r="I102" s="431">
        <f>'3M - LGS'!I102</f>
        <v>7.9558000000000004E-2</v>
      </c>
      <c r="J102" s="431">
        <f>'3M - LGS'!J102</f>
        <v>7.9958000000000001E-2</v>
      </c>
      <c r="K102" s="431">
        <f>'3M - LGS'!K102</f>
        <v>7.8107999999999997E-2</v>
      </c>
      <c r="L102" s="431">
        <f>'3M - LGS'!L102</f>
        <v>4.1531999999999999E-2</v>
      </c>
      <c r="M102" s="431">
        <f>'3M - LGS'!M102</f>
        <v>4.2438999999999998E-2</v>
      </c>
      <c r="N102" s="431">
        <f>'3M - LGS'!N102</f>
        <v>4.0814000000000003E-2</v>
      </c>
      <c r="O102" s="431">
        <f>'3M - LGS'!O102</f>
        <v>3.9933000000000003E-2</v>
      </c>
    </row>
    <row r="103" spans="1:15" s="95" customFormat="1" x14ac:dyDescent="0.25">
      <c r="A103" s="565"/>
      <c r="B103" s="76" t="s">
        <v>24</v>
      </c>
      <c r="C103" s="431">
        <f>'3M - LGS'!C103</f>
        <v>3.9933000000000003E-2</v>
      </c>
      <c r="D103" s="431">
        <f>'3M - LGS'!D103</f>
        <v>3.9878999999999998E-2</v>
      </c>
      <c r="E103" s="431">
        <f>'3M - LGS'!E103</f>
        <v>4.1041000000000001E-2</v>
      </c>
      <c r="F103" s="431">
        <f>'3M - LGS'!F103</f>
        <v>4.1168000000000003E-2</v>
      </c>
      <c r="G103" s="431">
        <f>'3M - LGS'!G103</f>
        <v>4.2222999999999997E-2</v>
      </c>
      <c r="H103" s="431">
        <f>'3M - LGS'!H103</f>
        <v>8.2789000000000001E-2</v>
      </c>
      <c r="I103" s="431">
        <f>'3M - LGS'!I103</f>
        <v>7.9558000000000004E-2</v>
      </c>
      <c r="J103" s="431">
        <f>'3M - LGS'!J103</f>
        <v>7.9958000000000001E-2</v>
      </c>
      <c r="K103" s="431">
        <f>'3M - LGS'!K103</f>
        <v>7.8107999999999997E-2</v>
      </c>
      <c r="L103" s="431">
        <f>'3M - LGS'!L103</f>
        <v>4.1531999999999999E-2</v>
      </c>
      <c r="M103" s="431">
        <f>'3M - LGS'!M103</f>
        <v>4.2438999999999998E-2</v>
      </c>
      <c r="N103" s="431">
        <f>'3M - LGS'!N103</f>
        <v>4.0814000000000003E-2</v>
      </c>
      <c r="O103" s="431">
        <f>'3M - LGS'!O103</f>
        <v>3.9933000000000003E-2</v>
      </c>
    </row>
    <row r="104" spans="1:15" s="95" customFormat="1" x14ac:dyDescent="0.25">
      <c r="A104" s="565"/>
      <c r="B104" s="76" t="s">
        <v>7</v>
      </c>
      <c r="C104" s="431">
        <f>'3M - LGS'!C104</f>
        <v>3.8309999999999997E-2</v>
      </c>
      <c r="D104" s="431">
        <f>'3M - LGS'!D104</f>
        <v>3.8170999999999997E-2</v>
      </c>
      <c r="E104" s="431">
        <f>'3M - LGS'!E104</f>
        <v>3.925E-2</v>
      </c>
      <c r="F104" s="431">
        <f>'3M - LGS'!F104</f>
        <v>3.993E-2</v>
      </c>
      <c r="G104" s="431">
        <f>'3M - LGS'!G104</f>
        <v>4.0524999999999999E-2</v>
      </c>
      <c r="H104" s="431">
        <f>'3M - LGS'!H104</f>
        <v>7.8927999999999998E-2</v>
      </c>
      <c r="I104" s="431">
        <f>'3M - LGS'!I104</f>
        <v>7.5749999999999998E-2</v>
      </c>
      <c r="J104" s="431">
        <f>'3M - LGS'!J104</f>
        <v>7.6244000000000006E-2</v>
      </c>
      <c r="K104" s="431">
        <f>'3M - LGS'!K104</f>
        <v>7.4468999999999994E-2</v>
      </c>
      <c r="L104" s="431">
        <f>'3M - LGS'!L104</f>
        <v>3.9891000000000003E-2</v>
      </c>
      <c r="M104" s="431">
        <f>'3M - LGS'!M104</f>
        <v>4.07E-2</v>
      </c>
      <c r="N104" s="431">
        <f>'3M - LGS'!N104</f>
        <v>3.9168000000000001E-2</v>
      </c>
      <c r="O104" s="431">
        <f>'3M - LGS'!O104</f>
        <v>3.8309999999999997E-2</v>
      </c>
    </row>
    <row r="105" spans="1:15" s="95" customFormat="1" ht="15.75" thickBot="1" x14ac:dyDescent="0.3">
      <c r="A105" s="566"/>
      <c r="B105" s="78" t="s">
        <v>8</v>
      </c>
      <c r="C105" s="432">
        <f>'3M - LGS'!C105</f>
        <v>4.0855000000000002E-2</v>
      </c>
      <c r="D105" s="432">
        <f>'3M - LGS'!D105</f>
        <v>4.0336999999999998E-2</v>
      </c>
      <c r="E105" s="432">
        <f>'3M - LGS'!E105</f>
        <v>4.1315999999999999E-2</v>
      </c>
      <c r="F105" s="432">
        <f>'3M - LGS'!F105</f>
        <v>4.3313999999999998E-2</v>
      </c>
      <c r="G105" s="432">
        <f>'3M - LGS'!G105</f>
        <v>4.4001999999999999E-2</v>
      </c>
      <c r="H105" s="432">
        <f>'3M - LGS'!H105</f>
        <v>8.9335999999999999E-2</v>
      </c>
      <c r="I105" s="432">
        <f>'3M - LGS'!I105</f>
        <v>8.5674E-2</v>
      </c>
      <c r="J105" s="432">
        <f>'3M - LGS'!J105</f>
        <v>8.6429000000000006E-2</v>
      </c>
      <c r="K105" s="432">
        <f>'3M - LGS'!K105</f>
        <v>8.2271999999999998E-2</v>
      </c>
      <c r="L105" s="432">
        <f>'3M - LGS'!L105</f>
        <v>4.3230999999999999E-2</v>
      </c>
      <c r="M105" s="432">
        <f>'3M - LGS'!M105</f>
        <v>4.3944999999999998E-2</v>
      </c>
      <c r="N105" s="432">
        <f>'3M - LGS'!N105</f>
        <v>4.2141999999999999E-2</v>
      </c>
      <c r="O105" s="432">
        <f>'3M - LGS'!O105</f>
        <v>4.0855000000000002E-2</v>
      </c>
    </row>
    <row r="106" spans="1:15" x14ac:dyDescent="0.25">
      <c r="C106" s="334" t="s">
        <v>231</v>
      </c>
    </row>
    <row r="107" spans="1:15" ht="15" hidden="1" customHeight="1" x14ac:dyDescent="0.25">
      <c r="A107" s="546" t="s">
        <v>115</v>
      </c>
      <c r="B107" s="118" t="s">
        <v>116</v>
      </c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7" t="s">
        <v>116</v>
      </c>
    </row>
    <row r="108" spans="1:15" ht="15.75" hidden="1" thickBot="1" x14ac:dyDescent="0.3">
      <c r="A108" s="547"/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6"/>
      <c r="O108" s="421" t="s">
        <v>227</v>
      </c>
    </row>
    <row r="109" spans="1:15" ht="15.75" hidden="1" thickBot="1" x14ac:dyDescent="0.3">
      <c r="A109" s="541"/>
      <c r="B109" s="239" t="s">
        <v>117</v>
      </c>
      <c r="C109" s="139">
        <f>C$4</f>
        <v>45658</v>
      </c>
      <c r="D109" s="139">
        <f t="shared" ref="D109:O109" si="56">D$4</f>
        <v>45689</v>
      </c>
      <c r="E109" s="139">
        <f t="shared" si="56"/>
        <v>45717</v>
      </c>
      <c r="F109" s="139">
        <f t="shared" si="56"/>
        <v>45748</v>
      </c>
      <c r="G109" s="139">
        <f t="shared" si="56"/>
        <v>45778</v>
      </c>
      <c r="H109" s="139">
        <f t="shared" si="56"/>
        <v>45809</v>
      </c>
      <c r="I109" s="139">
        <f t="shared" si="56"/>
        <v>45839</v>
      </c>
      <c r="J109" s="139">
        <f t="shared" si="56"/>
        <v>45870</v>
      </c>
      <c r="K109" s="139">
        <f t="shared" si="56"/>
        <v>45901</v>
      </c>
      <c r="L109" s="139">
        <f t="shared" si="56"/>
        <v>45931</v>
      </c>
      <c r="M109" s="139">
        <f t="shared" si="56"/>
        <v>45962</v>
      </c>
      <c r="N109" s="139">
        <f t="shared" si="56"/>
        <v>45992</v>
      </c>
      <c r="O109" s="139">
        <f t="shared" si="56"/>
        <v>46023</v>
      </c>
    </row>
    <row r="110" spans="1:15" hidden="1" x14ac:dyDescent="0.25">
      <c r="A110" s="541"/>
      <c r="B110" s="222" t="s">
        <v>20</v>
      </c>
      <c r="C110" s="343">
        <f>'3M - LGS'!C110</f>
        <v>3.7441349140650192E-2</v>
      </c>
      <c r="D110" s="343">
        <f>'3M - LGS'!D110</f>
        <v>3.7429249600920422E-2</v>
      </c>
      <c r="E110" s="343">
        <f>'3M - LGS'!E110</f>
        <v>3.8354723959286061E-2</v>
      </c>
      <c r="F110" s="343">
        <f>'3M - LGS'!F110</f>
        <v>3.9317515370260341E-2</v>
      </c>
      <c r="G110" s="343">
        <f>'3M - LGS'!G110</f>
        <v>3.9956418570678262E-2</v>
      </c>
      <c r="H110" s="343">
        <f>'3M - LGS'!H110</f>
        <v>7.3052660356480309E-2</v>
      </c>
      <c r="I110" s="343">
        <f>'3M - LGS'!I110</f>
        <v>7.0945278641579762E-2</v>
      </c>
      <c r="J110" s="343">
        <f>'3M - LGS'!J110</f>
        <v>7.0982747983774006E-2</v>
      </c>
      <c r="K110" s="343">
        <f>'3M - LGS'!K110</f>
        <v>6.9689736519992149E-2</v>
      </c>
      <c r="L110" s="343">
        <f>'3M - LGS'!L110</f>
        <v>3.8465921545063383E-2</v>
      </c>
      <c r="M110" s="343">
        <f>'3M - LGS'!M110</f>
        <v>3.936801638570829E-2</v>
      </c>
      <c r="N110" s="343">
        <f>'3M - LGS'!N110</f>
        <v>3.8318634945053449E-2</v>
      </c>
      <c r="O110" s="343">
        <f>'3M - LGS'!O110</f>
        <v>3.7441349140650192E-2</v>
      </c>
    </row>
    <row r="111" spans="1:15" hidden="1" x14ac:dyDescent="0.25">
      <c r="A111" s="541"/>
      <c r="B111" s="222" t="s">
        <v>0</v>
      </c>
      <c r="C111" s="343">
        <f>'3M - LGS'!C111</f>
        <v>4.1160476479958422E-2</v>
      </c>
      <c r="D111" s="343">
        <f>'3M - LGS'!D111</f>
        <v>4.14017286346514E-2</v>
      </c>
      <c r="E111" s="343">
        <f>'3M - LGS'!E111</f>
        <v>4.2874473574818231E-2</v>
      </c>
      <c r="F111" s="343">
        <f>'3M - LGS'!F111</f>
        <v>4.3567351875307025E-2</v>
      </c>
      <c r="G111" s="343">
        <f>'3M - LGS'!G111</f>
        <v>4.5203207673382241E-2</v>
      </c>
      <c r="H111" s="343">
        <f>'3M - LGS'!H111</f>
        <v>8.7375949566271344E-2</v>
      </c>
      <c r="I111" s="343">
        <f>'3M - LGS'!I111</f>
        <v>8.3115482222942821E-2</v>
      </c>
      <c r="J111" s="343">
        <f>'3M - LGS'!J111</f>
        <v>8.4519356113417099E-2</v>
      </c>
      <c r="K111" s="343">
        <f>'3M - LGS'!K111</f>
        <v>8.4685619189997327E-2</v>
      </c>
      <c r="L111" s="343">
        <f>'3M - LGS'!L111</f>
        <v>4.3771535634283605E-2</v>
      </c>
      <c r="M111" s="343">
        <f>'3M - LGS'!M111</f>
        <v>4.4072115891515086E-2</v>
      </c>
      <c r="N111" s="343">
        <f>'3M - LGS'!N111</f>
        <v>4.2021266117095453E-2</v>
      </c>
      <c r="O111" s="343">
        <f>'3M - LGS'!O111</f>
        <v>4.1160476479958422E-2</v>
      </c>
    </row>
    <row r="112" spans="1:15" hidden="1" x14ac:dyDescent="0.25">
      <c r="A112" s="541"/>
      <c r="B112" s="222" t="s">
        <v>21</v>
      </c>
      <c r="C112" s="343">
        <f>'3M - LGS'!C112</f>
        <v>3.8681006913950738E-2</v>
      </c>
      <c r="D112" s="343">
        <f>'3M - LGS'!D112</f>
        <v>3.8540231176964271E-2</v>
      </c>
      <c r="E112" s="343">
        <f>'3M - LGS'!E112</f>
        <v>3.9571908998964601E-2</v>
      </c>
      <c r="F112" s="343">
        <f>'3M - LGS'!F112</f>
        <v>4.1357283311798561E-2</v>
      </c>
      <c r="G112" s="343">
        <f>'3M - LGS'!G112</f>
        <v>4.1776210121445938E-2</v>
      </c>
      <c r="H112" s="343">
        <f>'3M - LGS'!H112</f>
        <v>7.7489258063776892E-2</v>
      </c>
      <c r="I112" s="343">
        <f>'3M - LGS'!I112</f>
        <v>7.5160055010362714E-2</v>
      </c>
      <c r="J112" s="343">
        <f>'3M - LGS'!J112</f>
        <v>7.5489415013257136E-2</v>
      </c>
      <c r="K112" s="343">
        <f>'3M - LGS'!K112</f>
        <v>7.3337364897793161E-2</v>
      </c>
      <c r="L112" s="343">
        <f>'3M - LGS'!L112</f>
        <v>4.0033797585901781E-2</v>
      </c>
      <c r="M112" s="343">
        <f>'3M - LGS'!M112</f>
        <v>4.0929944863121244E-2</v>
      </c>
      <c r="N112" s="343">
        <f>'3M - LGS'!N112</f>
        <v>3.9712308948747624E-2</v>
      </c>
      <c r="O112" s="343">
        <f>'3M - LGS'!O112</f>
        <v>3.8681006913950738E-2</v>
      </c>
    </row>
    <row r="113" spans="1:15" hidden="1" x14ac:dyDescent="0.25">
      <c r="A113" s="541"/>
      <c r="B113" s="222" t="s">
        <v>1</v>
      </c>
      <c r="C113" s="343">
        <f>'3M - LGS'!C113</f>
        <v>4.2347000000000003E-2</v>
      </c>
      <c r="D113" s="343">
        <f>'3M - LGS'!D113</f>
        <v>4.2303E-2</v>
      </c>
      <c r="E113" s="343">
        <f>'3M - LGS'!E113</f>
        <v>4.4350000000000001E-2</v>
      </c>
      <c r="F113" s="343">
        <f>'3M - LGS'!F113</f>
        <v>4.9352782874207732E-2</v>
      </c>
      <c r="G113" s="343">
        <f>'3M - LGS'!G113</f>
        <v>5.1340815851987277E-2</v>
      </c>
      <c r="H113" s="343">
        <f>'3M - LGS'!H113</f>
        <v>8.8104771255734377E-2</v>
      </c>
      <c r="I113" s="343">
        <f>'3M - LGS'!I113</f>
        <v>8.3462932305408757E-2</v>
      </c>
      <c r="J113" s="343">
        <f>'3M - LGS'!J113</f>
        <v>8.4977911619780744E-2</v>
      </c>
      <c r="K113" s="343">
        <f>'3M - LGS'!K113</f>
        <v>8.7747976690638094E-2</v>
      </c>
      <c r="L113" s="343">
        <f>'3M - LGS'!L113</f>
        <v>4.9657375060733117E-2</v>
      </c>
      <c r="M113" s="343">
        <f>'3M - LGS'!M113</f>
        <v>4.9379139452495391E-2</v>
      </c>
      <c r="N113" s="343">
        <f>'3M - LGS'!N113</f>
        <v>4.3708999999999998E-2</v>
      </c>
      <c r="O113" s="343">
        <f>'3M - LGS'!O113</f>
        <v>4.2347000000000003E-2</v>
      </c>
    </row>
    <row r="114" spans="1:15" hidden="1" x14ac:dyDescent="0.25">
      <c r="A114" s="541"/>
      <c r="B114" s="222" t="s">
        <v>22</v>
      </c>
      <c r="C114" s="343">
        <f>'3M - LGS'!C114</f>
        <v>2.9295408494876111E-2</v>
      </c>
      <c r="D114" s="343">
        <f>'3M - LGS'!D114</f>
        <v>2.9321405491105949E-2</v>
      </c>
      <c r="E114" s="343">
        <f>'3M - LGS'!E114</f>
        <v>2.9959589922715364E-2</v>
      </c>
      <c r="F114" s="343">
        <f>'3M - LGS'!F114</f>
        <v>3.083146106079096E-2</v>
      </c>
      <c r="G114" s="343">
        <f>'3M - LGS'!G114</f>
        <v>3.0354620609130651E-2</v>
      </c>
      <c r="H114" s="343">
        <f>'3M - LGS'!H114</f>
        <v>5.2192876606583817E-2</v>
      </c>
      <c r="I114" s="343">
        <f>'3M - LGS'!I114</f>
        <v>5.0489724771027894E-2</v>
      </c>
      <c r="J114" s="343">
        <f>'3M - LGS'!J114</f>
        <v>4.9823722342538804E-2</v>
      </c>
      <c r="K114" s="343">
        <f>'3M - LGS'!K114</f>
        <v>5.0644353965207362E-2</v>
      </c>
      <c r="L114" s="343">
        <f>'3M - LGS'!L114</f>
        <v>3.0122999041826495E-2</v>
      </c>
      <c r="M114" s="343">
        <f>'3M - LGS'!M114</f>
        <v>3.0594358925164721E-2</v>
      </c>
      <c r="N114" s="343">
        <f>'3M - LGS'!N114</f>
        <v>2.9781145367565039E-2</v>
      </c>
      <c r="O114" s="343">
        <f>'3M - LGS'!O114</f>
        <v>2.9295408494876111E-2</v>
      </c>
    </row>
    <row r="115" spans="1:15" hidden="1" x14ac:dyDescent="0.25">
      <c r="A115" s="541"/>
      <c r="B115" s="76" t="s">
        <v>9</v>
      </c>
      <c r="C115" s="343">
        <f>'3M - LGS'!C115</f>
        <v>3.7705982306050004E-2</v>
      </c>
      <c r="D115" s="343">
        <f>'3M - LGS'!D115</f>
        <v>3.7997810710593702E-2</v>
      </c>
      <c r="E115" s="343">
        <f>'3M - LGS'!E115</f>
        <v>3.9229413066205268E-2</v>
      </c>
      <c r="F115" s="343">
        <f>'3M - LGS'!F115</f>
        <v>4.0820550666763995E-2</v>
      </c>
      <c r="G115" s="343">
        <f>'3M - LGS'!G115</f>
        <v>3.937743396502278E-2</v>
      </c>
      <c r="H115" s="343">
        <f>'3M - LGS'!H115</f>
        <v>5.1774000000000001E-2</v>
      </c>
      <c r="I115" s="343">
        <f>'3M - LGS'!I115</f>
        <v>5.0083999999999997E-2</v>
      </c>
      <c r="J115" s="343">
        <f>'3M - LGS'!J115</f>
        <v>4.9399999999999999E-2</v>
      </c>
      <c r="K115" s="343">
        <f>'3M - LGS'!K115</f>
        <v>7.1527406725958434E-2</v>
      </c>
      <c r="L115" s="343">
        <f>'3M - LGS'!L115</f>
        <v>3.7588976619675196E-2</v>
      </c>
      <c r="M115" s="343">
        <f>'3M - LGS'!M115</f>
        <v>3.9162225761818222E-2</v>
      </c>
      <c r="N115" s="343">
        <f>'3M - LGS'!N115</f>
        <v>3.8262010655701909E-2</v>
      </c>
      <c r="O115" s="343">
        <f>'3M - LGS'!O115</f>
        <v>3.7705982306050004E-2</v>
      </c>
    </row>
    <row r="116" spans="1:15" hidden="1" x14ac:dyDescent="0.25">
      <c r="A116" s="541"/>
      <c r="B116" s="76" t="s">
        <v>3</v>
      </c>
      <c r="C116" s="343">
        <f>'3M - LGS'!C116</f>
        <v>4.1160476479958422E-2</v>
      </c>
      <c r="D116" s="343">
        <f>'3M - LGS'!D116</f>
        <v>4.14017286346514E-2</v>
      </c>
      <c r="E116" s="343">
        <f>'3M - LGS'!E116</f>
        <v>4.2874473574818231E-2</v>
      </c>
      <c r="F116" s="343">
        <f>'3M - LGS'!F116</f>
        <v>4.3567351875307025E-2</v>
      </c>
      <c r="G116" s="343">
        <f>'3M - LGS'!G116</f>
        <v>4.5203207673382241E-2</v>
      </c>
      <c r="H116" s="343">
        <f>'3M - LGS'!H116</f>
        <v>8.7375949566271344E-2</v>
      </c>
      <c r="I116" s="343">
        <f>'3M - LGS'!I116</f>
        <v>8.3115482222942821E-2</v>
      </c>
      <c r="J116" s="343">
        <f>'3M - LGS'!J116</f>
        <v>8.4519356113417099E-2</v>
      </c>
      <c r="K116" s="343">
        <f>'3M - LGS'!K116</f>
        <v>8.4685619189997327E-2</v>
      </c>
      <c r="L116" s="343">
        <f>'3M - LGS'!L116</f>
        <v>4.3771535634283605E-2</v>
      </c>
      <c r="M116" s="343">
        <f>'3M - LGS'!M116</f>
        <v>4.4072115891515086E-2</v>
      </c>
      <c r="N116" s="343">
        <f>'3M - LGS'!N116</f>
        <v>4.2021266117095453E-2</v>
      </c>
      <c r="O116" s="343">
        <f>'3M - LGS'!O116</f>
        <v>4.1160476479958422E-2</v>
      </c>
    </row>
    <row r="117" spans="1:15" hidden="1" x14ac:dyDescent="0.25">
      <c r="A117" s="541"/>
      <c r="B117" s="76" t="s">
        <v>4</v>
      </c>
      <c r="C117" s="343">
        <f>'3M - LGS'!C117</f>
        <v>3.9090658161332052E-2</v>
      </c>
      <c r="D117" s="343">
        <f>'3M - LGS'!D117</f>
        <v>3.8959385759828123E-2</v>
      </c>
      <c r="E117" s="343">
        <f>'3M - LGS'!E117</f>
        <v>4.0025279769655239E-2</v>
      </c>
      <c r="F117" s="343">
        <f>'3M - LGS'!F117</f>
        <v>4.1410236318959487E-2</v>
      </c>
      <c r="G117" s="343">
        <f>'3M - LGS'!G117</f>
        <v>4.2017312166569717E-2</v>
      </c>
      <c r="H117" s="343">
        <f>'3M - LGS'!H117</f>
        <v>7.6621145285147949E-2</v>
      </c>
      <c r="I117" s="343">
        <f>'3M - LGS'!I117</f>
        <v>7.4430286609139598E-2</v>
      </c>
      <c r="J117" s="343">
        <f>'3M - LGS'!J117</f>
        <v>7.4528658888898328E-2</v>
      </c>
      <c r="K117" s="343">
        <f>'3M - LGS'!K117</f>
        <v>7.136095383056372E-2</v>
      </c>
      <c r="L117" s="343">
        <f>'3M - LGS'!L117</f>
        <v>4.0219809439126487E-2</v>
      </c>
      <c r="M117" s="343">
        <f>'3M - LGS'!M117</f>
        <v>4.1139074920618877E-2</v>
      </c>
      <c r="N117" s="343">
        <f>'3M - LGS'!N117</f>
        <v>3.9768929651506212E-2</v>
      </c>
      <c r="O117" s="343">
        <f>'3M - LGS'!O117</f>
        <v>3.9090658161332052E-2</v>
      </c>
    </row>
    <row r="118" spans="1:15" hidden="1" x14ac:dyDescent="0.25">
      <c r="A118" s="541"/>
      <c r="B118" s="76" t="s">
        <v>5</v>
      </c>
      <c r="C118" s="343">
        <f>'3M - LGS'!C118</f>
        <v>3.7441349140650192E-2</v>
      </c>
      <c r="D118" s="343">
        <f>'3M - LGS'!D118</f>
        <v>3.7429249600920422E-2</v>
      </c>
      <c r="E118" s="343">
        <f>'3M - LGS'!E118</f>
        <v>3.8354723959286061E-2</v>
      </c>
      <c r="F118" s="343">
        <f>'3M - LGS'!F118</f>
        <v>3.9317515370260341E-2</v>
      </c>
      <c r="G118" s="343">
        <f>'3M - LGS'!G118</f>
        <v>3.9956418570678262E-2</v>
      </c>
      <c r="H118" s="343">
        <f>'3M - LGS'!H118</f>
        <v>7.3052660356480309E-2</v>
      </c>
      <c r="I118" s="343">
        <f>'3M - LGS'!I118</f>
        <v>7.0945278641579762E-2</v>
      </c>
      <c r="J118" s="343">
        <f>'3M - LGS'!J118</f>
        <v>7.0982747983774006E-2</v>
      </c>
      <c r="K118" s="343">
        <f>'3M - LGS'!K118</f>
        <v>6.9689736519992149E-2</v>
      </c>
      <c r="L118" s="343">
        <f>'3M - LGS'!L118</f>
        <v>3.8465921545063383E-2</v>
      </c>
      <c r="M118" s="343">
        <f>'3M - LGS'!M118</f>
        <v>3.936801638570829E-2</v>
      </c>
      <c r="N118" s="343">
        <f>'3M - LGS'!N118</f>
        <v>3.8318634945053449E-2</v>
      </c>
      <c r="O118" s="343">
        <f>'3M - LGS'!O118</f>
        <v>3.7441349140650192E-2</v>
      </c>
    </row>
    <row r="119" spans="1:15" hidden="1" x14ac:dyDescent="0.25">
      <c r="A119" s="541"/>
      <c r="B119" s="76" t="s">
        <v>23</v>
      </c>
      <c r="C119" s="343">
        <f>'3M - LGS'!C119</f>
        <v>3.7441349140650192E-2</v>
      </c>
      <c r="D119" s="343">
        <f>'3M - LGS'!D119</f>
        <v>3.7429249600920422E-2</v>
      </c>
      <c r="E119" s="343">
        <f>'3M - LGS'!E119</f>
        <v>3.8354723959286061E-2</v>
      </c>
      <c r="F119" s="343">
        <f>'3M - LGS'!F119</f>
        <v>3.9317515370260341E-2</v>
      </c>
      <c r="G119" s="343">
        <f>'3M - LGS'!G119</f>
        <v>3.9956418570678262E-2</v>
      </c>
      <c r="H119" s="343">
        <f>'3M - LGS'!H119</f>
        <v>7.3052660356480309E-2</v>
      </c>
      <c r="I119" s="343">
        <f>'3M - LGS'!I119</f>
        <v>7.0945278641579762E-2</v>
      </c>
      <c r="J119" s="343">
        <f>'3M - LGS'!J119</f>
        <v>7.0982747983774006E-2</v>
      </c>
      <c r="K119" s="343">
        <f>'3M - LGS'!K119</f>
        <v>6.9689736519992149E-2</v>
      </c>
      <c r="L119" s="343">
        <f>'3M - LGS'!L119</f>
        <v>3.8465921545063383E-2</v>
      </c>
      <c r="M119" s="343">
        <f>'3M - LGS'!M119</f>
        <v>3.936801638570829E-2</v>
      </c>
      <c r="N119" s="343">
        <f>'3M - LGS'!N119</f>
        <v>3.8318634945053449E-2</v>
      </c>
      <c r="O119" s="343">
        <f>'3M - LGS'!O119</f>
        <v>3.7441349140650192E-2</v>
      </c>
    </row>
    <row r="120" spans="1:15" hidden="1" x14ac:dyDescent="0.25">
      <c r="A120" s="541"/>
      <c r="B120" s="76" t="s">
        <v>24</v>
      </c>
      <c r="C120" s="343">
        <f>'3M - LGS'!C120</f>
        <v>3.7441349140650192E-2</v>
      </c>
      <c r="D120" s="343">
        <f>'3M - LGS'!D120</f>
        <v>3.7429249600920422E-2</v>
      </c>
      <c r="E120" s="343">
        <f>'3M - LGS'!E120</f>
        <v>3.8354723959286061E-2</v>
      </c>
      <c r="F120" s="343">
        <f>'3M - LGS'!F120</f>
        <v>3.9317515370260341E-2</v>
      </c>
      <c r="G120" s="343">
        <f>'3M - LGS'!G120</f>
        <v>3.9956418570678262E-2</v>
      </c>
      <c r="H120" s="343">
        <f>'3M - LGS'!H120</f>
        <v>7.3052660356480309E-2</v>
      </c>
      <c r="I120" s="343">
        <f>'3M - LGS'!I120</f>
        <v>7.0945278641579762E-2</v>
      </c>
      <c r="J120" s="343">
        <f>'3M - LGS'!J120</f>
        <v>7.0982747983774006E-2</v>
      </c>
      <c r="K120" s="343">
        <f>'3M - LGS'!K120</f>
        <v>6.9689736519992149E-2</v>
      </c>
      <c r="L120" s="343">
        <f>'3M - LGS'!L120</f>
        <v>3.8465921545063383E-2</v>
      </c>
      <c r="M120" s="343">
        <f>'3M - LGS'!M120</f>
        <v>3.936801638570829E-2</v>
      </c>
      <c r="N120" s="343">
        <f>'3M - LGS'!N120</f>
        <v>3.8318634945053449E-2</v>
      </c>
      <c r="O120" s="343">
        <f>'3M - LGS'!O120</f>
        <v>3.7441349140650192E-2</v>
      </c>
    </row>
    <row r="121" spans="1:15" hidden="1" x14ac:dyDescent="0.25">
      <c r="A121" s="541"/>
      <c r="B121" s="76" t="s">
        <v>7</v>
      </c>
      <c r="C121" s="343">
        <f>'3M - LGS'!C121</f>
        <v>3.6245984750808875E-2</v>
      </c>
      <c r="D121" s="343">
        <f>'3M - LGS'!D121</f>
        <v>3.6193703698225145E-2</v>
      </c>
      <c r="E121" s="343">
        <f>'3M - LGS'!E121</f>
        <v>3.7086667780013495E-2</v>
      </c>
      <c r="F121" s="343">
        <f>'3M - LGS'!F121</f>
        <v>3.8171627509572349E-2</v>
      </c>
      <c r="G121" s="343">
        <f>'3M - LGS'!G121</f>
        <v>3.8593958761605734E-2</v>
      </c>
      <c r="H121" s="343">
        <f>'3M - LGS'!H121</f>
        <v>7.0463780553378111E-2</v>
      </c>
      <c r="I121" s="343">
        <f>'3M - LGS'!I121</f>
        <v>6.8306736324093592E-2</v>
      </c>
      <c r="J121" s="343">
        <f>'3M - LGS'!J121</f>
        <v>6.8416742339354783E-2</v>
      </c>
      <c r="K121" s="343">
        <f>'3M - LGS'!K121</f>
        <v>6.7203767027659775E-2</v>
      </c>
      <c r="L121" s="343">
        <f>'3M - LGS'!L121</f>
        <v>3.7300529860763189E-2</v>
      </c>
      <c r="M121" s="343">
        <f>'3M - LGS'!M121</f>
        <v>3.8120776644651931E-2</v>
      </c>
      <c r="N121" s="343">
        <f>'3M - LGS'!N121</f>
        <v>3.7079071688786033E-2</v>
      </c>
      <c r="O121" s="343">
        <f>'3M - LGS'!O121</f>
        <v>3.6245984750808875E-2</v>
      </c>
    </row>
    <row r="122" spans="1:15" ht="15.75" hidden="1" thickBot="1" x14ac:dyDescent="0.3">
      <c r="A122" s="542"/>
      <c r="B122" s="78" t="s">
        <v>8</v>
      </c>
      <c r="C122" s="343">
        <f>'3M - LGS'!C122</f>
        <v>3.8325519266981398E-2</v>
      </c>
      <c r="D122" s="343">
        <f>'3M - LGS'!D122</f>
        <v>3.8097015707161286E-2</v>
      </c>
      <c r="E122" s="343">
        <f>'3M - LGS'!E122</f>
        <v>3.9024322120354706E-2</v>
      </c>
      <c r="F122" s="343">
        <f>'3M - LGS'!F122</f>
        <v>4.090411042839532E-2</v>
      </c>
      <c r="G122" s="343">
        <f>'3M - LGS'!G122</f>
        <v>4.1376731917408906E-2</v>
      </c>
      <c r="H122" s="343">
        <f>'3M - LGS'!H122</f>
        <v>7.7419480223343495E-2</v>
      </c>
      <c r="I122" s="343">
        <f>'3M - LGS'!I122</f>
        <v>7.5161523351541415E-2</v>
      </c>
      <c r="J122" s="343">
        <f>'3M - LGS'!J122</f>
        <v>7.5431260863154562E-2</v>
      </c>
      <c r="K122" s="343">
        <f>'3M - LGS'!K122</f>
        <v>7.2522025163075515E-2</v>
      </c>
      <c r="L122" s="343">
        <f>'3M - LGS'!L122</f>
        <v>3.9688777653336546E-2</v>
      </c>
      <c r="M122" s="343">
        <f>'3M - LGS'!M122</f>
        <v>4.0591960718796005E-2</v>
      </c>
      <c r="N122" s="343">
        <f>'3M - LGS'!N122</f>
        <v>3.9423224025525838E-2</v>
      </c>
      <c r="O122" s="343">
        <f>'3M - LGS'!O122</f>
        <v>3.8325519266981398E-2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7"/>
    </row>
    <row r="124" spans="1:15" ht="15.75" hidden="1" thickBot="1" x14ac:dyDescent="0.3"/>
    <row r="125" spans="1:15" ht="15.75" hidden="1" thickBot="1" x14ac:dyDescent="0.3">
      <c r="C125" s="543" t="s">
        <v>118</v>
      </c>
      <c r="D125" s="544"/>
      <c r="E125" s="544"/>
      <c r="F125" s="544"/>
      <c r="G125" s="544"/>
      <c r="H125" s="544"/>
      <c r="I125" s="544"/>
      <c r="J125" s="544"/>
      <c r="K125" s="544"/>
      <c r="L125" s="544"/>
      <c r="M125" s="544"/>
      <c r="N125" s="545"/>
      <c r="O125" s="420" t="s">
        <v>118</v>
      </c>
    </row>
    <row r="126" spans="1:15" ht="15" hidden="1" customHeight="1" thickBot="1" x14ac:dyDescent="0.3">
      <c r="A126" s="540" t="s">
        <v>119</v>
      </c>
      <c r="B126" s="239" t="s">
        <v>117</v>
      </c>
      <c r="C126" s="139">
        <f>C$4</f>
        <v>45658</v>
      </c>
      <c r="D126" s="139">
        <f t="shared" ref="D126:O126" si="57">D$4</f>
        <v>45689</v>
      </c>
      <c r="E126" s="139">
        <f t="shared" si="57"/>
        <v>45717</v>
      </c>
      <c r="F126" s="139">
        <f t="shared" si="57"/>
        <v>45748</v>
      </c>
      <c r="G126" s="139">
        <f t="shared" si="57"/>
        <v>45778</v>
      </c>
      <c r="H126" s="139">
        <f t="shared" si="57"/>
        <v>45809</v>
      </c>
      <c r="I126" s="139">
        <f t="shared" si="57"/>
        <v>45839</v>
      </c>
      <c r="J126" s="139">
        <f t="shared" si="57"/>
        <v>45870</v>
      </c>
      <c r="K126" s="139">
        <f t="shared" si="57"/>
        <v>45901</v>
      </c>
      <c r="L126" s="139">
        <f t="shared" si="57"/>
        <v>45931</v>
      </c>
      <c r="M126" s="139">
        <f t="shared" si="57"/>
        <v>45962</v>
      </c>
      <c r="N126" s="139">
        <f t="shared" si="57"/>
        <v>45992</v>
      </c>
      <c r="O126" s="139">
        <f t="shared" si="57"/>
        <v>46023</v>
      </c>
    </row>
    <row r="127" spans="1:15" ht="15" hidden="1" customHeight="1" x14ac:dyDescent="0.25">
      <c r="A127" s="541"/>
      <c r="B127" s="222" t="s">
        <v>20</v>
      </c>
      <c r="C127" s="344">
        <f>'3M - LGS'!C127</f>
        <v>2.4916508593498094E-3</v>
      </c>
      <c r="D127" s="344">
        <f>'3M - LGS'!D127</f>
        <v>2.4497503990795811E-3</v>
      </c>
      <c r="E127" s="344">
        <f>'3M - LGS'!E127</f>
        <v>2.6862760407139388E-3</v>
      </c>
      <c r="F127" s="344">
        <f>'3M - LGS'!F127</f>
        <v>1.850484629739667E-3</v>
      </c>
      <c r="G127" s="344">
        <f>'3M - LGS'!G127</f>
        <v>2.2665814293217354E-3</v>
      </c>
      <c r="H127" s="344">
        <f>'3M - LGS'!H127</f>
        <v>9.736339643519696E-3</v>
      </c>
      <c r="I127" s="344">
        <f>'3M - LGS'!I127</f>
        <v>8.6127213584202469E-3</v>
      </c>
      <c r="J127" s="344">
        <f>'3M - LGS'!J127</f>
        <v>8.975252016225994E-3</v>
      </c>
      <c r="K127" s="344">
        <f>'3M - LGS'!K127</f>
        <v>8.4182634800078395E-3</v>
      </c>
      <c r="L127" s="344">
        <f>'3M - LGS'!L127</f>
        <v>3.0660784549366164E-3</v>
      </c>
      <c r="M127" s="344">
        <f>'3M - LGS'!M127</f>
        <v>3.0709836142917028E-3</v>
      </c>
      <c r="N127" s="344">
        <f>'3M - LGS'!N127</f>
        <v>2.4953650549465562E-3</v>
      </c>
      <c r="O127" s="344">
        <f>'3M - LGS'!O127</f>
        <v>2.4916508593498094E-3</v>
      </c>
    </row>
    <row r="128" spans="1:15" hidden="1" x14ac:dyDescent="0.25">
      <c r="A128" s="541"/>
      <c r="B128" s="222" t="s">
        <v>0</v>
      </c>
      <c r="C128" s="344">
        <f>'3M - LGS'!C128</f>
        <v>3.1925235200415754E-3</v>
      </c>
      <c r="D128" s="344">
        <f>'3M - LGS'!D128</f>
        <v>3.4962713653485982E-3</v>
      </c>
      <c r="E128" s="344">
        <f>'3M - LGS'!E128</f>
        <v>4.3145264251817734E-3</v>
      </c>
      <c r="F128" s="344">
        <f>'3M - LGS'!F128</f>
        <v>1.9926481246929804E-3</v>
      </c>
      <c r="G128" s="344">
        <f>'3M - LGS'!G128</f>
        <v>3.9087923266177584E-3</v>
      </c>
      <c r="H128" s="344">
        <f>'3M - LGS'!H128</f>
        <v>1.7017050433728656E-2</v>
      </c>
      <c r="I128" s="344">
        <f>'3M - LGS'!I128</f>
        <v>1.4180517777057172E-2</v>
      </c>
      <c r="J128" s="344">
        <f>'3M - LGS'!J128</f>
        <v>1.5232643886582896E-2</v>
      </c>
      <c r="K128" s="344">
        <f>'3M - LGS'!K128</f>
        <v>1.5647380810002672E-2</v>
      </c>
      <c r="L128" s="344">
        <f>'3M - LGS'!L128</f>
        <v>3.2264643657163943E-3</v>
      </c>
      <c r="M128" s="344">
        <f>'3M - LGS'!M128</f>
        <v>3.9058841084849108E-3</v>
      </c>
      <c r="N128" s="344">
        <f>'3M - LGS'!N128</f>
        <v>2.8687338829045507E-3</v>
      </c>
      <c r="O128" s="344">
        <f>'3M - LGS'!O128</f>
        <v>3.1925235200415754E-3</v>
      </c>
    </row>
    <row r="129" spans="1:15" hidden="1" x14ac:dyDescent="0.25">
      <c r="A129" s="541"/>
      <c r="B129" s="222" t="s">
        <v>21</v>
      </c>
      <c r="C129" s="344">
        <f>'3M - LGS'!C129</f>
        <v>2.6629930860492526E-3</v>
      </c>
      <c r="D129" s="344">
        <f>'3M - LGS'!D129</f>
        <v>2.4727688230357296E-3</v>
      </c>
      <c r="E129" s="344">
        <f>'3M - LGS'!E129</f>
        <v>2.7030910010354013E-3</v>
      </c>
      <c r="F129" s="344">
        <f>'3M - LGS'!F129</f>
        <v>2.5797166882014369E-3</v>
      </c>
      <c r="G129" s="344">
        <f>'3M - LGS'!G129</f>
        <v>2.728789878554066E-3</v>
      </c>
      <c r="H129" s="344">
        <f>'3M - LGS'!H129</f>
        <v>1.195174193622311E-2</v>
      </c>
      <c r="I129" s="344">
        <f>'3M - LGS'!I129</f>
        <v>1.0511944989637284E-2</v>
      </c>
      <c r="J129" s="344">
        <f>'3M - LGS'!J129</f>
        <v>1.1024584986742849E-2</v>
      </c>
      <c r="K129" s="344">
        <f>'3M - LGS'!K129</f>
        <v>1.013663510220685E-2</v>
      </c>
      <c r="L129" s="344">
        <f>'3M - LGS'!L129</f>
        <v>3.6782024140982151E-3</v>
      </c>
      <c r="M129" s="344">
        <f>'3M - LGS'!M129</f>
        <v>3.4040551368787527E-3</v>
      </c>
      <c r="N129" s="344">
        <f>'3M - LGS'!N129</f>
        <v>2.7576910512523787E-3</v>
      </c>
      <c r="O129" s="344">
        <f>'3M - LGS'!O129</f>
        <v>2.6629930860492526E-3</v>
      </c>
    </row>
    <row r="130" spans="1:15" hidden="1" x14ac:dyDescent="0.25">
      <c r="A130" s="541"/>
      <c r="B130" s="222" t="s">
        <v>1</v>
      </c>
      <c r="C130" s="344">
        <f>'3M - LGS'!C130</f>
        <v>0</v>
      </c>
      <c r="D130" s="344">
        <f>'3M - LGS'!D130</f>
        <v>0</v>
      </c>
      <c r="E130" s="344">
        <f>'3M - LGS'!E130</f>
        <v>0</v>
      </c>
      <c r="F130" s="344">
        <f>'3M - LGS'!F130</f>
        <v>3.1222171257922686E-3</v>
      </c>
      <c r="G130" s="344">
        <f>'3M - LGS'!G130</f>
        <v>5.8221841480127247E-3</v>
      </c>
      <c r="H130" s="344">
        <f>'3M - LGS'!H130</f>
        <v>1.7396228744265621E-2</v>
      </c>
      <c r="I130" s="344">
        <f>'3M - LGS'!I130</f>
        <v>1.4343067694591259E-2</v>
      </c>
      <c r="J130" s="344">
        <f>'3M - LGS'!J130</f>
        <v>1.544908838021926E-2</v>
      </c>
      <c r="K130" s="344">
        <f>'3M - LGS'!K130</f>
        <v>1.7167023309361904E-2</v>
      </c>
      <c r="L130" s="344">
        <f>'3M - LGS'!L130</f>
        <v>4.1826249392668815E-3</v>
      </c>
      <c r="M130" s="344">
        <f>'3M - LGS'!M130</f>
        <v>4.2448605475046029E-3</v>
      </c>
      <c r="N130" s="344">
        <f>'3M - LGS'!N130</f>
        <v>0</v>
      </c>
      <c r="O130" s="344">
        <f>'3M - LGS'!O130</f>
        <v>0</v>
      </c>
    </row>
    <row r="131" spans="1:15" hidden="1" x14ac:dyDescent="0.25">
      <c r="A131" s="541"/>
      <c r="B131" s="222" t="s">
        <v>22</v>
      </c>
      <c r="C131" s="344">
        <f>'3M - LGS'!C131</f>
        <v>6.5915051238926173E-6</v>
      </c>
      <c r="D131" s="344">
        <f>'3M - LGS'!D131</f>
        <v>4.5945088940509152E-6</v>
      </c>
      <c r="E131" s="344">
        <f>'3M - LGS'!E131</f>
        <v>6.4100772846335112E-6</v>
      </c>
      <c r="F131" s="344">
        <f>'3M - LGS'!F131</f>
        <v>2.5953893920904227E-4</v>
      </c>
      <c r="G131" s="344">
        <f>'3M - LGS'!G131</f>
        <v>4.4379390869346773E-5</v>
      </c>
      <c r="H131" s="344">
        <f>'3M - LGS'!H131</f>
        <v>1.7012339341618805E-4</v>
      </c>
      <c r="I131" s="344">
        <f>'3M - LGS'!I131</f>
        <v>1.4927522897211339E-4</v>
      </c>
      <c r="J131" s="344">
        <f>'3M - LGS'!J131</f>
        <v>1.5627765746119139E-4</v>
      </c>
      <c r="K131" s="344">
        <f>'3M - LGS'!K131</f>
        <v>1.5964603479263941E-4</v>
      </c>
      <c r="L131" s="344">
        <f>'3M - LGS'!L131</f>
        <v>4.9000958173505205E-5</v>
      </c>
      <c r="M131" s="344">
        <f>'3M - LGS'!M131</f>
        <v>5.0641074835279817E-5</v>
      </c>
      <c r="N131" s="344">
        <f>'3M - LGS'!N131</f>
        <v>4.7854632434960921E-5</v>
      </c>
      <c r="O131" s="344">
        <f>'3M - LGS'!O131</f>
        <v>6.5915051238926173E-6</v>
      </c>
    </row>
    <row r="132" spans="1:15" hidden="1" x14ac:dyDescent="0.25">
      <c r="A132" s="541"/>
      <c r="B132" s="76" t="s">
        <v>9</v>
      </c>
      <c r="C132" s="344">
        <f>'3M - LGS'!C132</f>
        <v>3.1280176939500006E-3</v>
      </c>
      <c r="D132" s="344">
        <f>'3M - LGS'!D132</f>
        <v>3.4331892894063059E-3</v>
      </c>
      <c r="E132" s="344">
        <f>'3M - LGS'!E132</f>
        <v>4.3915869337947371E-3</v>
      </c>
      <c r="F132" s="344">
        <f>'3M - LGS'!F132</f>
        <v>2.6264493332360116E-3</v>
      </c>
      <c r="G132" s="344">
        <f>'3M - LGS'!G132</f>
        <v>1.9735660349772199E-3</v>
      </c>
      <c r="H132" s="344">
        <f>'3M - LGS'!H132</f>
        <v>0</v>
      </c>
      <c r="I132" s="344">
        <f>'3M - LGS'!I132</f>
        <v>0</v>
      </c>
      <c r="J132" s="344">
        <f>'3M - LGS'!J132</f>
        <v>0</v>
      </c>
      <c r="K132" s="344">
        <f>'3M - LGS'!K132</f>
        <v>9.2805932740415778E-3</v>
      </c>
      <c r="L132" s="344">
        <f>'3M - LGS'!L132</f>
        <v>3.750023380324805E-3</v>
      </c>
      <c r="M132" s="344">
        <f>'3M - LGS'!M132</f>
        <v>3.998774238181773E-3</v>
      </c>
      <c r="N132" s="344">
        <f>'3M - LGS'!N132</f>
        <v>2.8079893442980912E-3</v>
      </c>
      <c r="O132" s="344">
        <f>'3M - LGS'!O132</f>
        <v>3.1280176939500006E-3</v>
      </c>
    </row>
    <row r="133" spans="1:15" hidden="1" x14ac:dyDescent="0.25">
      <c r="A133" s="541"/>
      <c r="B133" s="76" t="s">
        <v>3</v>
      </c>
      <c r="C133" s="344">
        <f>'3M - LGS'!C133</f>
        <v>3.1925235200415754E-3</v>
      </c>
      <c r="D133" s="344">
        <f>'3M - LGS'!D133</f>
        <v>3.4962713653485982E-3</v>
      </c>
      <c r="E133" s="344">
        <f>'3M - LGS'!E133</f>
        <v>4.3145264251817734E-3</v>
      </c>
      <c r="F133" s="344">
        <f>'3M - LGS'!F133</f>
        <v>1.9926481246929804E-3</v>
      </c>
      <c r="G133" s="344">
        <f>'3M - LGS'!G133</f>
        <v>3.9087923266177584E-3</v>
      </c>
      <c r="H133" s="344">
        <f>'3M - LGS'!H133</f>
        <v>1.7017050433728656E-2</v>
      </c>
      <c r="I133" s="344">
        <f>'3M - LGS'!I133</f>
        <v>1.4180517777057172E-2</v>
      </c>
      <c r="J133" s="344">
        <f>'3M - LGS'!J133</f>
        <v>1.5232643886582896E-2</v>
      </c>
      <c r="K133" s="344">
        <f>'3M - LGS'!K133</f>
        <v>1.5647380810002672E-2</v>
      </c>
      <c r="L133" s="344">
        <f>'3M - LGS'!L133</f>
        <v>3.2264643657163943E-3</v>
      </c>
      <c r="M133" s="344">
        <f>'3M - LGS'!M133</f>
        <v>3.9058841084849108E-3</v>
      </c>
      <c r="N133" s="344">
        <f>'3M - LGS'!N133</f>
        <v>2.8687338829045507E-3</v>
      </c>
      <c r="O133" s="344">
        <f>'3M - LGS'!O133</f>
        <v>3.1925235200415754E-3</v>
      </c>
    </row>
    <row r="134" spans="1:15" hidden="1" x14ac:dyDescent="0.25">
      <c r="A134" s="541"/>
      <c r="B134" s="76" t="s">
        <v>4</v>
      </c>
      <c r="C134" s="344">
        <f>'3M - LGS'!C134</f>
        <v>2.9763418386679493E-3</v>
      </c>
      <c r="D134" s="344">
        <f>'3M - LGS'!D134</f>
        <v>2.7946142401718789E-3</v>
      </c>
      <c r="E134" s="344">
        <f>'3M - LGS'!E134</f>
        <v>3.1417202303447573E-3</v>
      </c>
      <c r="F134" s="344">
        <f>'3M - LGS'!F134</f>
        <v>2.4147636810405203E-3</v>
      </c>
      <c r="G134" s="344">
        <f>'3M - LGS'!G134</f>
        <v>2.7866878334302752E-3</v>
      </c>
      <c r="H134" s="344">
        <f>'3M - LGS'!H134</f>
        <v>1.1514854714852061E-2</v>
      </c>
      <c r="I134" s="344">
        <f>'3M - LGS'!I134</f>
        <v>1.0180713390860409E-2</v>
      </c>
      <c r="J134" s="344">
        <f>'3M - LGS'!J134</f>
        <v>1.058434111110167E-2</v>
      </c>
      <c r="K134" s="344">
        <f>'3M - LGS'!K134</f>
        <v>9.2020461694362725E-3</v>
      </c>
      <c r="L134" s="344">
        <f>'3M - LGS'!L134</f>
        <v>3.7991905608735104E-3</v>
      </c>
      <c r="M134" s="344">
        <f>'3M - LGS'!M134</f>
        <v>3.4719250793811213E-3</v>
      </c>
      <c r="N134" s="344">
        <f>'3M - LGS'!N134</f>
        <v>2.6520703484937858E-3</v>
      </c>
      <c r="O134" s="344">
        <f>'3M - LGS'!O134</f>
        <v>2.9763418386679493E-3</v>
      </c>
    </row>
    <row r="135" spans="1:15" hidden="1" x14ac:dyDescent="0.25">
      <c r="A135" s="541"/>
      <c r="B135" s="76" t="s">
        <v>5</v>
      </c>
      <c r="C135" s="344">
        <f>'3M - LGS'!C135</f>
        <v>2.4916508593498094E-3</v>
      </c>
      <c r="D135" s="344">
        <f>'3M - LGS'!D135</f>
        <v>2.4497503990795811E-3</v>
      </c>
      <c r="E135" s="344">
        <f>'3M - LGS'!E135</f>
        <v>2.6862760407139388E-3</v>
      </c>
      <c r="F135" s="344">
        <f>'3M - LGS'!F135</f>
        <v>1.850484629739667E-3</v>
      </c>
      <c r="G135" s="344">
        <f>'3M - LGS'!G135</f>
        <v>2.2665814293217354E-3</v>
      </c>
      <c r="H135" s="344">
        <f>'3M - LGS'!H135</f>
        <v>9.736339643519696E-3</v>
      </c>
      <c r="I135" s="344">
        <f>'3M - LGS'!I135</f>
        <v>8.6127213584202469E-3</v>
      </c>
      <c r="J135" s="344">
        <f>'3M - LGS'!J135</f>
        <v>8.975252016225994E-3</v>
      </c>
      <c r="K135" s="344">
        <f>'3M - LGS'!K135</f>
        <v>8.4182634800078395E-3</v>
      </c>
      <c r="L135" s="344">
        <f>'3M - LGS'!L135</f>
        <v>3.0660784549366164E-3</v>
      </c>
      <c r="M135" s="344">
        <f>'3M - LGS'!M135</f>
        <v>3.0709836142917028E-3</v>
      </c>
      <c r="N135" s="344">
        <f>'3M - LGS'!N135</f>
        <v>2.4953650549465562E-3</v>
      </c>
      <c r="O135" s="344">
        <f>'3M - LGS'!O135</f>
        <v>2.4916508593498094E-3</v>
      </c>
    </row>
    <row r="136" spans="1:15" hidden="1" x14ac:dyDescent="0.25">
      <c r="A136" s="541"/>
      <c r="B136" s="76" t="s">
        <v>23</v>
      </c>
      <c r="C136" s="344">
        <f>'3M - LGS'!C136</f>
        <v>2.4916508593498094E-3</v>
      </c>
      <c r="D136" s="344">
        <f>'3M - LGS'!D136</f>
        <v>2.4497503990795811E-3</v>
      </c>
      <c r="E136" s="344">
        <f>'3M - LGS'!E136</f>
        <v>2.6862760407139388E-3</v>
      </c>
      <c r="F136" s="344">
        <f>'3M - LGS'!F136</f>
        <v>1.850484629739667E-3</v>
      </c>
      <c r="G136" s="344">
        <f>'3M - LGS'!G136</f>
        <v>2.2665814293217354E-3</v>
      </c>
      <c r="H136" s="344">
        <f>'3M - LGS'!H136</f>
        <v>9.736339643519696E-3</v>
      </c>
      <c r="I136" s="344">
        <f>'3M - LGS'!I136</f>
        <v>8.6127213584202469E-3</v>
      </c>
      <c r="J136" s="344">
        <f>'3M - LGS'!J136</f>
        <v>8.975252016225994E-3</v>
      </c>
      <c r="K136" s="344">
        <f>'3M - LGS'!K136</f>
        <v>8.4182634800078395E-3</v>
      </c>
      <c r="L136" s="344">
        <f>'3M - LGS'!L136</f>
        <v>3.0660784549366164E-3</v>
      </c>
      <c r="M136" s="344">
        <f>'3M - LGS'!M136</f>
        <v>3.0709836142917028E-3</v>
      </c>
      <c r="N136" s="344">
        <f>'3M - LGS'!N136</f>
        <v>2.4953650549465562E-3</v>
      </c>
      <c r="O136" s="344">
        <f>'3M - LGS'!O136</f>
        <v>2.4916508593498094E-3</v>
      </c>
    </row>
    <row r="137" spans="1:15" hidden="1" x14ac:dyDescent="0.25">
      <c r="A137" s="541"/>
      <c r="B137" s="76" t="s">
        <v>24</v>
      </c>
      <c r="C137" s="344">
        <f>'3M - LGS'!C137</f>
        <v>2.4916508593498094E-3</v>
      </c>
      <c r="D137" s="344">
        <f>'3M - LGS'!D137</f>
        <v>2.4497503990795811E-3</v>
      </c>
      <c r="E137" s="344">
        <f>'3M - LGS'!E137</f>
        <v>2.6862760407139388E-3</v>
      </c>
      <c r="F137" s="344">
        <f>'3M - LGS'!F137</f>
        <v>1.850484629739667E-3</v>
      </c>
      <c r="G137" s="344">
        <f>'3M - LGS'!G137</f>
        <v>2.2665814293217354E-3</v>
      </c>
      <c r="H137" s="344">
        <f>'3M - LGS'!H137</f>
        <v>9.736339643519696E-3</v>
      </c>
      <c r="I137" s="344">
        <f>'3M - LGS'!I137</f>
        <v>8.6127213584202469E-3</v>
      </c>
      <c r="J137" s="344">
        <f>'3M - LGS'!J137</f>
        <v>8.975252016225994E-3</v>
      </c>
      <c r="K137" s="344">
        <f>'3M - LGS'!K137</f>
        <v>8.4182634800078395E-3</v>
      </c>
      <c r="L137" s="344">
        <f>'3M - LGS'!L137</f>
        <v>3.0660784549366164E-3</v>
      </c>
      <c r="M137" s="344">
        <f>'3M - LGS'!M137</f>
        <v>3.0709836142917028E-3</v>
      </c>
      <c r="N137" s="344">
        <f>'3M - LGS'!N137</f>
        <v>2.4953650549465562E-3</v>
      </c>
      <c r="O137" s="344">
        <f>'3M - LGS'!O137</f>
        <v>2.4916508593498094E-3</v>
      </c>
    </row>
    <row r="138" spans="1:15" hidden="1" x14ac:dyDescent="0.25">
      <c r="A138" s="541"/>
      <c r="B138" s="76" t="s">
        <v>7</v>
      </c>
      <c r="C138" s="344">
        <f>'3M - LGS'!C138</f>
        <v>2.0640152491911267E-3</v>
      </c>
      <c r="D138" s="344">
        <f>'3M - LGS'!D138</f>
        <v>1.9772963017748563E-3</v>
      </c>
      <c r="E138" s="344">
        <f>'3M - LGS'!E138</f>
        <v>2.1633322199865043E-3</v>
      </c>
      <c r="F138" s="344">
        <f>'3M - LGS'!F138</f>
        <v>1.7583724904276549E-3</v>
      </c>
      <c r="G138" s="344">
        <f>'3M - LGS'!G138</f>
        <v>1.9310412383942623E-3</v>
      </c>
      <c r="H138" s="344">
        <f>'3M - LGS'!H138</f>
        <v>8.4642194466218838E-3</v>
      </c>
      <c r="I138" s="344">
        <f>'3M - LGS'!I138</f>
        <v>7.4432636759063971E-3</v>
      </c>
      <c r="J138" s="344">
        <f>'3M - LGS'!J138</f>
        <v>7.8272576606452163E-3</v>
      </c>
      <c r="K138" s="344">
        <f>'3M - LGS'!K138</f>
        <v>7.2652329723402239E-3</v>
      </c>
      <c r="L138" s="344">
        <f>'3M - LGS'!L138</f>
        <v>2.5904701392368166E-3</v>
      </c>
      <c r="M138" s="344">
        <f>'3M - LGS'!M138</f>
        <v>2.5792233553480733E-3</v>
      </c>
      <c r="N138" s="344">
        <f>'3M - LGS'!N138</f>
        <v>2.0889283112139703E-3</v>
      </c>
      <c r="O138" s="344">
        <f>'3M - LGS'!O138</f>
        <v>2.0640152491911267E-3</v>
      </c>
    </row>
    <row r="139" spans="1:15" ht="15.75" hidden="1" thickBot="1" x14ac:dyDescent="0.3">
      <c r="A139" s="542"/>
      <c r="B139" s="78" t="s">
        <v>8</v>
      </c>
      <c r="C139" s="345">
        <f>'3M - LGS'!C139</f>
        <v>2.5294807330186069E-3</v>
      </c>
      <c r="D139" s="345">
        <f>'3M - LGS'!D139</f>
        <v>2.2399842928387112E-3</v>
      </c>
      <c r="E139" s="345">
        <f>'3M - LGS'!E139</f>
        <v>2.2916778796452913E-3</v>
      </c>
      <c r="F139" s="345">
        <f>'3M - LGS'!F139</f>
        <v>2.4098895716046765E-3</v>
      </c>
      <c r="G139" s="345">
        <f>'3M - LGS'!G139</f>
        <v>2.6252680825910963E-3</v>
      </c>
      <c r="H139" s="345">
        <f>'3M - LGS'!H139</f>
        <v>1.1916519776656496E-2</v>
      </c>
      <c r="I139" s="345">
        <f>'3M - LGS'!I139</f>
        <v>1.0512476648458587E-2</v>
      </c>
      <c r="J139" s="345">
        <f>'3M - LGS'!J139</f>
        <v>1.0997739136845456E-2</v>
      </c>
      <c r="K139" s="345">
        <f>'3M - LGS'!K139</f>
        <v>9.7499748369244844E-3</v>
      </c>
      <c r="L139" s="345">
        <f>'3M - LGS'!L139</f>
        <v>3.5422223466634517E-3</v>
      </c>
      <c r="M139" s="345">
        <f>'3M - LGS'!M139</f>
        <v>3.3530392812039923E-3</v>
      </c>
      <c r="N139" s="345">
        <f>'3M - LGS'!N139</f>
        <v>2.7187759744741616E-3</v>
      </c>
      <c r="O139" s="345">
        <f>'3M - LGS'!O139</f>
        <v>2.5294807330186069E-3</v>
      </c>
    </row>
    <row r="140" spans="1:15" hidden="1" x14ac:dyDescent="0.25">
      <c r="A140" s="95"/>
      <c r="B140" s="95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5.75" hidden="1" customHeight="1" thickBot="1" x14ac:dyDescent="0.3">
      <c r="A142" s="534" t="s">
        <v>120</v>
      </c>
      <c r="B142" s="240" t="s">
        <v>117</v>
      </c>
      <c r="C142" s="139">
        <f>C$4</f>
        <v>45658</v>
      </c>
      <c r="D142" s="139">
        <f t="shared" ref="D142:O142" si="58">D$4</f>
        <v>45689</v>
      </c>
      <c r="E142" s="139">
        <f t="shared" si="58"/>
        <v>45717</v>
      </c>
      <c r="F142" s="139">
        <f t="shared" si="58"/>
        <v>45748</v>
      </c>
      <c r="G142" s="139">
        <f t="shared" si="58"/>
        <v>45778</v>
      </c>
      <c r="H142" s="139">
        <f t="shared" si="58"/>
        <v>45809</v>
      </c>
      <c r="I142" s="139">
        <f t="shared" si="58"/>
        <v>45839</v>
      </c>
      <c r="J142" s="139">
        <f t="shared" si="58"/>
        <v>45870</v>
      </c>
      <c r="K142" s="139">
        <f t="shared" si="58"/>
        <v>45901</v>
      </c>
      <c r="L142" s="139">
        <f t="shared" si="58"/>
        <v>45931</v>
      </c>
      <c r="M142" s="139">
        <f t="shared" si="58"/>
        <v>45962</v>
      </c>
      <c r="N142" s="139">
        <f t="shared" si="58"/>
        <v>45992</v>
      </c>
      <c r="O142" s="139">
        <f t="shared" si="58"/>
        <v>46023</v>
      </c>
    </row>
    <row r="143" spans="1:15" hidden="1" x14ac:dyDescent="0.25">
      <c r="A143" s="535"/>
      <c r="B143" s="222" t="s">
        <v>20</v>
      </c>
      <c r="C143" s="23">
        <f t="shared" ref="C143:C155" si="59">IF(C23=0,0,((C5*0.5)-C41)*C78*C110*C$2)</f>
        <v>0</v>
      </c>
      <c r="D143" s="23">
        <f t="shared" ref="D143:O143" si="60">IF(D23=0,0,((D5*0.5)+C23-D41)*D78*D110*D$2)</f>
        <v>0</v>
      </c>
      <c r="E143" s="23">
        <f t="shared" si="60"/>
        <v>0</v>
      </c>
      <c r="F143" s="23">
        <f t="shared" si="60"/>
        <v>0</v>
      </c>
      <c r="G143" s="23">
        <f t="shared" si="60"/>
        <v>0</v>
      </c>
      <c r="H143" s="23">
        <f t="shared" si="60"/>
        <v>0</v>
      </c>
      <c r="I143" s="23">
        <f t="shared" si="60"/>
        <v>0</v>
      </c>
      <c r="J143" s="23">
        <f t="shared" si="60"/>
        <v>0</v>
      </c>
      <c r="K143" s="23">
        <f t="shared" si="60"/>
        <v>0</v>
      </c>
      <c r="L143" s="23">
        <f t="shared" si="60"/>
        <v>0</v>
      </c>
      <c r="M143" s="23">
        <f t="shared" si="60"/>
        <v>0</v>
      </c>
      <c r="N143" s="23">
        <f t="shared" si="60"/>
        <v>0</v>
      </c>
      <c r="O143" s="23">
        <f t="shared" si="60"/>
        <v>0</v>
      </c>
    </row>
    <row r="144" spans="1:15" hidden="1" x14ac:dyDescent="0.25">
      <c r="A144" s="535"/>
      <c r="B144" s="222" t="s">
        <v>0</v>
      </c>
      <c r="C144" s="23">
        <f t="shared" si="59"/>
        <v>0</v>
      </c>
      <c r="D144" s="23">
        <f t="shared" ref="D144:O144" si="61">IF(D24=0,0,((D6*0.5)+C24-D42)*D79*D111*D$2)</f>
        <v>0</v>
      </c>
      <c r="E144" s="23">
        <f t="shared" si="61"/>
        <v>0</v>
      </c>
      <c r="F144" s="23">
        <f t="shared" si="61"/>
        <v>0</v>
      </c>
      <c r="G144" s="23">
        <f t="shared" si="61"/>
        <v>0</v>
      </c>
      <c r="H144" s="23">
        <f t="shared" si="61"/>
        <v>0</v>
      </c>
      <c r="I144" s="23">
        <f t="shared" si="61"/>
        <v>0</v>
      </c>
      <c r="J144" s="23">
        <f t="shared" si="61"/>
        <v>0</v>
      </c>
      <c r="K144" s="23">
        <f t="shared" si="61"/>
        <v>0</v>
      </c>
      <c r="L144" s="23">
        <f t="shared" si="61"/>
        <v>0</v>
      </c>
      <c r="M144" s="23">
        <f t="shared" si="61"/>
        <v>0</v>
      </c>
      <c r="N144" s="23">
        <f t="shared" si="61"/>
        <v>0</v>
      </c>
      <c r="O144" s="23">
        <f t="shared" si="61"/>
        <v>0</v>
      </c>
    </row>
    <row r="145" spans="1:15" hidden="1" x14ac:dyDescent="0.25">
      <c r="A145" s="535"/>
      <c r="B145" s="222" t="s">
        <v>21</v>
      </c>
      <c r="C145" s="23">
        <f t="shared" si="59"/>
        <v>0</v>
      </c>
      <c r="D145" s="23">
        <f t="shared" ref="D145:O145" si="62">IF(D25=0,0,((D7*0.5)+C25-D43)*D80*D112*D$2)</f>
        <v>0</v>
      </c>
      <c r="E145" s="23">
        <f t="shared" si="62"/>
        <v>0</v>
      </c>
      <c r="F145" s="23">
        <f t="shared" si="62"/>
        <v>0</v>
      </c>
      <c r="G145" s="23">
        <f t="shared" si="62"/>
        <v>0</v>
      </c>
      <c r="H145" s="23">
        <f t="shared" si="62"/>
        <v>0</v>
      </c>
      <c r="I145" s="23">
        <f t="shared" si="62"/>
        <v>0</v>
      </c>
      <c r="J145" s="23">
        <f t="shared" si="62"/>
        <v>0</v>
      </c>
      <c r="K145" s="23">
        <f t="shared" si="62"/>
        <v>0</v>
      </c>
      <c r="L145" s="23">
        <f t="shared" si="62"/>
        <v>0</v>
      </c>
      <c r="M145" s="23">
        <f t="shared" si="62"/>
        <v>0</v>
      </c>
      <c r="N145" s="23">
        <f t="shared" si="62"/>
        <v>0</v>
      </c>
      <c r="O145" s="23">
        <f t="shared" si="62"/>
        <v>0</v>
      </c>
    </row>
    <row r="146" spans="1:15" hidden="1" x14ac:dyDescent="0.25">
      <c r="A146" s="535"/>
      <c r="B146" s="222" t="s">
        <v>1</v>
      </c>
      <c r="C146" s="23">
        <f t="shared" si="59"/>
        <v>0</v>
      </c>
      <c r="D146" s="23">
        <f t="shared" ref="D146:O146" si="63">IF(D26=0,0,((D8*0.5)+C26-D44)*D81*D113*D$2)</f>
        <v>0</v>
      </c>
      <c r="E146" s="23">
        <f t="shared" si="63"/>
        <v>0</v>
      </c>
      <c r="F146" s="23">
        <f t="shared" si="63"/>
        <v>0</v>
      </c>
      <c r="G146" s="23">
        <f t="shared" si="63"/>
        <v>0</v>
      </c>
      <c r="H146" s="23">
        <f t="shared" si="63"/>
        <v>0</v>
      </c>
      <c r="I146" s="23">
        <f t="shared" si="63"/>
        <v>0</v>
      </c>
      <c r="J146" s="23">
        <f t="shared" si="63"/>
        <v>0</v>
      </c>
      <c r="K146" s="23">
        <f t="shared" si="63"/>
        <v>0</v>
      </c>
      <c r="L146" s="23">
        <f t="shared" si="63"/>
        <v>0</v>
      </c>
      <c r="M146" s="23">
        <f t="shared" si="63"/>
        <v>0</v>
      </c>
      <c r="N146" s="23">
        <f t="shared" si="63"/>
        <v>0</v>
      </c>
      <c r="O146" s="23">
        <f t="shared" si="63"/>
        <v>0</v>
      </c>
    </row>
    <row r="147" spans="1:15" hidden="1" x14ac:dyDescent="0.25">
      <c r="A147" s="535"/>
      <c r="B147" s="222" t="s">
        <v>22</v>
      </c>
      <c r="C147" s="23">
        <f t="shared" si="59"/>
        <v>0</v>
      </c>
      <c r="D147" s="23">
        <f t="shared" ref="D147:O147" si="64">IF(D27=0,0,((D9*0.5)+C27-D45)*D82*D114*D$2)</f>
        <v>0</v>
      </c>
      <c r="E147" s="23">
        <f t="shared" si="64"/>
        <v>0</v>
      </c>
      <c r="F147" s="23">
        <f t="shared" si="64"/>
        <v>0</v>
      </c>
      <c r="G147" s="23">
        <f t="shared" si="64"/>
        <v>0</v>
      </c>
      <c r="H147" s="23">
        <f t="shared" si="64"/>
        <v>0</v>
      </c>
      <c r="I147" s="23">
        <f t="shared" si="64"/>
        <v>0</v>
      </c>
      <c r="J147" s="23">
        <f t="shared" si="64"/>
        <v>0</v>
      </c>
      <c r="K147" s="23">
        <f t="shared" si="64"/>
        <v>0</v>
      </c>
      <c r="L147" s="23">
        <f t="shared" si="64"/>
        <v>0</v>
      </c>
      <c r="M147" s="23">
        <f t="shared" si="64"/>
        <v>0</v>
      </c>
      <c r="N147" s="23">
        <f t="shared" si="64"/>
        <v>0</v>
      </c>
      <c r="O147" s="23">
        <f t="shared" si="64"/>
        <v>0</v>
      </c>
    </row>
    <row r="148" spans="1:15" hidden="1" x14ac:dyDescent="0.25">
      <c r="A148" s="535"/>
      <c r="B148" s="76" t="s">
        <v>9</v>
      </c>
      <c r="C148" s="23">
        <f t="shared" si="59"/>
        <v>0</v>
      </c>
      <c r="D148" s="23">
        <f t="shared" ref="D148:O148" si="65">IF(D28=0,0,((D10*0.5)+C28-D46)*D83*D115*D$2)</f>
        <v>0</v>
      </c>
      <c r="E148" s="23">
        <f t="shared" si="65"/>
        <v>0</v>
      </c>
      <c r="F148" s="23">
        <f t="shared" si="65"/>
        <v>0</v>
      </c>
      <c r="G148" s="23">
        <f t="shared" si="65"/>
        <v>0</v>
      </c>
      <c r="H148" s="23">
        <f t="shared" si="65"/>
        <v>0</v>
      </c>
      <c r="I148" s="23">
        <f t="shared" si="65"/>
        <v>0</v>
      </c>
      <c r="J148" s="23">
        <f t="shared" si="65"/>
        <v>0</v>
      </c>
      <c r="K148" s="23">
        <f t="shared" si="65"/>
        <v>0</v>
      </c>
      <c r="L148" s="23">
        <f t="shared" si="65"/>
        <v>0</v>
      </c>
      <c r="M148" s="23">
        <f t="shared" si="65"/>
        <v>0</v>
      </c>
      <c r="N148" s="23">
        <f t="shared" si="65"/>
        <v>0</v>
      </c>
      <c r="O148" s="23">
        <f t="shared" si="65"/>
        <v>0</v>
      </c>
    </row>
    <row r="149" spans="1:15" hidden="1" x14ac:dyDescent="0.25">
      <c r="A149" s="535"/>
      <c r="B149" s="76" t="s">
        <v>3</v>
      </c>
      <c r="C149" s="23">
        <f t="shared" si="59"/>
        <v>0</v>
      </c>
      <c r="D149" s="23">
        <f t="shared" ref="D149:O149" si="66">IF(D29=0,0,((D11*0.5)+C29-D47)*D84*D116*D$2)</f>
        <v>0</v>
      </c>
      <c r="E149" s="23">
        <f t="shared" si="66"/>
        <v>0.27350411171141265</v>
      </c>
      <c r="F149" s="23">
        <f t="shared" si="66"/>
        <v>0.36304221707213069</v>
      </c>
      <c r="G149" s="23">
        <f t="shared" si="66"/>
        <v>0.69208732342264212</v>
      </c>
      <c r="H149" s="23">
        <f t="shared" si="66"/>
        <v>6.3980373264323624</v>
      </c>
      <c r="I149" s="23">
        <f t="shared" si="66"/>
        <v>13.713846563281443</v>
      </c>
      <c r="J149" s="23">
        <f t="shared" si="66"/>
        <v>18.754201208148455</v>
      </c>
      <c r="K149" s="23">
        <f t="shared" si="66"/>
        <v>12.196970550368199</v>
      </c>
      <c r="L149" s="23">
        <f t="shared" si="66"/>
        <v>5.4800499750362324</v>
      </c>
      <c r="M149" s="23">
        <f t="shared" si="66"/>
        <v>10.620643633751044</v>
      </c>
      <c r="N149" s="23">
        <f t="shared" si="66"/>
        <v>34.615854924518125</v>
      </c>
      <c r="O149" s="23">
        <f t="shared" si="66"/>
        <v>51.582898631549874</v>
      </c>
    </row>
    <row r="150" spans="1:15" ht="15.75" hidden="1" customHeight="1" x14ac:dyDescent="0.25">
      <c r="A150" s="535"/>
      <c r="B150" s="76" t="s">
        <v>4</v>
      </c>
      <c r="C150" s="23">
        <f t="shared" si="59"/>
        <v>0</v>
      </c>
      <c r="D150" s="23">
        <f t="shared" ref="D150:O150" si="67">IF(D30=0,0,((D12*0.5)+C30-D48)*D85*D117*D$2)</f>
        <v>0</v>
      </c>
      <c r="E150" s="23">
        <f t="shared" si="67"/>
        <v>33.056912048808044</v>
      </c>
      <c r="F150" s="23">
        <f t="shared" si="67"/>
        <v>75.36366392480987</v>
      </c>
      <c r="G150" s="23">
        <f t="shared" si="67"/>
        <v>160.37973595010155</v>
      </c>
      <c r="H150" s="23">
        <f t="shared" si="67"/>
        <v>456.54348770362628</v>
      </c>
      <c r="I150" s="23">
        <f t="shared" si="67"/>
        <v>959.9546100145659</v>
      </c>
      <c r="J150" s="23">
        <f t="shared" si="67"/>
        <v>1142.4699081603526</v>
      </c>
      <c r="K150" s="23">
        <f t="shared" si="67"/>
        <v>1734.0313778797008</v>
      </c>
      <c r="L150" s="23">
        <f t="shared" si="67"/>
        <v>1486.2747788877798</v>
      </c>
      <c r="M150" s="23">
        <f t="shared" si="67"/>
        <v>1457.3784990005774</v>
      </c>
      <c r="N150" s="23">
        <f t="shared" si="67"/>
        <v>3126.17151194711</v>
      </c>
      <c r="O150" s="23">
        <f t="shared" si="67"/>
        <v>5000.2250144731579</v>
      </c>
    </row>
    <row r="151" spans="1:15" hidden="1" x14ac:dyDescent="0.25">
      <c r="A151" s="535"/>
      <c r="B151" s="76" t="s">
        <v>5</v>
      </c>
      <c r="C151" s="23">
        <f t="shared" si="59"/>
        <v>0</v>
      </c>
      <c r="D151" s="23">
        <f t="shared" ref="D151:O151" si="68">IF(D31=0,0,((D13*0.5)+C31-D49)*D86*D118*D$2)</f>
        <v>0</v>
      </c>
      <c r="E151" s="23">
        <f t="shared" si="68"/>
        <v>0</v>
      </c>
      <c r="F151" s="23">
        <f t="shared" si="68"/>
        <v>0</v>
      </c>
      <c r="G151" s="23">
        <f t="shared" si="68"/>
        <v>0</v>
      </c>
      <c r="H151" s="23">
        <f t="shared" si="68"/>
        <v>0</v>
      </c>
      <c r="I151" s="23">
        <f t="shared" si="68"/>
        <v>0</v>
      </c>
      <c r="J151" s="23">
        <f t="shared" si="68"/>
        <v>0</v>
      </c>
      <c r="K151" s="23">
        <f t="shared" si="68"/>
        <v>0</v>
      </c>
      <c r="L151" s="23">
        <f t="shared" si="68"/>
        <v>0</v>
      </c>
      <c r="M151" s="23">
        <f t="shared" si="68"/>
        <v>0</v>
      </c>
      <c r="N151" s="23">
        <f t="shared" si="68"/>
        <v>0</v>
      </c>
      <c r="O151" s="23">
        <f t="shared" si="68"/>
        <v>0</v>
      </c>
    </row>
    <row r="152" spans="1:15" hidden="1" x14ac:dyDescent="0.25">
      <c r="A152" s="535"/>
      <c r="B152" s="76" t="s">
        <v>23</v>
      </c>
      <c r="C152" s="23">
        <f t="shared" si="59"/>
        <v>0</v>
      </c>
      <c r="D152" s="23">
        <f t="shared" ref="D152:O152" si="69">IF(D32=0,0,((D14*0.5)+C32-D50)*D87*D119*D$2)</f>
        <v>0</v>
      </c>
      <c r="E152" s="23">
        <f t="shared" si="69"/>
        <v>0</v>
      </c>
      <c r="F152" s="23">
        <f t="shared" si="69"/>
        <v>0</v>
      </c>
      <c r="G152" s="23">
        <f t="shared" si="69"/>
        <v>0</v>
      </c>
      <c r="H152" s="23">
        <f t="shared" si="69"/>
        <v>0</v>
      </c>
      <c r="I152" s="23">
        <f t="shared" si="69"/>
        <v>0.43025864308230127</v>
      </c>
      <c r="J152" s="23">
        <f t="shared" si="69"/>
        <v>1.4681838198549242</v>
      </c>
      <c r="K152" s="23">
        <f t="shared" si="69"/>
        <v>1.9957808940821102</v>
      </c>
      <c r="L152" s="23">
        <f t="shared" si="69"/>
        <v>1.1385050971117097</v>
      </c>
      <c r="M152" s="23">
        <f t="shared" si="69"/>
        <v>1.1284768768255073</v>
      </c>
      <c r="N152" s="23">
        <f t="shared" si="69"/>
        <v>1.2993777062877554</v>
      </c>
      <c r="O152" s="23">
        <f t="shared" si="69"/>
        <v>1.4294184029450665</v>
      </c>
    </row>
    <row r="153" spans="1:15" hidden="1" x14ac:dyDescent="0.25">
      <c r="A153" s="535"/>
      <c r="B153" s="76" t="s">
        <v>24</v>
      </c>
      <c r="C153" s="23">
        <f t="shared" si="59"/>
        <v>0</v>
      </c>
      <c r="D153" s="23">
        <f t="shared" ref="D153:O153" si="70">IF(D33=0,0,((D15*0.5)+C33-D51)*D88*D120*D$2)</f>
        <v>0</v>
      </c>
      <c r="E153" s="23">
        <f t="shared" si="70"/>
        <v>0</v>
      </c>
      <c r="F153" s="23">
        <f t="shared" si="70"/>
        <v>0</v>
      </c>
      <c r="G153" s="23">
        <f t="shared" si="70"/>
        <v>0</v>
      </c>
      <c r="H153" s="23">
        <f t="shared" si="70"/>
        <v>0</v>
      </c>
      <c r="I153" s="23">
        <f t="shared" si="70"/>
        <v>0</v>
      </c>
      <c r="J153" s="23">
        <f t="shared" si="70"/>
        <v>0</v>
      </c>
      <c r="K153" s="23">
        <f t="shared" si="70"/>
        <v>0</v>
      </c>
      <c r="L153" s="23">
        <f t="shared" si="70"/>
        <v>0</v>
      </c>
      <c r="M153" s="23">
        <f t="shared" si="70"/>
        <v>0</v>
      </c>
      <c r="N153" s="23">
        <f t="shared" si="70"/>
        <v>0</v>
      </c>
      <c r="O153" s="23">
        <f t="shared" si="70"/>
        <v>0</v>
      </c>
    </row>
    <row r="154" spans="1:15" ht="15.75" hidden="1" customHeight="1" x14ac:dyDescent="0.25">
      <c r="A154" s="535"/>
      <c r="B154" s="76" t="s">
        <v>7</v>
      </c>
      <c r="C154" s="23">
        <f t="shared" si="59"/>
        <v>0</v>
      </c>
      <c r="D154" s="23">
        <f t="shared" ref="D154:O154" si="71">IF(D34=0,0,((D16*0.5)+C34-D52)*D89*D121*D$2)</f>
        <v>0</v>
      </c>
      <c r="E154" s="23">
        <f t="shared" si="71"/>
        <v>0</v>
      </c>
      <c r="F154" s="23">
        <f t="shared" si="71"/>
        <v>0</v>
      </c>
      <c r="G154" s="23">
        <f t="shared" si="71"/>
        <v>0</v>
      </c>
      <c r="H154" s="23">
        <f t="shared" si="71"/>
        <v>0</v>
      </c>
      <c r="I154" s="23">
        <f t="shared" si="71"/>
        <v>0</v>
      </c>
      <c r="J154" s="23">
        <f t="shared" si="71"/>
        <v>0</v>
      </c>
      <c r="K154" s="23">
        <f t="shared" si="71"/>
        <v>0</v>
      </c>
      <c r="L154" s="23">
        <f t="shared" si="71"/>
        <v>0</v>
      </c>
      <c r="M154" s="23">
        <f t="shared" si="71"/>
        <v>0</v>
      </c>
      <c r="N154" s="23">
        <f t="shared" si="71"/>
        <v>0</v>
      </c>
      <c r="O154" s="23">
        <f t="shared" si="71"/>
        <v>0</v>
      </c>
    </row>
    <row r="155" spans="1:15" ht="15.75" hidden="1" customHeight="1" x14ac:dyDescent="0.25">
      <c r="A155" s="535"/>
      <c r="B155" s="76" t="s">
        <v>8</v>
      </c>
      <c r="C155" s="23">
        <f t="shared" si="59"/>
        <v>0</v>
      </c>
      <c r="D155" s="23">
        <f t="shared" ref="D155:O155" si="72">IF(D35=0,0,((D17*0.5)+C35-D53)*D90*D122*D$2)</f>
        <v>0</v>
      </c>
      <c r="E155" s="23">
        <f t="shared" si="72"/>
        <v>0</v>
      </c>
      <c r="F155" s="23">
        <f t="shared" si="72"/>
        <v>0</v>
      </c>
      <c r="G155" s="23">
        <f t="shared" si="72"/>
        <v>0</v>
      </c>
      <c r="H155" s="23">
        <f t="shared" si="72"/>
        <v>0</v>
      </c>
      <c r="I155" s="23">
        <f t="shared" si="72"/>
        <v>0</v>
      </c>
      <c r="J155" s="23">
        <f t="shared" si="72"/>
        <v>0</v>
      </c>
      <c r="K155" s="23">
        <f t="shared" si="72"/>
        <v>0</v>
      </c>
      <c r="L155" s="23">
        <f t="shared" si="72"/>
        <v>0</v>
      </c>
      <c r="M155" s="23">
        <f t="shared" si="72"/>
        <v>0</v>
      </c>
      <c r="N155" s="23">
        <f t="shared" si="72"/>
        <v>0</v>
      </c>
      <c r="O155" s="23">
        <f t="shared" si="72"/>
        <v>0</v>
      </c>
    </row>
    <row r="156" spans="1:15" ht="15.75" hidden="1" customHeight="1" x14ac:dyDescent="0.25">
      <c r="A156" s="535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0</v>
      </c>
      <c r="E157" s="23">
        <f t="shared" ref="E157:O157" si="73">SUM(E143:E156)</f>
        <v>33.330416160519455</v>
      </c>
      <c r="F157" s="23">
        <f t="shared" si="73"/>
        <v>75.726706141882005</v>
      </c>
      <c r="G157" s="23">
        <f t="shared" si="73"/>
        <v>161.07182327352419</v>
      </c>
      <c r="H157" s="23">
        <f t="shared" si="73"/>
        <v>462.94152503005864</v>
      </c>
      <c r="I157" s="23">
        <f t="shared" si="73"/>
        <v>974.09871522092965</v>
      </c>
      <c r="J157" s="23">
        <f t="shared" si="73"/>
        <v>1162.692293188356</v>
      </c>
      <c r="K157" s="23">
        <f t="shared" si="73"/>
        <v>1748.2241293241511</v>
      </c>
      <c r="L157" s="99">
        <f t="shared" si="73"/>
        <v>1492.8933339599278</v>
      </c>
      <c r="M157" s="23">
        <f t="shared" si="73"/>
        <v>1469.1276195111541</v>
      </c>
      <c r="N157" s="23">
        <f t="shared" si="73"/>
        <v>3162.0867445779163</v>
      </c>
      <c r="O157" s="23">
        <f t="shared" si="73"/>
        <v>5053.2373315076529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0</v>
      </c>
      <c r="E158" s="24">
        <f t="shared" ref="E158:O158" si="74">D158+E157</f>
        <v>33.330416160519455</v>
      </c>
      <c r="F158" s="24">
        <f t="shared" si="74"/>
        <v>109.05712230240147</v>
      </c>
      <c r="G158" s="24">
        <f t="shared" si="74"/>
        <v>270.12894557592563</v>
      </c>
      <c r="H158" s="24">
        <f t="shared" si="74"/>
        <v>733.07047060598427</v>
      </c>
      <c r="I158" s="24">
        <f t="shared" si="74"/>
        <v>1707.1691858269139</v>
      </c>
      <c r="J158" s="24">
        <f t="shared" si="74"/>
        <v>2869.8614790152697</v>
      </c>
      <c r="K158" s="24">
        <f t="shared" si="74"/>
        <v>4618.085608339421</v>
      </c>
      <c r="L158" s="24">
        <f t="shared" si="74"/>
        <v>6110.978942299349</v>
      </c>
      <c r="M158" s="24">
        <f t="shared" si="74"/>
        <v>7580.1065618105031</v>
      </c>
      <c r="N158" s="24">
        <f t="shared" si="74"/>
        <v>10742.193306388419</v>
      </c>
      <c r="O158" s="24">
        <f t="shared" si="74"/>
        <v>15795.430637896072</v>
      </c>
    </row>
    <row r="159" spans="1:15" hidden="1" x14ac:dyDescent="0.25">
      <c r="A159" s="95"/>
      <c r="B159" s="95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5.75" hidden="1" customHeight="1" thickBot="1" x14ac:dyDescent="0.3">
      <c r="A161" s="534" t="s">
        <v>121</v>
      </c>
      <c r="B161" s="240" t="s">
        <v>117</v>
      </c>
      <c r="C161" s="139">
        <f>C$4</f>
        <v>45658</v>
      </c>
      <c r="D161" s="139">
        <f t="shared" ref="D161:O161" si="75">D$4</f>
        <v>45689</v>
      </c>
      <c r="E161" s="139">
        <f t="shared" si="75"/>
        <v>45717</v>
      </c>
      <c r="F161" s="139">
        <f t="shared" si="75"/>
        <v>45748</v>
      </c>
      <c r="G161" s="139">
        <f t="shared" si="75"/>
        <v>45778</v>
      </c>
      <c r="H161" s="139">
        <f t="shared" si="75"/>
        <v>45809</v>
      </c>
      <c r="I161" s="139">
        <f t="shared" si="75"/>
        <v>45839</v>
      </c>
      <c r="J161" s="139">
        <f t="shared" si="75"/>
        <v>45870</v>
      </c>
      <c r="K161" s="139">
        <f t="shared" si="75"/>
        <v>45901</v>
      </c>
      <c r="L161" s="139">
        <f t="shared" si="75"/>
        <v>45931</v>
      </c>
      <c r="M161" s="139">
        <f t="shared" si="75"/>
        <v>45962</v>
      </c>
      <c r="N161" s="139">
        <f t="shared" si="75"/>
        <v>45992</v>
      </c>
      <c r="O161" s="139">
        <f t="shared" si="75"/>
        <v>46023</v>
      </c>
    </row>
    <row r="162" spans="1:15" hidden="1" x14ac:dyDescent="0.25">
      <c r="A162" s="535"/>
      <c r="B162" s="222" t="s">
        <v>20</v>
      </c>
      <c r="C162" s="23">
        <f t="shared" ref="C162:C174" si="76">IF(C23=0,0,((C5*0.5)-C41)*C78*C127*C$2)</f>
        <v>0</v>
      </c>
      <c r="D162" s="23">
        <f t="shared" ref="D162:O162" si="77">IF(D23=0,0,((D5*0.5)+C23-D41)*D78*D127*D$2)</f>
        <v>0</v>
      </c>
      <c r="E162" s="23">
        <f t="shared" si="77"/>
        <v>0</v>
      </c>
      <c r="F162" s="23">
        <f t="shared" si="77"/>
        <v>0</v>
      </c>
      <c r="G162" s="23">
        <f t="shared" si="77"/>
        <v>0</v>
      </c>
      <c r="H162" s="23">
        <f t="shared" si="77"/>
        <v>0</v>
      </c>
      <c r="I162" s="23">
        <f t="shared" si="77"/>
        <v>0</v>
      </c>
      <c r="J162" s="23">
        <f t="shared" si="77"/>
        <v>0</v>
      </c>
      <c r="K162" s="23">
        <f t="shared" si="77"/>
        <v>0</v>
      </c>
      <c r="L162" s="23">
        <f t="shared" si="77"/>
        <v>0</v>
      </c>
      <c r="M162" s="23">
        <f t="shared" si="77"/>
        <v>0</v>
      </c>
      <c r="N162" s="23">
        <f t="shared" si="77"/>
        <v>0</v>
      </c>
      <c r="O162" s="23">
        <f t="shared" si="77"/>
        <v>0</v>
      </c>
    </row>
    <row r="163" spans="1:15" hidden="1" x14ac:dyDescent="0.25">
      <c r="A163" s="535"/>
      <c r="B163" s="222" t="s">
        <v>0</v>
      </c>
      <c r="C163" s="23">
        <f t="shared" si="76"/>
        <v>0</v>
      </c>
      <c r="D163" s="23">
        <f t="shared" ref="D163:O163" si="78">IF(D24=0,0,((D6*0.5)+C24-D42)*D79*D128*D$2)</f>
        <v>0</v>
      </c>
      <c r="E163" s="23">
        <f t="shared" si="78"/>
        <v>0</v>
      </c>
      <c r="F163" s="23">
        <f t="shared" si="78"/>
        <v>0</v>
      </c>
      <c r="G163" s="23">
        <f t="shared" si="78"/>
        <v>0</v>
      </c>
      <c r="H163" s="23">
        <f t="shared" si="78"/>
        <v>0</v>
      </c>
      <c r="I163" s="23">
        <f t="shared" si="78"/>
        <v>0</v>
      </c>
      <c r="J163" s="23">
        <f t="shared" si="78"/>
        <v>0</v>
      </c>
      <c r="K163" s="23">
        <f t="shared" si="78"/>
        <v>0</v>
      </c>
      <c r="L163" s="23">
        <f t="shared" si="78"/>
        <v>0</v>
      </c>
      <c r="M163" s="23">
        <f t="shared" si="78"/>
        <v>0</v>
      </c>
      <c r="N163" s="23">
        <f t="shared" si="78"/>
        <v>0</v>
      </c>
      <c r="O163" s="23">
        <f t="shared" si="78"/>
        <v>0</v>
      </c>
    </row>
    <row r="164" spans="1:15" hidden="1" x14ac:dyDescent="0.25">
      <c r="A164" s="535"/>
      <c r="B164" s="222" t="s">
        <v>21</v>
      </c>
      <c r="C164" s="23">
        <f t="shared" si="76"/>
        <v>0</v>
      </c>
      <c r="D164" s="23">
        <f t="shared" ref="D164:O164" si="79">IF(D25=0,0,((D7*0.5)+C25-D43)*D80*D129*D$2)</f>
        <v>0</v>
      </c>
      <c r="E164" s="23">
        <f t="shared" si="79"/>
        <v>0</v>
      </c>
      <c r="F164" s="23">
        <f t="shared" si="79"/>
        <v>0</v>
      </c>
      <c r="G164" s="23">
        <f t="shared" si="79"/>
        <v>0</v>
      </c>
      <c r="H164" s="23">
        <f t="shared" si="79"/>
        <v>0</v>
      </c>
      <c r="I164" s="23">
        <f t="shared" si="79"/>
        <v>0</v>
      </c>
      <c r="J164" s="23">
        <f t="shared" si="79"/>
        <v>0</v>
      </c>
      <c r="K164" s="23">
        <f t="shared" si="79"/>
        <v>0</v>
      </c>
      <c r="L164" s="23">
        <f t="shared" si="79"/>
        <v>0</v>
      </c>
      <c r="M164" s="23">
        <f t="shared" si="79"/>
        <v>0</v>
      </c>
      <c r="N164" s="23">
        <f t="shared" si="79"/>
        <v>0</v>
      </c>
      <c r="O164" s="23">
        <f t="shared" si="79"/>
        <v>0</v>
      </c>
    </row>
    <row r="165" spans="1:15" hidden="1" x14ac:dyDescent="0.25">
      <c r="A165" s="535"/>
      <c r="B165" s="222" t="s">
        <v>1</v>
      </c>
      <c r="C165" s="23">
        <f t="shared" si="76"/>
        <v>0</v>
      </c>
      <c r="D165" s="23">
        <f t="shared" ref="D165:O165" si="80">IF(D26=0,0,((D8*0.5)+C26-D44)*D81*D130*D$2)</f>
        <v>0</v>
      </c>
      <c r="E165" s="23">
        <f t="shared" si="80"/>
        <v>0</v>
      </c>
      <c r="F165" s="23">
        <f t="shared" si="80"/>
        <v>0</v>
      </c>
      <c r="G165" s="23">
        <f t="shared" si="80"/>
        <v>0</v>
      </c>
      <c r="H165" s="23">
        <f t="shared" si="80"/>
        <v>0</v>
      </c>
      <c r="I165" s="23">
        <f t="shared" si="80"/>
        <v>0</v>
      </c>
      <c r="J165" s="23">
        <f t="shared" si="80"/>
        <v>0</v>
      </c>
      <c r="K165" s="23">
        <f t="shared" si="80"/>
        <v>0</v>
      </c>
      <c r="L165" s="23">
        <f t="shared" si="80"/>
        <v>0</v>
      </c>
      <c r="M165" s="23">
        <f t="shared" si="80"/>
        <v>0</v>
      </c>
      <c r="N165" s="23">
        <f t="shared" si="80"/>
        <v>0</v>
      </c>
      <c r="O165" s="23">
        <f t="shared" si="80"/>
        <v>0</v>
      </c>
    </row>
    <row r="166" spans="1:15" hidden="1" x14ac:dyDescent="0.25">
      <c r="A166" s="535"/>
      <c r="B166" s="222" t="s">
        <v>22</v>
      </c>
      <c r="C166" s="23">
        <f t="shared" si="76"/>
        <v>0</v>
      </c>
      <c r="D166" s="23">
        <f t="shared" ref="D166:O166" si="81">IF(D27=0,0,((D9*0.5)+C27-D45)*D82*D131*D$2)</f>
        <v>0</v>
      </c>
      <c r="E166" s="23">
        <f t="shared" si="81"/>
        <v>0</v>
      </c>
      <c r="F166" s="23">
        <f t="shared" si="81"/>
        <v>0</v>
      </c>
      <c r="G166" s="23">
        <f t="shared" si="81"/>
        <v>0</v>
      </c>
      <c r="H166" s="23">
        <f t="shared" si="81"/>
        <v>0</v>
      </c>
      <c r="I166" s="23">
        <f t="shared" si="81"/>
        <v>0</v>
      </c>
      <c r="J166" s="23">
        <f t="shared" si="81"/>
        <v>0</v>
      </c>
      <c r="K166" s="23">
        <f t="shared" si="81"/>
        <v>0</v>
      </c>
      <c r="L166" s="23">
        <f t="shared" si="81"/>
        <v>0</v>
      </c>
      <c r="M166" s="23">
        <f t="shared" si="81"/>
        <v>0</v>
      </c>
      <c r="N166" s="23">
        <f t="shared" si="81"/>
        <v>0</v>
      </c>
      <c r="O166" s="23">
        <f t="shared" si="81"/>
        <v>0</v>
      </c>
    </row>
    <row r="167" spans="1:15" hidden="1" x14ac:dyDescent="0.25">
      <c r="A167" s="535"/>
      <c r="B167" s="76" t="s">
        <v>9</v>
      </c>
      <c r="C167" s="23">
        <f t="shared" si="76"/>
        <v>0</v>
      </c>
      <c r="D167" s="23">
        <f t="shared" ref="D167:O167" si="82">IF(D28=0,0,((D10*0.5)+C28-D46)*D83*D132*D$2)</f>
        <v>0</v>
      </c>
      <c r="E167" s="23">
        <f t="shared" si="82"/>
        <v>0</v>
      </c>
      <c r="F167" s="23">
        <f t="shared" si="82"/>
        <v>0</v>
      </c>
      <c r="G167" s="23">
        <f t="shared" si="82"/>
        <v>0</v>
      </c>
      <c r="H167" s="23">
        <f t="shared" si="82"/>
        <v>0</v>
      </c>
      <c r="I167" s="23">
        <f t="shared" si="82"/>
        <v>0</v>
      </c>
      <c r="J167" s="23">
        <f t="shared" si="82"/>
        <v>0</v>
      </c>
      <c r="K167" s="23">
        <f t="shared" si="82"/>
        <v>0</v>
      </c>
      <c r="L167" s="23">
        <f t="shared" si="82"/>
        <v>0</v>
      </c>
      <c r="M167" s="23">
        <f t="shared" si="82"/>
        <v>0</v>
      </c>
      <c r="N167" s="23">
        <f t="shared" si="82"/>
        <v>0</v>
      </c>
      <c r="O167" s="23">
        <f t="shared" si="82"/>
        <v>0</v>
      </c>
    </row>
    <row r="168" spans="1:15" hidden="1" x14ac:dyDescent="0.25">
      <c r="A168" s="535"/>
      <c r="B168" s="76" t="s">
        <v>3</v>
      </c>
      <c r="C168" s="23">
        <f t="shared" si="76"/>
        <v>0</v>
      </c>
      <c r="D168" s="23">
        <f t="shared" ref="D168:O168" si="83">IF(D29=0,0,((D11*0.5)+C29-D47)*D84*D133*D$2)</f>
        <v>0</v>
      </c>
      <c r="E168" s="23">
        <f t="shared" si="83"/>
        <v>2.752315349867851E-2</v>
      </c>
      <c r="F168" s="23">
        <f t="shared" si="83"/>
        <v>1.6604529811764353E-2</v>
      </c>
      <c r="G168" s="23">
        <f t="shared" si="83"/>
        <v>5.9845877281333053E-2</v>
      </c>
      <c r="H168" s="23">
        <f t="shared" si="83"/>
        <v>1.2460605510009348</v>
      </c>
      <c r="I168" s="23">
        <f t="shared" si="83"/>
        <v>2.3397499452727284</v>
      </c>
      <c r="J168" s="23">
        <f t="shared" si="83"/>
        <v>3.3800076280479168</v>
      </c>
      <c r="K168" s="23">
        <f t="shared" si="83"/>
        <v>2.2536369782195731</v>
      </c>
      <c r="L168" s="23">
        <f t="shared" si="83"/>
        <v>0.40394255560343678</v>
      </c>
      <c r="M168" s="23">
        <f t="shared" si="83"/>
        <v>0.94125281602229782</v>
      </c>
      <c r="N168" s="23">
        <f t="shared" si="83"/>
        <v>2.3631766741857865</v>
      </c>
      <c r="O168" s="23">
        <f t="shared" si="83"/>
        <v>4.0009161991438082</v>
      </c>
    </row>
    <row r="169" spans="1:15" ht="15.75" hidden="1" customHeight="1" x14ac:dyDescent="0.25">
      <c r="A169" s="535"/>
      <c r="B169" s="76" t="s">
        <v>4</v>
      </c>
      <c r="C169" s="23">
        <f t="shared" si="76"/>
        <v>0</v>
      </c>
      <c r="D169" s="23">
        <f t="shared" ref="D169:O169" si="84">IF(D30=0,0,((D12*0.5)+C30-D48)*D85*D134*D$2)</f>
        <v>0</v>
      </c>
      <c r="E169" s="23">
        <f t="shared" si="84"/>
        <v>2.5947493667540744</v>
      </c>
      <c r="F169" s="23">
        <f t="shared" si="84"/>
        <v>4.3946969322764611</v>
      </c>
      <c r="G169" s="23">
        <f t="shared" si="84"/>
        <v>10.636764606197207</v>
      </c>
      <c r="H169" s="23">
        <f t="shared" si="84"/>
        <v>68.610719826164157</v>
      </c>
      <c r="I169" s="23">
        <f t="shared" si="84"/>
        <v>131.3043815633165</v>
      </c>
      <c r="J169" s="23">
        <f t="shared" si="84"/>
        <v>162.2502188743855</v>
      </c>
      <c r="K169" s="23">
        <f t="shared" si="84"/>
        <v>223.60458965258411</v>
      </c>
      <c r="L169" s="23">
        <f t="shared" si="84"/>
        <v>140.39452671602348</v>
      </c>
      <c r="M169" s="23">
        <f t="shared" si="84"/>
        <v>122.99520518131283</v>
      </c>
      <c r="N169" s="23">
        <f t="shared" si="84"/>
        <v>208.474978929359</v>
      </c>
      <c r="O169" s="23">
        <f t="shared" si="84"/>
        <v>380.71446256824498</v>
      </c>
    </row>
    <row r="170" spans="1:15" hidden="1" x14ac:dyDescent="0.25">
      <c r="A170" s="535"/>
      <c r="B170" s="76" t="s">
        <v>5</v>
      </c>
      <c r="C170" s="23">
        <f t="shared" si="76"/>
        <v>0</v>
      </c>
      <c r="D170" s="23">
        <f t="shared" ref="D170:O170" si="85">IF(D31=0,0,((D13*0.5)+C31-D49)*D86*D135*D$2)</f>
        <v>0</v>
      </c>
      <c r="E170" s="23">
        <f t="shared" si="85"/>
        <v>0</v>
      </c>
      <c r="F170" s="23">
        <f t="shared" si="85"/>
        <v>0</v>
      </c>
      <c r="G170" s="23">
        <f t="shared" si="85"/>
        <v>0</v>
      </c>
      <c r="H170" s="23">
        <f t="shared" si="85"/>
        <v>0</v>
      </c>
      <c r="I170" s="23">
        <f t="shared" si="85"/>
        <v>0</v>
      </c>
      <c r="J170" s="23">
        <f t="shared" si="85"/>
        <v>0</v>
      </c>
      <c r="K170" s="23">
        <f t="shared" si="85"/>
        <v>0</v>
      </c>
      <c r="L170" s="23">
        <f t="shared" si="85"/>
        <v>0</v>
      </c>
      <c r="M170" s="23">
        <f t="shared" si="85"/>
        <v>0</v>
      </c>
      <c r="N170" s="23">
        <f t="shared" si="85"/>
        <v>0</v>
      </c>
      <c r="O170" s="23">
        <f t="shared" si="85"/>
        <v>0</v>
      </c>
    </row>
    <row r="171" spans="1:15" hidden="1" x14ac:dyDescent="0.25">
      <c r="A171" s="535"/>
      <c r="B171" s="76" t="s">
        <v>23</v>
      </c>
      <c r="C171" s="23">
        <f t="shared" si="76"/>
        <v>0</v>
      </c>
      <c r="D171" s="23">
        <f t="shared" ref="D171:O171" si="86">IF(D32=0,0,((D14*0.5)+C32-D50)*D87*D136*D$2)</f>
        <v>0</v>
      </c>
      <c r="E171" s="23">
        <f t="shared" si="86"/>
        <v>0</v>
      </c>
      <c r="F171" s="23">
        <f t="shared" si="86"/>
        <v>0</v>
      </c>
      <c r="G171" s="23">
        <f t="shared" si="86"/>
        <v>0</v>
      </c>
      <c r="H171" s="23">
        <f t="shared" si="86"/>
        <v>0</v>
      </c>
      <c r="I171" s="23">
        <f t="shared" si="86"/>
        <v>5.2233184164957334E-2</v>
      </c>
      <c r="J171" s="23">
        <f t="shared" si="86"/>
        <v>0.18564116160106259</v>
      </c>
      <c r="K171" s="23">
        <f t="shared" si="86"/>
        <v>0.24108298084796254</v>
      </c>
      <c r="L171" s="23">
        <f t="shared" si="86"/>
        <v>9.0749052898687843E-2</v>
      </c>
      <c r="M171" s="23">
        <f t="shared" si="86"/>
        <v>8.8029174848044831E-2</v>
      </c>
      <c r="N171" s="23">
        <f t="shared" si="86"/>
        <v>8.4617359832794337E-2</v>
      </c>
      <c r="O171" s="23">
        <f t="shared" si="86"/>
        <v>9.5125086937683401E-2</v>
      </c>
    </row>
    <row r="172" spans="1:15" hidden="1" x14ac:dyDescent="0.25">
      <c r="A172" s="535"/>
      <c r="B172" s="76" t="s">
        <v>24</v>
      </c>
      <c r="C172" s="23">
        <f t="shared" si="76"/>
        <v>0</v>
      </c>
      <c r="D172" s="23">
        <f t="shared" ref="D172:O172" si="87">IF(D33=0,0,((D15*0.5)+C33-D51)*D88*D137*D$2)</f>
        <v>0</v>
      </c>
      <c r="E172" s="23">
        <f t="shared" si="87"/>
        <v>0</v>
      </c>
      <c r="F172" s="23">
        <f t="shared" si="87"/>
        <v>0</v>
      </c>
      <c r="G172" s="23">
        <f t="shared" si="87"/>
        <v>0</v>
      </c>
      <c r="H172" s="23">
        <f t="shared" si="87"/>
        <v>0</v>
      </c>
      <c r="I172" s="23">
        <f t="shared" si="87"/>
        <v>0</v>
      </c>
      <c r="J172" s="23">
        <f t="shared" si="87"/>
        <v>0</v>
      </c>
      <c r="K172" s="23">
        <f t="shared" si="87"/>
        <v>0</v>
      </c>
      <c r="L172" s="23">
        <f t="shared" si="87"/>
        <v>0</v>
      </c>
      <c r="M172" s="23">
        <f t="shared" si="87"/>
        <v>0</v>
      </c>
      <c r="N172" s="23">
        <f t="shared" si="87"/>
        <v>0</v>
      </c>
      <c r="O172" s="23">
        <f t="shared" si="87"/>
        <v>0</v>
      </c>
    </row>
    <row r="173" spans="1:15" ht="15.75" hidden="1" customHeight="1" x14ac:dyDescent="0.25">
      <c r="A173" s="535"/>
      <c r="B173" s="76" t="s">
        <v>7</v>
      </c>
      <c r="C173" s="23">
        <f t="shared" si="76"/>
        <v>0</v>
      </c>
      <c r="D173" s="23">
        <f t="shared" ref="D173:O173" si="88">IF(D34=0,0,((D16*0.5)+C34-D52)*D89*D138*D$2)</f>
        <v>0</v>
      </c>
      <c r="E173" s="23">
        <f t="shared" si="88"/>
        <v>0</v>
      </c>
      <c r="F173" s="23">
        <f t="shared" si="88"/>
        <v>0</v>
      </c>
      <c r="G173" s="23">
        <f t="shared" si="88"/>
        <v>0</v>
      </c>
      <c r="H173" s="23">
        <f t="shared" si="88"/>
        <v>0</v>
      </c>
      <c r="I173" s="23">
        <f t="shared" si="88"/>
        <v>0</v>
      </c>
      <c r="J173" s="23">
        <f t="shared" si="88"/>
        <v>0</v>
      </c>
      <c r="K173" s="23">
        <f t="shared" si="88"/>
        <v>0</v>
      </c>
      <c r="L173" s="23">
        <f t="shared" si="88"/>
        <v>0</v>
      </c>
      <c r="M173" s="23">
        <f t="shared" si="88"/>
        <v>0</v>
      </c>
      <c r="N173" s="23">
        <f t="shared" si="88"/>
        <v>0</v>
      </c>
      <c r="O173" s="23">
        <f t="shared" si="88"/>
        <v>0</v>
      </c>
    </row>
    <row r="174" spans="1:15" ht="15.75" hidden="1" customHeight="1" x14ac:dyDescent="0.25">
      <c r="A174" s="535"/>
      <c r="B174" s="76" t="s">
        <v>8</v>
      </c>
      <c r="C174" s="23">
        <f t="shared" si="76"/>
        <v>0</v>
      </c>
      <c r="D174" s="23">
        <f t="shared" ref="D174:O174" si="89">IF(D35=0,0,((D17*0.5)+C35-D53)*D90*D139*D$2)</f>
        <v>0</v>
      </c>
      <c r="E174" s="23">
        <f t="shared" si="89"/>
        <v>0</v>
      </c>
      <c r="F174" s="23">
        <f t="shared" si="89"/>
        <v>0</v>
      </c>
      <c r="G174" s="23">
        <f t="shared" si="89"/>
        <v>0</v>
      </c>
      <c r="H174" s="23">
        <f t="shared" si="89"/>
        <v>0</v>
      </c>
      <c r="I174" s="23">
        <f t="shared" si="89"/>
        <v>0</v>
      </c>
      <c r="J174" s="23">
        <f t="shared" si="89"/>
        <v>0</v>
      </c>
      <c r="K174" s="23">
        <f t="shared" si="89"/>
        <v>0</v>
      </c>
      <c r="L174" s="23">
        <f t="shared" si="89"/>
        <v>0</v>
      </c>
      <c r="M174" s="23">
        <f t="shared" si="89"/>
        <v>0</v>
      </c>
      <c r="N174" s="23">
        <f t="shared" si="89"/>
        <v>0</v>
      </c>
      <c r="O174" s="23">
        <f t="shared" si="89"/>
        <v>0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0</v>
      </c>
      <c r="E176" s="23">
        <f t="shared" ref="E176:O176" si="90">SUM(E162:E175)</f>
        <v>2.622272520252753</v>
      </c>
      <c r="F176" s="23">
        <f t="shared" si="90"/>
        <v>4.4113014620882254</v>
      </c>
      <c r="G176" s="23">
        <f t="shared" si="90"/>
        <v>10.69661048347854</v>
      </c>
      <c r="H176" s="23">
        <f t="shared" si="90"/>
        <v>69.856780377165094</v>
      </c>
      <c r="I176" s="23">
        <f t="shared" si="90"/>
        <v>133.69636469275417</v>
      </c>
      <c r="J176" s="23">
        <f t="shared" si="90"/>
        <v>165.81586766403447</v>
      </c>
      <c r="K176" s="23">
        <f t="shared" si="90"/>
        <v>226.09930961165162</v>
      </c>
      <c r="L176" s="23">
        <f t="shared" si="90"/>
        <v>140.88921832452561</v>
      </c>
      <c r="M176" s="23">
        <f t="shared" si="90"/>
        <v>124.02448717218317</v>
      </c>
      <c r="N176" s="23">
        <f t="shared" si="90"/>
        <v>210.92277296337758</v>
      </c>
      <c r="O176" s="23">
        <f t="shared" si="90"/>
        <v>384.8105038543265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0</v>
      </c>
      <c r="E177" s="24">
        <f t="shared" ref="E177:O177" si="91">D177+E176</f>
        <v>2.622272520252753</v>
      </c>
      <c r="F177" s="24">
        <f t="shared" si="91"/>
        <v>7.0335739823409789</v>
      </c>
      <c r="G177" s="24">
        <f t="shared" si="91"/>
        <v>17.730184465819519</v>
      </c>
      <c r="H177" s="24">
        <f t="shared" si="91"/>
        <v>87.586964842984614</v>
      </c>
      <c r="I177" s="24">
        <f t="shared" si="91"/>
        <v>221.2833295357388</v>
      </c>
      <c r="J177" s="24">
        <f t="shared" si="91"/>
        <v>387.09919719977324</v>
      </c>
      <c r="K177" s="24">
        <f t="shared" si="91"/>
        <v>613.19850681142486</v>
      </c>
      <c r="L177" s="24">
        <f t="shared" si="91"/>
        <v>754.08772513595045</v>
      </c>
      <c r="M177" s="24">
        <f t="shared" si="91"/>
        <v>878.11221230813362</v>
      </c>
      <c r="N177" s="24">
        <f t="shared" si="91"/>
        <v>1089.0349852715112</v>
      </c>
      <c r="O177" s="24">
        <f t="shared" si="91"/>
        <v>1473.8454891258377</v>
      </c>
    </row>
    <row r="178" spans="1:15" hidden="1" x14ac:dyDescent="0.25">
      <c r="A178" s="95"/>
      <c r="B178" s="95" t="s">
        <v>122</v>
      </c>
      <c r="C178" s="100">
        <f>C157+C176</f>
        <v>0</v>
      </c>
      <c r="D178" s="100"/>
      <c r="E178" s="100">
        <f>E157+E176</f>
        <v>35.952688680772205</v>
      </c>
      <c r="F178" s="100">
        <f t="shared" ref="F178:N178" si="92">F157+F176</f>
        <v>80.138007603970237</v>
      </c>
      <c r="G178" s="100">
        <f t="shared" si="92"/>
        <v>171.76843375700273</v>
      </c>
      <c r="H178" s="100">
        <f t="shared" si="92"/>
        <v>532.79830540722378</v>
      </c>
      <c r="I178" s="100">
        <f t="shared" si="92"/>
        <v>1107.7950799136838</v>
      </c>
      <c r="J178" s="100">
        <f t="shared" si="92"/>
        <v>1328.5081608523903</v>
      </c>
      <c r="K178" s="100">
        <f t="shared" si="92"/>
        <v>1974.3234389358026</v>
      </c>
      <c r="L178" s="100">
        <f t="shared" si="92"/>
        <v>1633.7825522844535</v>
      </c>
      <c r="M178" s="100">
        <f t="shared" si="92"/>
        <v>1593.1521066833373</v>
      </c>
      <c r="N178" s="100">
        <f t="shared" si="92"/>
        <v>3373.0095175412939</v>
      </c>
    </row>
    <row r="179" spans="1:15" hidden="1" x14ac:dyDescent="0.25">
      <c r="A179" s="95"/>
      <c r="B179" s="95" t="s">
        <v>176</v>
      </c>
      <c r="C179" s="98">
        <f>C178-C73</f>
        <v>0</v>
      </c>
      <c r="D179" s="98">
        <f t="shared" ref="D179:O179" si="93">D178-D73</f>
        <v>0</v>
      </c>
      <c r="E179" s="98">
        <f t="shared" si="93"/>
        <v>0</v>
      </c>
      <c r="F179" s="98">
        <f t="shared" si="93"/>
        <v>0</v>
      </c>
      <c r="G179" s="98">
        <f t="shared" si="93"/>
        <v>0</v>
      </c>
      <c r="H179" s="98">
        <f t="shared" si="93"/>
        <v>0</v>
      </c>
      <c r="I179" s="98">
        <f t="shared" si="93"/>
        <v>0</v>
      </c>
      <c r="J179" s="98">
        <f t="shared" si="93"/>
        <v>0</v>
      </c>
      <c r="K179" s="98">
        <f t="shared" si="93"/>
        <v>0</v>
      </c>
      <c r="L179" s="98">
        <f t="shared" si="93"/>
        <v>0</v>
      </c>
      <c r="M179" s="98">
        <f t="shared" si="93"/>
        <v>0</v>
      </c>
      <c r="N179" s="98">
        <f t="shared" si="93"/>
        <v>0</v>
      </c>
      <c r="O179" s="98">
        <f t="shared" si="93"/>
        <v>-5438.0478353619792</v>
      </c>
    </row>
    <row r="180" spans="1:15" ht="15.75" hidden="1" thickBot="1" x14ac:dyDescent="0.3">
      <c r="A180" s="95"/>
      <c r="B180" s="95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5" ht="15.75" hidden="1" thickBot="1" x14ac:dyDescent="0.3">
      <c r="A181" s="95"/>
      <c r="B181" s="236" t="s">
        <v>39</v>
      </c>
      <c r="C181" s="139">
        <f>C$4</f>
        <v>45658</v>
      </c>
      <c r="D181" s="139">
        <f t="shared" ref="D181:O181" si="94">D$4</f>
        <v>45689</v>
      </c>
      <c r="E181" s="139">
        <f t="shared" si="94"/>
        <v>45717</v>
      </c>
      <c r="F181" s="139">
        <f t="shared" si="94"/>
        <v>45748</v>
      </c>
      <c r="G181" s="139">
        <f t="shared" si="94"/>
        <v>45778</v>
      </c>
      <c r="H181" s="139">
        <f t="shared" si="94"/>
        <v>45809</v>
      </c>
      <c r="I181" s="139">
        <f t="shared" si="94"/>
        <v>45839</v>
      </c>
      <c r="J181" s="139">
        <f t="shared" si="94"/>
        <v>45870</v>
      </c>
      <c r="K181" s="139">
        <f t="shared" si="94"/>
        <v>45901</v>
      </c>
      <c r="L181" s="139">
        <f t="shared" si="94"/>
        <v>45931</v>
      </c>
      <c r="M181" s="139">
        <f t="shared" si="94"/>
        <v>45962</v>
      </c>
      <c r="N181" s="139">
        <f t="shared" si="94"/>
        <v>45992</v>
      </c>
      <c r="O181" s="139">
        <f t="shared" si="94"/>
        <v>46023</v>
      </c>
    </row>
    <row r="182" spans="1:15" hidden="1" x14ac:dyDescent="0.25">
      <c r="A182" s="95"/>
      <c r="B182" s="230" t="s">
        <v>123</v>
      </c>
      <c r="C182" s="108">
        <f>C157*'YTD PROGRAM SUMMARY'!C39</f>
        <v>0</v>
      </c>
      <c r="D182" s="108">
        <f>D157*'YTD PROGRAM SUMMARY'!D39</f>
        <v>0</v>
      </c>
      <c r="E182" s="108">
        <f>E157*'YTD PROGRAM SUMMARY'!E39</f>
        <v>30.301384182946975</v>
      </c>
      <c r="F182" s="108">
        <f>F157*'YTD PROGRAM SUMMARY'!F39</f>
        <v>68.844745432021483</v>
      </c>
      <c r="G182" s="108">
        <f>G157*'YTD PROGRAM SUMMARY'!G39</f>
        <v>146.43379112199872</v>
      </c>
      <c r="H182" s="108">
        <f>H157*'YTD PROGRAM SUMMARY'!H39</f>
        <v>420.86990263239926</v>
      </c>
      <c r="I182" s="108">
        <f>I157*'YTD PROGRAM SUMMARY'!I39</f>
        <v>885.57368320493333</v>
      </c>
      <c r="J182" s="108">
        <f>J157*'YTD PROGRAM SUMMARY'!J39</f>
        <v>1057.0280818810788</v>
      </c>
      <c r="K182" s="108">
        <f>K157*'YTD PROGRAM SUMMARY'!K39</f>
        <v>1589.3474214491621</v>
      </c>
      <c r="L182" s="108">
        <f>L157*'YTD PROGRAM SUMMARY'!L39</f>
        <v>1357.2208111239891</v>
      </c>
      <c r="M182" s="108">
        <f>M157*'YTD PROGRAM SUMMARY'!M39</f>
        <v>1335.6148989617666</v>
      </c>
      <c r="N182" s="108">
        <f>N157*'YTD PROGRAM SUMMARY'!N39</f>
        <v>2874.7197396459474</v>
      </c>
      <c r="O182" s="210">
        <f>O157*'YTD PROGRAM SUMMARY'!O39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SUMMARY'!C39</f>
        <v>0</v>
      </c>
      <c r="D183" s="101">
        <f>D176*'YTD PROGRAM SUMMARY'!D39</f>
        <v>0</v>
      </c>
      <c r="E183" s="101">
        <f>E176*'YTD PROGRAM SUMMARY'!E39</f>
        <v>2.3839632450399297</v>
      </c>
      <c r="F183" s="101">
        <f>F176*'YTD PROGRAM SUMMARY'!F39</f>
        <v>4.0104071820100486</v>
      </c>
      <c r="G183" s="101">
        <f>G176*'YTD PROGRAM SUMMARY'!G39</f>
        <v>9.724514154106199</v>
      </c>
      <c r="H183" s="101">
        <f>H176*'YTD PROGRAM SUMMARY'!H39</f>
        <v>63.508272137915043</v>
      </c>
      <c r="I183" s="101">
        <f>I176*'YTD PROGRAM SUMMARY'!I39</f>
        <v>121.54618444930313</v>
      </c>
      <c r="J183" s="101">
        <f>J176*'YTD PROGRAM SUMMARY'!J39</f>
        <v>150.74670191691649</v>
      </c>
      <c r="K183" s="101">
        <f>K176*'YTD PROGRAM SUMMARY'!K39</f>
        <v>205.55165021182731</v>
      </c>
      <c r="L183" s="101">
        <f>L176*'YTD PROGRAM SUMMARY'!L39</f>
        <v>128.08535936444213</v>
      </c>
      <c r="M183" s="101">
        <f>M176*'YTD PROGRAM SUMMARY'!M39</f>
        <v>112.75327664071779</v>
      </c>
      <c r="N183" s="101">
        <f>N176*'YTD PROGRAM SUMMARY'!N39</f>
        <v>191.75434071136414</v>
      </c>
      <c r="O183" s="206">
        <f>O176*'YTD PROGRAM SUMMARY'!O39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O184" si="95">IFERROR(D182/D73,0)</f>
        <v>0</v>
      </c>
      <c r="E184" s="102">
        <f t="shared" si="95"/>
        <v>0.84281274349176583</v>
      </c>
      <c r="F184" s="102">
        <f t="shared" si="95"/>
        <v>0.859077327854739</v>
      </c>
      <c r="G184" s="102">
        <f t="shared" si="95"/>
        <v>0.8525069939751303</v>
      </c>
      <c r="H184" s="102">
        <f t="shared" si="95"/>
        <v>0.78992350080904206</v>
      </c>
      <c r="I184" s="102">
        <f t="shared" si="95"/>
        <v>0.79940207287609066</v>
      </c>
      <c r="J184" s="102">
        <f t="shared" si="95"/>
        <v>0.79565042430968136</v>
      </c>
      <c r="K184" s="102">
        <f t="shared" si="95"/>
        <v>0.80500863744283457</v>
      </c>
      <c r="L184" s="102">
        <f t="shared" si="95"/>
        <v>0.83072304158606725</v>
      </c>
      <c r="M184" s="102">
        <f t="shared" si="95"/>
        <v>0.83834738275071685</v>
      </c>
      <c r="N184" s="102">
        <f t="shared" si="95"/>
        <v>0.85227145808394655</v>
      </c>
      <c r="O184" s="207">
        <f t="shared" si="95"/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O185" si="96">IFERROR(D183/D73,0)</f>
        <v>0</v>
      </c>
      <c r="E185" s="103">
        <f t="shared" si="96"/>
        <v>6.6308343896263111E-2</v>
      </c>
      <c r="F185" s="103">
        <f t="shared" si="96"/>
        <v>5.0043759533289975E-2</v>
      </c>
      <c r="G185" s="103">
        <f t="shared" si="96"/>
        <v>5.6614093412898366E-2</v>
      </c>
      <c r="H185" s="103">
        <f t="shared" si="96"/>
        <v>0.11919758657898689</v>
      </c>
      <c r="I185" s="103">
        <f t="shared" si="96"/>
        <v>0.10971901451193812</v>
      </c>
      <c r="J185" s="103">
        <f t="shared" si="96"/>
        <v>0.11347066307834737</v>
      </c>
      <c r="K185" s="103">
        <f t="shared" si="96"/>
        <v>0.10411244994519413</v>
      </c>
      <c r="L185" s="103">
        <f t="shared" si="96"/>
        <v>7.8398045801961497E-2</v>
      </c>
      <c r="M185" s="103">
        <f t="shared" si="96"/>
        <v>7.0773704637311932E-2</v>
      </c>
      <c r="N185" s="103">
        <f t="shared" si="96"/>
        <v>5.6849629304082334E-2</v>
      </c>
      <c r="O185" s="208">
        <f t="shared" si="96"/>
        <v>0</v>
      </c>
    </row>
    <row r="186" spans="1:15" ht="15.75" hidden="1" thickBot="1" x14ac:dyDescent="0.3">
      <c r="A186" s="95"/>
      <c r="B186" s="237" t="s">
        <v>127</v>
      </c>
      <c r="C186" s="105">
        <f>C184+C185</f>
        <v>0</v>
      </c>
      <c r="D186" s="105">
        <f t="shared" ref="D186:O186" si="97">D184+D185</f>
        <v>0</v>
      </c>
      <c r="E186" s="106">
        <f t="shared" si="97"/>
        <v>0.90912108738802888</v>
      </c>
      <c r="F186" s="106">
        <f t="shared" si="97"/>
        <v>0.90912108738802899</v>
      </c>
      <c r="G186" s="106">
        <f t="shared" si="97"/>
        <v>0.90912108738802866</v>
      </c>
      <c r="H186" s="106">
        <f t="shared" si="97"/>
        <v>0.90912108738802899</v>
      </c>
      <c r="I186" s="106">
        <f t="shared" si="97"/>
        <v>0.90912108738802877</v>
      </c>
      <c r="J186" s="106">
        <f t="shared" si="97"/>
        <v>0.90912108738802877</v>
      </c>
      <c r="K186" s="106">
        <f t="shared" si="97"/>
        <v>0.90912108738802866</v>
      </c>
      <c r="L186" s="106">
        <f t="shared" si="97"/>
        <v>0.90912108738802877</v>
      </c>
      <c r="M186" s="106">
        <f t="shared" si="97"/>
        <v>0.90912108738802877</v>
      </c>
      <c r="N186" s="106">
        <f t="shared" si="97"/>
        <v>0.90912108738802888</v>
      </c>
      <c r="O186" s="209">
        <f t="shared" si="97"/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36" t="s">
        <v>37</v>
      </c>
      <c r="C188" s="139">
        <f>C$4</f>
        <v>45658</v>
      </c>
      <c r="D188" s="139">
        <f t="shared" ref="D188:O188" si="98">D$4</f>
        <v>45689</v>
      </c>
      <c r="E188" s="139">
        <f t="shared" si="98"/>
        <v>45717</v>
      </c>
      <c r="F188" s="139">
        <f t="shared" si="98"/>
        <v>45748</v>
      </c>
      <c r="G188" s="139">
        <f t="shared" si="98"/>
        <v>45778</v>
      </c>
      <c r="H188" s="139">
        <f t="shared" si="98"/>
        <v>45809</v>
      </c>
      <c r="I188" s="139">
        <f t="shared" si="98"/>
        <v>45839</v>
      </c>
      <c r="J188" s="139">
        <f t="shared" si="98"/>
        <v>45870</v>
      </c>
      <c r="K188" s="139">
        <f t="shared" si="98"/>
        <v>45901</v>
      </c>
      <c r="L188" s="139">
        <f t="shared" si="98"/>
        <v>45931</v>
      </c>
      <c r="M188" s="139">
        <f t="shared" si="98"/>
        <v>45962</v>
      </c>
      <c r="N188" s="139">
        <f t="shared" si="98"/>
        <v>45992</v>
      </c>
      <c r="O188" s="139">
        <f t="shared" si="98"/>
        <v>46023</v>
      </c>
    </row>
    <row r="189" spans="1:15" hidden="1" x14ac:dyDescent="0.25">
      <c r="A189" s="95"/>
      <c r="B189" s="230" t="s">
        <v>128</v>
      </c>
      <c r="C189" s="108">
        <f>C157*'YTD PROGRAM SUMMARY'!C40</f>
        <v>0</v>
      </c>
      <c r="D189" s="108">
        <f>D157*'YTD PROGRAM SUMMARY'!D40</f>
        <v>0</v>
      </c>
      <c r="E189" s="108">
        <f>E157*'YTD PROGRAM SUMMARY'!E40</f>
        <v>3.029031977572481</v>
      </c>
      <c r="F189" s="108">
        <f>F157*'YTD PROGRAM SUMMARY'!F40</f>
        <v>6.88196070986052</v>
      </c>
      <c r="G189" s="108">
        <f>G157*'YTD PROGRAM SUMMARY'!G40</f>
        <v>14.638032151525479</v>
      </c>
      <c r="H189" s="108">
        <f>H157*'YTD PROGRAM SUMMARY'!H40</f>
        <v>42.071622397659389</v>
      </c>
      <c r="I189" s="108">
        <f>I157*'YTD PROGRAM SUMMARY'!I40</f>
        <v>88.525032015996317</v>
      </c>
      <c r="J189" s="108">
        <f>J157*'YTD PROGRAM SUMMARY'!J40</f>
        <v>105.66421130727703</v>
      </c>
      <c r="K189" s="108">
        <f>K157*'YTD PROGRAM SUMMARY'!K40</f>
        <v>158.87670787498902</v>
      </c>
      <c r="L189" s="108">
        <f>L157*'YTD PROGRAM SUMMARY'!L40</f>
        <v>135.67252283593865</v>
      </c>
      <c r="M189" s="108">
        <f>M157*'YTD PROGRAM SUMMARY'!M40</f>
        <v>133.5127205493875</v>
      </c>
      <c r="N189" s="108">
        <f>N157*'YTD PROGRAM SUMMARY'!N40</f>
        <v>287.36700493196906</v>
      </c>
      <c r="O189" s="210">
        <f>O157*'YTD PROGRAM SUMMARY'!O40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SUMMARY'!C40</f>
        <v>0</v>
      </c>
      <c r="D190" s="101">
        <f>D176*'YTD PROGRAM SUMMARY'!D40</f>
        <v>0</v>
      </c>
      <c r="E190" s="101">
        <f>E176*'YTD PROGRAM SUMMARY'!E40</f>
        <v>0.2383092752128235</v>
      </c>
      <c r="F190" s="101">
        <f>F176*'YTD PROGRAM SUMMARY'!F40</f>
        <v>0.40089428007817673</v>
      </c>
      <c r="G190" s="101">
        <f>G176*'YTD PROGRAM SUMMARY'!G40</f>
        <v>0.97209632937234158</v>
      </c>
      <c r="H190" s="101">
        <f>H176*'YTD PROGRAM SUMMARY'!H40</f>
        <v>6.3485082392500534</v>
      </c>
      <c r="I190" s="101">
        <f>I176*'YTD PROGRAM SUMMARY'!I40</f>
        <v>12.150180243451043</v>
      </c>
      <c r="J190" s="101">
        <f>J176*'YTD PROGRAM SUMMARY'!J40</f>
        <v>15.069165747117975</v>
      </c>
      <c r="K190" s="101">
        <f>K176*'YTD PROGRAM SUMMARY'!K40</f>
        <v>20.547659399824315</v>
      </c>
      <c r="L190" s="101">
        <f>L176*'YTD PROGRAM SUMMARY'!L40</f>
        <v>12.803858960083499</v>
      </c>
      <c r="M190" s="101">
        <f>M176*'YTD PROGRAM SUMMARY'!M40</f>
        <v>11.271210531465382</v>
      </c>
      <c r="N190" s="101">
        <f>N176*'YTD PROGRAM SUMMARY'!N40</f>
        <v>19.168432252013439</v>
      </c>
      <c r="O190" s="206">
        <f>O176*'YTD PROGRAM SUMMARY'!O40</f>
        <v>0</v>
      </c>
    </row>
    <row r="191" spans="1:15" hidden="1" x14ac:dyDescent="0.25">
      <c r="A191" s="95"/>
      <c r="B191" s="230" t="s">
        <v>130</v>
      </c>
      <c r="C191" s="102">
        <f>IFERROR(C189/C73,0)</f>
        <v>0</v>
      </c>
      <c r="D191" s="102">
        <f t="shared" ref="D191:O191" si="99">IFERROR(D189/D73,0)</f>
        <v>0</v>
      </c>
      <c r="E191" s="102">
        <f t="shared" si="99"/>
        <v>8.4250499440183244E-2</v>
      </c>
      <c r="F191" s="102">
        <f t="shared" si="99"/>
        <v>8.587636398286963E-2</v>
      </c>
      <c r="G191" s="102">
        <f t="shared" si="99"/>
        <v>8.5219570507545056E-2</v>
      </c>
      <c r="H191" s="102">
        <f t="shared" si="99"/>
        <v>7.89635063976106E-2</v>
      </c>
      <c r="I191" s="102">
        <f t="shared" si="99"/>
        <v>7.9911017498736261E-2</v>
      </c>
      <c r="J191" s="102">
        <f t="shared" si="99"/>
        <v>7.953598963176961E-2</v>
      </c>
      <c r="K191" s="102">
        <f t="shared" si="99"/>
        <v>8.0471469234355303E-2</v>
      </c>
      <c r="L191" s="102">
        <f t="shared" si="99"/>
        <v>8.3041970699364573E-2</v>
      </c>
      <c r="M191" s="102">
        <f t="shared" si="99"/>
        <v>8.3804126416615374E-2</v>
      </c>
      <c r="N191" s="102">
        <f t="shared" si="99"/>
        <v>8.5196025518908439E-2</v>
      </c>
      <c r="O191" s="207">
        <f t="shared" si="99"/>
        <v>0</v>
      </c>
    </row>
    <row r="192" spans="1:15" ht="15.75" hidden="1" thickBot="1" x14ac:dyDescent="0.3">
      <c r="A192" s="95"/>
      <c r="B192" s="78" t="s">
        <v>131</v>
      </c>
      <c r="C192" s="103">
        <f>IFERROR(C190/C73,0)</f>
        <v>0</v>
      </c>
      <c r="D192" s="103">
        <f t="shared" ref="D192:O192" si="100">IFERROR(D190/D73,0)</f>
        <v>0</v>
      </c>
      <c r="E192" s="103">
        <f t="shared" si="100"/>
        <v>6.6284131717879915E-3</v>
      </c>
      <c r="F192" s="103">
        <f t="shared" si="100"/>
        <v>5.0025486291016249E-3</v>
      </c>
      <c r="G192" s="103">
        <f t="shared" si="100"/>
        <v>5.6593421044261608E-3</v>
      </c>
      <c r="H192" s="103">
        <f t="shared" si="100"/>
        <v>1.1915406214360644E-2</v>
      </c>
      <c r="I192" s="103">
        <f t="shared" si="100"/>
        <v>1.0967895113234977E-2</v>
      </c>
      <c r="J192" s="103">
        <f t="shared" si="100"/>
        <v>1.1342922980201625E-2</v>
      </c>
      <c r="K192" s="103">
        <f t="shared" si="100"/>
        <v>1.0407443377615922E-2</v>
      </c>
      <c r="L192" s="103">
        <f t="shared" si="100"/>
        <v>7.83694191260665E-3</v>
      </c>
      <c r="M192" s="103">
        <f t="shared" si="100"/>
        <v>7.0747861953558604E-3</v>
      </c>
      <c r="N192" s="103">
        <f t="shared" si="100"/>
        <v>5.682887093062812E-3</v>
      </c>
      <c r="O192" s="208">
        <f t="shared" si="100"/>
        <v>0</v>
      </c>
    </row>
    <row r="193" spans="1:15" ht="15.75" hidden="1" thickBot="1" x14ac:dyDescent="0.3">
      <c r="A193" s="95"/>
      <c r="B193" s="237" t="s">
        <v>132</v>
      </c>
      <c r="C193" s="105">
        <f>C191+C192</f>
        <v>0</v>
      </c>
      <c r="D193" s="105">
        <f t="shared" ref="D193:O193" si="101">D191+D192</f>
        <v>0</v>
      </c>
      <c r="E193" s="106">
        <f t="shared" si="101"/>
        <v>9.087891261197123E-2</v>
      </c>
      <c r="F193" s="106">
        <f t="shared" si="101"/>
        <v>9.0878912611971258E-2</v>
      </c>
      <c r="G193" s="106">
        <f t="shared" si="101"/>
        <v>9.0878912611971216E-2</v>
      </c>
      <c r="H193" s="106">
        <f t="shared" si="101"/>
        <v>9.0878912611971244E-2</v>
      </c>
      <c r="I193" s="106">
        <f t="shared" si="101"/>
        <v>9.0878912611971244E-2</v>
      </c>
      <c r="J193" s="106">
        <f t="shared" si="101"/>
        <v>9.087891261197123E-2</v>
      </c>
      <c r="K193" s="106">
        <f t="shared" si="101"/>
        <v>9.087891261197123E-2</v>
      </c>
      <c r="L193" s="106">
        <f t="shared" si="101"/>
        <v>9.087891261197123E-2</v>
      </c>
      <c r="M193" s="106">
        <f t="shared" si="101"/>
        <v>9.087891261197123E-2</v>
      </c>
      <c r="N193" s="106">
        <f t="shared" si="101"/>
        <v>9.0878912611971258E-2</v>
      </c>
      <c r="O193" s="209">
        <f t="shared" si="101"/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O194" si="102">D186+D193</f>
        <v>0</v>
      </c>
      <c r="E194" s="109">
        <f t="shared" si="102"/>
        <v>1</v>
      </c>
      <c r="F194" s="109">
        <f t="shared" si="102"/>
        <v>1.0000000000000002</v>
      </c>
      <c r="G194" s="109">
        <f t="shared" si="102"/>
        <v>0.99999999999999989</v>
      </c>
      <c r="H194" s="109">
        <f t="shared" si="102"/>
        <v>1.0000000000000002</v>
      </c>
      <c r="I194" s="109">
        <f t="shared" si="102"/>
        <v>1</v>
      </c>
      <c r="J194" s="109">
        <f t="shared" si="102"/>
        <v>1</v>
      </c>
      <c r="K194" s="109">
        <f t="shared" si="102"/>
        <v>0.99999999999999989</v>
      </c>
      <c r="L194" s="109">
        <f t="shared" si="102"/>
        <v>1</v>
      </c>
      <c r="M194" s="109">
        <f t="shared" si="102"/>
        <v>1</v>
      </c>
      <c r="N194" s="109">
        <f t="shared" si="102"/>
        <v>1.0000000000000002</v>
      </c>
      <c r="O194" s="211">
        <f t="shared" si="102"/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0">
        <f t="shared" ref="C196" si="103">SUM(C182:C183)</f>
        <v>0</v>
      </c>
      <c r="D196" s="110">
        <f t="shared" ref="D196:O196" si="104">SUM(D182:D183)</f>
        <v>0</v>
      </c>
      <c r="E196" s="111">
        <f t="shared" si="104"/>
        <v>32.685347427986905</v>
      </c>
      <c r="F196" s="111">
        <f t="shared" si="104"/>
        <v>72.855152614031539</v>
      </c>
      <c r="G196" s="111">
        <f t="shared" si="104"/>
        <v>156.15830527610493</v>
      </c>
      <c r="H196" s="111">
        <f t="shared" si="104"/>
        <v>484.37817477031433</v>
      </c>
      <c r="I196" s="111">
        <f t="shared" si="104"/>
        <v>1007.1198676542365</v>
      </c>
      <c r="J196" s="111">
        <f t="shared" si="104"/>
        <v>1207.7747837979953</v>
      </c>
      <c r="K196" s="111">
        <f t="shared" si="104"/>
        <v>1794.8990716609894</v>
      </c>
      <c r="L196" s="111">
        <f t="shared" si="104"/>
        <v>1485.3061704884312</v>
      </c>
      <c r="M196" s="112">
        <f t="shared" si="104"/>
        <v>1448.3681756024844</v>
      </c>
      <c r="N196" s="112">
        <f t="shared" si="104"/>
        <v>3066.4740803573113</v>
      </c>
      <c r="O196" s="214">
        <f t="shared" si="104"/>
        <v>0</v>
      </c>
    </row>
    <row r="197" spans="1:15" hidden="1" x14ac:dyDescent="0.25">
      <c r="A197" s="95"/>
      <c r="B197" s="95" t="s">
        <v>135</v>
      </c>
      <c r="C197" s="110">
        <f t="shared" ref="C197" si="105">SUM(C189:C190)</f>
        <v>0</v>
      </c>
      <c r="D197" s="110">
        <f t="shared" ref="D197:O197" si="106">SUM(D189:D190)</f>
        <v>0</v>
      </c>
      <c r="E197" s="111">
        <f t="shared" si="106"/>
        <v>3.2673412527853043</v>
      </c>
      <c r="F197" s="111">
        <f t="shared" si="106"/>
        <v>7.2828549899386967</v>
      </c>
      <c r="G197" s="111">
        <f t="shared" si="106"/>
        <v>15.610128480897821</v>
      </c>
      <c r="H197" s="111">
        <f t="shared" si="106"/>
        <v>48.420130636909441</v>
      </c>
      <c r="I197" s="111">
        <f t="shared" si="106"/>
        <v>100.67521225944736</v>
      </c>
      <c r="J197" s="111">
        <f t="shared" si="106"/>
        <v>120.73337705439501</v>
      </c>
      <c r="K197" s="111">
        <f t="shared" si="106"/>
        <v>179.42436727481333</v>
      </c>
      <c r="L197" s="111">
        <f t="shared" si="106"/>
        <v>148.47638179602214</v>
      </c>
      <c r="M197" s="112">
        <f t="shared" si="106"/>
        <v>144.78393108085288</v>
      </c>
      <c r="N197" s="112">
        <f t="shared" si="106"/>
        <v>306.53543718398248</v>
      </c>
      <c r="O197" s="214">
        <f t="shared" si="106"/>
        <v>0</v>
      </c>
    </row>
    <row r="198" spans="1:15" hidden="1" x14ac:dyDescent="0.25">
      <c r="A198" s="95"/>
      <c r="B198" s="95" t="s">
        <v>122</v>
      </c>
      <c r="C198" s="113">
        <f t="shared" ref="C198" si="107">SUM(C196:C197)</f>
        <v>0</v>
      </c>
      <c r="D198" s="113">
        <f t="shared" ref="D198:O198" si="108">SUM(D196:D197)</f>
        <v>0</v>
      </c>
      <c r="E198" s="113">
        <f t="shared" si="108"/>
        <v>35.952688680772212</v>
      </c>
      <c r="F198" s="113">
        <f t="shared" si="108"/>
        <v>80.138007603970237</v>
      </c>
      <c r="G198" s="113">
        <f t="shared" si="108"/>
        <v>171.76843375700275</v>
      </c>
      <c r="H198" s="113">
        <f t="shared" si="108"/>
        <v>532.79830540722378</v>
      </c>
      <c r="I198" s="113">
        <f t="shared" si="108"/>
        <v>1107.7950799136838</v>
      </c>
      <c r="J198" s="113">
        <f t="shared" si="108"/>
        <v>1328.5081608523903</v>
      </c>
      <c r="K198" s="113">
        <f t="shared" si="108"/>
        <v>1974.3234389358026</v>
      </c>
      <c r="L198" s="113">
        <f t="shared" si="108"/>
        <v>1633.7825522844535</v>
      </c>
      <c r="M198" s="114">
        <f t="shared" si="108"/>
        <v>1593.1521066833373</v>
      </c>
      <c r="N198" s="114">
        <f t="shared" si="108"/>
        <v>3373.0095175412939</v>
      </c>
      <c r="O198" s="215">
        <f t="shared" si="108"/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0</v>
      </c>
      <c r="E200" s="324">
        <f>IF('YTD PROGRAM SUMMARY'!E4=0,0,E198-E73)</f>
        <v>7.1054273576010019E-15</v>
      </c>
      <c r="F200" s="324">
        <f>IF('YTD PROGRAM SUMMARY'!F4=0,0,F198-F73)</f>
        <v>2.8421709430404007E-14</v>
      </c>
      <c r="G200" s="324">
        <f>IF('YTD PROGRAM SUMMARY'!G4=0,0,G198-G73)</f>
        <v>0</v>
      </c>
      <c r="H200" s="324">
        <f>IF('YTD PROGRAM SUMMARY'!H4=0,0,H198-H73)</f>
        <v>1.1368683772161603E-13</v>
      </c>
      <c r="I200" s="324">
        <f>IF('YTD PROGRAM SUMMARY'!I4=0,0,I198-I73)</f>
        <v>0</v>
      </c>
      <c r="J200" s="324">
        <f>IF('YTD PROGRAM SUMMARY'!J4=0,0,J198-J73)</f>
        <v>0</v>
      </c>
      <c r="K200" s="324">
        <f>IF('YTD PROGRAM SUMMARY'!K4=0,0,K198-K73)</f>
        <v>-2.2737367544323206E-13</v>
      </c>
      <c r="L200" s="324">
        <f>IF('YTD PROGRAM SUMMARY'!L4=0,0,L198-L73)</f>
        <v>0</v>
      </c>
      <c r="M200" s="324">
        <f>IF('YTD PROGRAM SUMMARY'!M4=0,0,M198-M73)</f>
        <v>0</v>
      </c>
      <c r="N200" s="324">
        <f>IF('YTD PROGRAM SUMMARY'!N4=0,0,N198-N73)</f>
        <v>4.5474735088646412E-13</v>
      </c>
    </row>
    <row r="201" spans="1:15" hidden="1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</sheetData>
  <mergeCells count="12">
    <mergeCell ref="A92:A105"/>
    <mergeCell ref="A77:A90"/>
    <mergeCell ref="A4:A19"/>
    <mergeCell ref="A22:A37"/>
    <mergeCell ref="A40:A55"/>
    <mergeCell ref="A58:A74"/>
    <mergeCell ref="B108:N108"/>
    <mergeCell ref="C125:N125"/>
    <mergeCell ref="A126:A139"/>
    <mergeCell ref="A142:A158"/>
    <mergeCell ref="A161:A177"/>
    <mergeCell ref="A107:A12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Q231"/>
  <sheetViews>
    <sheetView zoomScale="80" zoomScaleNormal="80" workbookViewId="0">
      <pane xSplit="2" topLeftCell="C1" activePane="topRight" state="frozen"/>
      <selection activeCell="CS42" sqref="CR42:CS43"/>
      <selection pane="topRight" activeCell="G20" sqref="G20"/>
    </sheetView>
  </sheetViews>
  <sheetFormatPr defaultRowHeight="15" x14ac:dyDescent="0.25"/>
  <cols>
    <col min="1" max="1" width="9.7109375" customWidth="1"/>
    <col min="2" max="2" width="24.7109375" customWidth="1"/>
    <col min="3" max="3" width="15.7109375" bestFit="1" customWidth="1"/>
    <col min="4" max="10" width="13.7109375" customWidth="1"/>
    <col min="11" max="11" width="15.28515625" customWidth="1"/>
    <col min="12" max="15" width="13.7109375" customWidth="1"/>
    <col min="16" max="16" width="10.5703125" bestFit="1" customWidth="1"/>
    <col min="17" max="17" width="15.28515625" customWidth="1"/>
    <col min="28" max="28" width="9.285156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f>' LI 1M - RES'!C2</f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ENTRY'!AI116</f>
        <v>0</v>
      </c>
      <c r="D5" s="3">
        <f>'BIZ kWh ENTRY'!AJ116</f>
        <v>0</v>
      </c>
      <c r="E5" s="3">
        <f>'BIZ kWh ENTRY'!AK116</f>
        <v>0</v>
      </c>
      <c r="F5" s="3">
        <f>'BIZ kWh ENTRY'!AL116</f>
        <v>0</v>
      </c>
      <c r="G5" s="3">
        <f>'BIZ kWh ENTRY'!AM116</f>
        <v>0</v>
      </c>
      <c r="H5" s="3">
        <f>'BIZ kWh ENTRY'!AN116</f>
        <v>0</v>
      </c>
      <c r="I5" s="3">
        <f>'BIZ kWh ENTRY'!AO116</f>
        <v>0</v>
      </c>
      <c r="J5" s="3">
        <f>'BIZ kWh ENTRY'!AP116</f>
        <v>0</v>
      </c>
      <c r="K5" s="3">
        <f>'BIZ kWh ENTRY'!AQ116</f>
        <v>0</v>
      </c>
      <c r="L5" s="3">
        <f>'BIZ kWh ENTRY'!AR116</f>
        <v>0</v>
      </c>
      <c r="M5" s="3">
        <f>'BIZ kWh ENTRY'!AS116</f>
        <v>0</v>
      </c>
      <c r="N5" s="3">
        <f>'BIZ kWh ENTRY'!AT116</f>
        <v>0</v>
      </c>
      <c r="O5" s="147"/>
    </row>
    <row r="6" spans="1:17" x14ac:dyDescent="0.25">
      <c r="A6" s="526"/>
      <c r="B6" s="12" t="s">
        <v>0</v>
      </c>
      <c r="C6" s="3">
        <f>'BIZ kWh ENTRY'!AI117</f>
        <v>0</v>
      </c>
      <c r="D6" s="3">
        <f>'BIZ kWh ENTRY'!AJ117</f>
        <v>0</v>
      </c>
      <c r="E6" s="3">
        <f>'BIZ kWh ENTRY'!AK117</f>
        <v>0</v>
      </c>
      <c r="F6" s="3">
        <f>'BIZ kWh ENTRY'!AL117</f>
        <v>0</v>
      </c>
      <c r="G6" s="3">
        <f>'BIZ kWh ENTRY'!AM117</f>
        <v>0</v>
      </c>
      <c r="H6" s="3">
        <f>'BIZ kWh ENTRY'!AN117</f>
        <v>0</v>
      </c>
      <c r="I6" s="3">
        <f>'BIZ kWh ENTRY'!AO117</f>
        <v>0</v>
      </c>
      <c r="J6" s="3">
        <f>'BIZ kWh ENTRY'!AP117</f>
        <v>0</v>
      </c>
      <c r="K6" s="3">
        <f>'BIZ kWh ENTRY'!AQ117</f>
        <v>0</v>
      </c>
      <c r="L6" s="3">
        <f>'BIZ kWh ENTRY'!AR117</f>
        <v>0</v>
      </c>
      <c r="M6" s="3">
        <f>'BIZ kWh ENTRY'!AS117</f>
        <v>0</v>
      </c>
      <c r="N6" s="3">
        <f>'BIZ kWh ENTRY'!AT117</f>
        <v>0</v>
      </c>
      <c r="O6" s="147"/>
    </row>
    <row r="7" spans="1:17" x14ac:dyDescent="0.25">
      <c r="A7" s="526"/>
      <c r="B7" s="11" t="s">
        <v>21</v>
      </c>
      <c r="C7" s="3">
        <f>'BIZ kWh ENTRY'!AI118</f>
        <v>0</v>
      </c>
      <c r="D7" s="3">
        <f>'BIZ kWh ENTRY'!AJ118</f>
        <v>0</v>
      </c>
      <c r="E7" s="3">
        <f>'BIZ kWh ENTRY'!AK118</f>
        <v>0</v>
      </c>
      <c r="F7" s="3">
        <f>'BIZ kWh ENTRY'!AL118</f>
        <v>0</v>
      </c>
      <c r="G7" s="3">
        <f>'BIZ kWh ENTRY'!AM118</f>
        <v>0</v>
      </c>
      <c r="H7" s="3">
        <f>'BIZ kWh ENTRY'!AN118</f>
        <v>0</v>
      </c>
      <c r="I7" s="3">
        <f>'BIZ kWh ENTRY'!AO118</f>
        <v>0</v>
      </c>
      <c r="J7" s="3">
        <f>'BIZ kWh ENTRY'!AP118</f>
        <v>0</v>
      </c>
      <c r="K7" s="3">
        <f>'BIZ kWh ENTRY'!AQ118</f>
        <v>0</v>
      </c>
      <c r="L7" s="3">
        <f>'BIZ kWh ENTRY'!AR118</f>
        <v>0</v>
      </c>
      <c r="M7" s="3">
        <f>'BIZ kWh ENTRY'!AS118</f>
        <v>0</v>
      </c>
      <c r="N7" s="3">
        <f>'BIZ kWh ENTRY'!AT118</f>
        <v>0</v>
      </c>
      <c r="O7" s="147"/>
    </row>
    <row r="8" spans="1:17" x14ac:dyDescent="0.25">
      <c r="A8" s="526"/>
      <c r="B8" s="11" t="s">
        <v>1</v>
      </c>
      <c r="C8" s="3">
        <f>'BIZ kWh ENTRY'!AI119</f>
        <v>0</v>
      </c>
      <c r="D8" s="3">
        <f>'BIZ kWh ENTRY'!AJ119</f>
        <v>0</v>
      </c>
      <c r="E8" s="3">
        <f>'BIZ kWh ENTRY'!AK119</f>
        <v>0</v>
      </c>
      <c r="F8" s="3">
        <f>'BIZ kWh ENTRY'!AL119</f>
        <v>0</v>
      </c>
      <c r="G8" s="3">
        <f>'BIZ kWh ENTRY'!AM119</f>
        <v>0</v>
      </c>
      <c r="H8" s="3">
        <f>'BIZ kWh ENTRY'!AN119</f>
        <v>0</v>
      </c>
      <c r="I8" s="3">
        <f>'BIZ kWh ENTRY'!AO119</f>
        <v>0</v>
      </c>
      <c r="J8" s="3">
        <f>'BIZ kWh ENTRY'!AP119</f>
        <v>0</v>
      </c>
      <c r="K8" s="3">
        <f>'BIZ kWh ENTRY'!AQ119</f>
        <v>0</v>
      </c>
      <c r="L8" s="3">
        <f>'BIZ kWh ENTRY'!AR119</f>
        <v>0</v>
      </c>
      <c r="M8" s="3">
        <f>'BIZ kWh ENTRY'!AS119</f>
        <v>0</v>
      </c>
      <c r="N8" s="3">
        <f>'BIZ kWh ENTRY'!AT119</f>
        <v>0</v>
      </c>
      <c r="O8" s="147"/>
    </row>
    <row r="9" spans="1:17" x14ac:dyDescent="0.25">
      <c r="A9" s="526"/>
      <c r="B9" s="12" t="s">
        <v>22</v>
      </c>
      <c r="C9" s="3">
        <f>'BIZ kWh ENTRY'!AI120</f>
        <v>0</v>
      </c>
      <c r="D9" s="3">
        <f>'BIZ kWh ENTRY'!AJ120</f>
        <v>0</v>
      </c>
      <c r="E9" s="3">
        <f>'BIZ kWh ENTRY'!AK120</f>
        <v>0</v>
      </c>
      <c r="F9" s="3">
        <f>'BIZ kWh ENTRY'!AL120</f>
        <v>0</v>
      </c>
      <c r="G9" s="3">
        <f>'BIZ kWh ENTRY'!AM120</f>
        <v>0</v>
      </c>
      <c r="H9" s="3">
        <f>'BIZ kWh ENTRY'!AN120</f>
        <v>0</v>
      </c>
      <c r="I9" s="3">
        <f>'BIZ kWh ENTRY'!AO120</f>
        <v>0</v>
      </c>
      <c r="J9" s="3">
        <f>'BIZ kWh ENTRY'!AP120</f>
        <v>0</v>
      </c>
      <c r="K9" s="3">
        <f>'BIZ kWh ENTRY'!AQ120</f>
        <v>0</v>
      </c>
      <c r="L9" s="3">
        <f>'BIZ kWh ENTRY'!AR120</f>
        <v>0</v>
      </c>
      <c r="M9" s="3">
        <f>'BIZ kWh ENTRY'!AS120</f>
        <v>0</v>
      </c>
      <c r="N9" s="3">
        <f>'BIZ kWh ENTRY'!AT120</f>
        <v>0</v>
      </c>
      <c r="O9" s="147"/>
    </row>
    <row r="10" spans="1:17" x14ac:dyDescent="0.25">
      <c r="A10" s="526"/>
      <c r="B10" s="11" t="s">
        <v>9</v>
      </c>
      <c r="C10" s="3">
        <f>'BIZ kWh ENTRY'!AI121</f>
        <v>0</v>
      </c>
      <c r="D10" s="3">
        <f>'BIZ kWh ENTRY'!AJ121</f>
        <v>0</v>
      </c>
      <c r="E10" s="3">
        <f>'BIZ kWh ENTRY'!AK121</f>
        <v>0</v>
      </c>
      <c r="F10" s="3">
        <f>'BIZ kWh ENTRY'!AL121</f>
        <v>0</v>
      </c>
      <c r="G10" s="3">
        <f>'BIZ kWh ENTRY'!AM121</f>
        <v>0</v>
      </c>
      <c r="H10" s="3">
        <f>'BIZ kWh ENTRY'!AN121</f>
        <v>0</v>
      </c>
      <c r="I10" s="3">
        <f>'BIZ kWh ENTRY'!AO121</f>
        <v>0</v>
      </c>
      <c r="J10" s="3">
        <f>'BIZ kWh ENTRY'!AP121</f>
        <v>0</v>
      </c>
      <c r="K10" s="3">
        <f>'BIZ kWh ENTRY'!AQ121</f>
        <v>0</v>
      </c>
      <c r="L10" s="3">
        <f>'BIZ kWh ENTRY'!AR121</f>
        <v>0</v>
      </c>
      <c r="M10" s="3">
        <f>'BIZ kWh ENTRY'!AS121</f>
        <v>0</v>
      </c>
      <c r="N10" s="3">
        <f>'BIZ kWh ENTRY'!AT121</f>
        <v>0</v>
      </c>
      <c r="O10" s="147"/>
    </row>
    <row r="11" spans="1:17" x14ac:dyDescent="0.25">
      <c r="A11" s="526"/>
      <c r="B11" s="11" t="s">
        <v>3</v>
      </c>
      <c r="C11" s="3">
        <f>'BIZ kWh ENTRY'!AI122</f>
        <v>0</v>
      </c>
      <c r="D11" s="3">
        <f>'BIZ kWh ENTRY'!AJ122</f>
        <v>0</v>
      </c>
      <c r="E11" s="3">
        <f>'BIZ kWh ENTRY'!AK122</f>
        <v>0</v>
      </c>
      <c r="F11" s="3">
        <f>'BIZ kWh ENTRY'!AL122</f>
        <v>0</v>
      </c>
      <c r="G11" s="3">
        <f>'BIZ kWh ENTRY'!AM122</f>
        <v>0</v>
      </c>
      <c r="H11" s="3">
        <f>'BIZ kWh ENTRY'!AN122</f>
        <v>0</v>
      </c>
      <c r="I11" s="3">
        <f>'BIZ kWh ENTRY'!AO122</f>
        <v>0</v>
      </c>
      <c r="J11" s="3">
        <f>'BIZ kWh ENTRY'!AP122</f>
        <v>0</v>
      </c>
      <c r="K11" s="3">
        <f>'BIZ kWh ENTRY'!AQ122</f>
        <v>0</v>
      </c>
      <c r="L11" s="3">
        <f>'BIZ kWh ENTRY'!AR122</f>
        <v>0</v>
      </c>
      <c r="M11" s="3">
        <f>'BIZ kWh ENTRY'!AS122</f>
        <v>0</v>
      </c>
      <c r="N11" s="3">
        <f>'BIZ kWh ENTRY'!AT122</f>
        <v>0</v>
      </c>
      <c r="O11" s="147"/>
    </row>
    <row r="12" spans="1:17" x14ac:dyDescent="0.25">
      <c r="A12" s="526"/>
      <c r="B12" s="11" t="s">
        <v>4</v>
      </c>
      <c r="C12" s="3">
        <f>'BIZ kWh ENTRY'!AI123</f>
        <v>0</v>
      </c>
      <c r="D12" s="3">
        <f>'BIZ kWh ENTRY'!AJ123</f>
        <v>0</v>
      </c>
      <c r="E12" s="3">
        <f>'BIZ kWh ENTRY'!AK123</f>
        <v>0</v>
      </c>
      <c r="F12" s="3">
        <f>'BIZ kWh ENTRY'!AL123</f>
        <v>0</v>
      </c>
      <c r="G12" s="3">
        <f>'BIZ kWh ENTRY'!AM123</f>
        <v>0</v>
      </c>
      <c r="H12" s="3">
        <f>'BIZ kWh ENTRY'!AN123</f>
        <v>0</v>
      </c>
      <c r="I12" s="3">
        <f>'BIZ kWh ENTRY'!AO123</f>
        <v>0</v>
      </c>
      <c r="J12" s="3">
        <f>'BIZ kWh ENTRY'!AP123</f>
        <v>0</v>
      </c>
      <c r="K12" s="3">
        <f>'BIZ kWh ENTRY'!AQ123</f>
        <v>0</v>
      </c>
      <c r="L12" s="3">
        <f>'BIZ kWh ENTRY'!AR123</f>
        <v>0</v>
      </c>
      <c r="M12" s="3">
        <f>'BIZ kWh ENTRY'!AS123</f>
        <v>0</v>
      </c>
      <c r="N12" s="3">
        <f>'BIZ kWh ENTRY'!AT123</f>
        <v>0</v>
      </c>
      <c r="O12" s="147"/>
    </row>
    <row r="13" spans="1:17" x14ac:dyDescent="0.25">
      <c r="A13" s="526"/>
      <c r="B13" s="11" t="s">
        <v>5</v>
      </c>
      <c r="C13" s="3">
        <f>'BIZ kWh ENTRY'!AI124</f>
        <v>0</v>
      </c>
      <c r="D13" s="3">
        <f>'BIZ kWh ENTRY'!AJ124</f>
        <v>0</v>
      </c>
      <c r="E13" s="3">
        <f>'BIZ kWh ENTRY'!AK124</f>
        <v>0</v>
      </c>
      <c r="F13" s="3">
        <f>'BIZ kWh ENTRY'!AL124</f>
        <v>0</v>
      </c>
      <c r="G13" s="3">
        <f>'BIZ kWh ENTRY'!AM124</f>
        <v>0</v>
      </c>
      <c r="H13" s="3">
        <f>'BIZ kWh ENTRY'!AN124</f>
        <v>0</v>
      </c>
      <c r="I13" s="3">
        <f>'BIZ kWh ENTRY'!AO124</f>
        <v>0</v>
      </c>
      <c r="J13" s="3">
        <f>'BIZ kWh ENTRY'!AP124</f>
        <v>0</v>
      </c>
      <c r="K13" s="3">
        <f>'BIZ kWh ENTRY'!AQ124</f>
        <v>0</v>
      </c>
      <c r="L13" s="3">
        <f>'BIZ kWh ENTRY'!AR124</f>
        <v>0</v>
      </c>
      <c r="M13" s="3">
        <f>'BIZ kWh ENTRY'!AS124</f>
        <v>0</v>
      </c>
      <c r="N13" s="3">
        <f>'BIZ kWh ENTRY'!AT124</f>
        <v>0</v>
      </c>
      <c r="O13" s="147"/>
    </row>
    <row r="14" spans="1:17" x14ac:dyDescent="0.25">
      <c r="A14" s="526"/>
      <c r="B14" s="11" t="s">
        <v>23</v>
      </c>
      <c r="C14" s="3">
        <f>'BIZ kWh ENTRY'!AI125</f>
        <v>0</v>
      </c>
      <c r="D14" s="3">
        <f>'BIZ kWh ENTRY'!AJ125</f>
        <v>0</v>
      </c>
      <c r="E14" s="3">
        <f>'BIZ kWh ENTRY'!AK125</f>
        <v>0</v>
      </c>
      <c r="F14" s="3">
        <f>'BIZ kWh ENTRY'!AL125</f>
        <v>0</v>
      </c>
      <c r="G14" s="3">
        <f>'BIZ kWh ENTRY'!AM125</f>
        <v>0</v>
      </c>
      <c r="H14" s="3">
        <f>'BIZ kWh ENTRY'!AN125</f>
        <v>0</v>
      </c>
      <c r="I14" s="3">
        <f>'BIZ kWh ENTRY'!AO125</f>
        <v>0</v>
      </c>
      <c r="J14" s="3">
        <f>'BIZ kWh ENTRY'!AP125</f>
        <v>0</v>
      </c>
      <c r="K14" s="3">
        <f>'BIZ kWh ENTRY'!AQ125</f>
        <v>0</v>
      </c>
      <c r="L14" s="3">
        <f>'BIZ kWh ENTRY'!AR125</f>
        <v>0</v>
      </c>
      <c r="M14" s="3">
        <f>'BIZ kWh ENTRY'!AS125</f>
        <v>0</v>
      </c>
      <c r="N14" s="3">
        <f>'BIZ kWh ENTRY'!AT125</f>
        <v>0</v>
      </c>
      <c r="O14" s="147"/>
    </row>
    <row r="15" spans="1:17" x14ac:dyDescent="0.25">
      <c r="A15" s="526"/>
      <c r="B15" s="11" t="s">
        <v>24</v>
      </c>
      <c r="C15" s="3">
        <f>'BIZ kWh ENTRY'!AI126</f>
        <v>0</v>
      </c>
      <c r="D15" s="3">
        <f>'BIZ kWh ENTRY'!AJ126</f>
        <v>0</v>
      </c>
      <c r="E15" s="3">
        <f>'BIZ kWh ENTRY'!AK126</f>
        <v>0</v>
      </c>
      <c r="F15" s="3">
        <f>'BIZ kWh ENTRY'!AL126</f>
        <v>0</v>
      </c>
      <c r="G15" s="3">
        <f>'BIZ kWh ENTRY'!AM126</f>
        <v>0</v>
      </c>
      <c r="H15" s="3">
        <f>'BIZ kWh ENTRY'!AN126</f>
        <v>0</v>
      </c>
      <c r="I15" s="3">
        <f>'BIZ kWh ENTRY'!AO126</f>
        <v>0</v>
      </c>
      <c r="J15" s="3">
        <f>'BIZ kWh ENTRY'!AP126</f>
        <v>0</v>
      </c>
      <c r="K15" s="3">
        <f>'BIZ kWh ENTRY'!AQ126</f>
        <v>0</v>
      </c>
      <c r="L15" s="3">
        <f>'BIZ kWh ENTRY'!AR126</f>
        <v>0</v>
      </c>
      <c r="M15" s="3">
        <f>'BIZ kWh ENTRY'!AS126</f>
        <v>0</v>
      </c>
      <c r="N15" s="3">
        <f>'BIZ kWh ENTRY'!AT126</f>
        <v>0</v>
      </c>
      <c r="O15" s="147"/>
    </row>
    <row r="16" spans="1:17" x14ac:dyDescent="0.25">
      <c r="A16" s="526"/>
      <c r="B16" s="11" t="s">
        <v>7</v>
      </c>
      <c r="C16" s="3">
        <f>'BIZ kWh ENTRY'!AI127</f>
        <v>0</v>
      </c>
      <c r="D16" s="3">
        <f>'BIZ kWh ENTRY'!AJ127</f>
        <v>0</v>
      </c>
      <c r="E16" s="3">
        <f>'BIZ kWh ENTRY'!AK127</f>
        <v>0</v>
      </c>
      <c r="F16" s="3">
        <f>'BIZ kWh ENTRY'!AL127</f>
        <v>0</v>
      </c>
      <c r="G16" s="3">
        <f>'BIZ kWh ENTRY'!AM127</f>
        <v>0</v>
      </c>
      <c r="H16" s="3">
        <f>'BIZ kWh ENTRY'!AN127</f>
        <v>0</v>
      </c>
      <c r="I16" s="3">
        <f>'BIZ kWh ENTRY'!AO127</f>
        <v>0</v>
      </c>
      <c r="J16" s="3">
        <f>'BIZ kWh ENTRY'!AP127</f>
        <v>0</v>
      </c>
      <c r="K16" s="3">
        <f>'BIZ kWh ENTRY'!AQ127</f>
        <v>0</v>
      </c>
      <c r="L16" s="3">
        <f>'BIZ kWh ENTRY'!AR127</f>
        <v>0</v>
      </c>
      <c r="M16" s="3">
        <f>'BIZ kWh ENTRY'!AS127</f>
        <v>0</v>
      </c>
      <c r="N16" s="3">
        <f>'BIZ kWh ENTRY'!AT127</f>
        <v>0</v>
      </c>
      <c r="O16" s="147"/>
    </row>
    <row r="17" spans="1:15" x14ac:dyDescent="0.25">
      <c r="A17" s="526"/>
      <c r="B17" s="11" t="s">
        <v>8</v>
      </c>
      <c r="C17" s="3">
        <f>'BIZ kWh ENTRY'!AI128</f>
        <v>0</v>
      </c>
      <c r="D17" s="3">
        <f>'BIZ kWh ENTRY'!AJ128</f>
        <v>0</v>
      </c>
      <c r="E17" s="3">
        <f>'BIZ kWh ENTRY'!AK128</f>
        <v>0</v>
      </c>
      <c r="F17" s="3">
        <f>'BIZ kWh ENTRY'!AL128</f>
        <v>0</v>
      </c>
      <c r="G17" s="3">
        <f>'BIZ kWh ENTRY'!AM128</f>
        <v>0</v>
      </c>
      <c r="H17" s="3">
        <f>'BIZ kWh ENTRY'!AN128</f>
        <v>0</v>
      </c>
      <c r="I17" s="3">
        <f>'BIZ kWh ENTRY'!AO128</f>
        <v>0</v>
      </c>
      <c r="J17" s="3">
        <f>'BIZ kWh ENTRY'!AP128</f>
        <v>0</v>
      </c>
      <c r="K17" s="3">
        <f>'BIZ kWh ENTRY'!AQ128</f>
        <v>0</v>
      </c>
      <c r="L17" s="3">
        <f>'BIZ kWh ENTRY'!AR128</f>
        <v>0</v>
      </c>
      <c r="M17" s="3">
        <f>'BIZ kWh ENTRY'!AS128</f>
        <v>0</v>
      </c>
      <c r="N17" s="3">
        <f>'BIZ kWh ENTRY'!AT128</f>
        <v>0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LI 1M - RES'!B16</f>
        <v>Monthly kWh</v>
      </c>
      <c r="C19" s="217">
        <f>SUM(C5:C18)</f>
        <v>0</v>
      </c>
      <c r="D19" s="217">
        <f t="shared" ref="D19:O19" si="1">SUM(D5:D18)</f>
        <v>0</v>
      </c>
      <c r="E19" s="217">
        <f t="shared" si="1"/>
        <v>0</v>
      </c>
      <c r="F19" s="217">
        <f t="shared" si="1"/>
        <v>0</v>
      </c>
      <c r="G19" s="217">
        <f t="shared" si="1"/>
        <v>0</v>
      </c>
      <c r="H19" s="217">
        <f t="shared" si="1"/>
        <v>0</v>
      </c>
      <c r="I19" s="217">
        <f t="shared" si="1"/>
        <v>0</v>
      </c>
      <c r="J19" s="217">
        <f t="shared" si="1"/>
        <v>0</v>
      </c>
      <c r="K19" s="217">
        <f t="shared" si="1"/>
        <v>0</v>
      </c>
      <c r="L19" s="217">
        <f t="shared" si="1"/>
        <v>0</v>
      </c>
      <c r="M19" s="217">
        <f t="shared" si="1"/>
        <v>0</v>
      </c>
      <c r="N19" s="217">
        <f t="shared" si="1"/>
        <v>0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15" ht="16.5" thickBot="1" x14ac:dyDescent="0.3">
      <c r="A22" s="528" t="s">
        <v>15</v>
      </c>
      <c r="B22" s="17" t="str">
        <f t="shared" ref="B22" si="2">B4</f>
        <v>End Use</v>
      </c>
      <c r="C22" s="139">
        <f>C$4</f>
        <v>45658</v>
      </c>
      <c r="D22" s="139">
        <f t="shared" ref="D22:O22" si="3">D$4</f>
        <v>45689</v>
      </c>
      <c r="E22" s="139">
        <f t="shared" si="3"/>
        <v>45717</v>
      </c>
      <c r="F22" s="139">
        <f t="shared" si="3"/>
        <v>45748</v>
      </c>
      <c r="G22" s="139">
        <f t="shared" si="3"/>
        <v>45778</v>
      </c>
      <c r="H22" s="139">
        <f t="shared" si="3"/>
        <v>45809</v>
      </c>
      <c r="I22" s="139">
        <f t="shared" si="3"/>
        <v>45839</v>
      </c>
      <c r="J22" s="139">
        <f t="shared" si="3"/>
        <v>45870</v>
      </c>
      <c r="K22" s="139">
        <f t="shared" si="3"/>
        <v>45901</v>
      </c>
      <c r="L22" s="139">
        <f t="shared" si="3"/>
        <v>45931</v>
      </c>
      <c r="M22" s="139">
        <f t="shared" si="3"/>
        <v>45962</v>
      </c>
      <c r="N22" s="139">
        <f t="shared" si="3"/>
        <v>45992</v>
      </c>
      <c r="O22" s="139">
        <f t="shared" si="3"/>
        <v>46023</v>
      </c>
    </row>
    <row r="23" spans="1:15" ht="15" customHeight="1" x14ac:dyDescent="0.25">
      <c r="A23" s="529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25">
      <c r="A24" s="529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25">
      <c r="A25" s="529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25">
      <c r="A26" s="529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</row>
    <row r="27" spans="1:15" x14ac:dyDescent="0.25">
      <c r="A27" s="529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</row>
    <row r="28" spans="1:15" x14ac:dyDescent="0.25">
      <c r="A28" s="529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</row>
    <row r="29" spans="1:15" x14ac:dyDescent="0.25">
      <c r="A29" s="529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</row>
    <row r="30" spans="1:15" x14ac:dyDescent="0.25">
      <c r="A30" s="529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3">
        <f t="shared" si="12"/>
        <v>0</v>
      </c>
      <c r="O30" s="3">
        <f t="shared" si="12"/>
        <v>0</v>
      </c>
    </row>
    <row r="31" spans="1:15" x14ac:dyDescent="0.25">
      <c r="A31" s="529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</row>
    <row r="32" spans="1:15" ht="15" customHeight="1" x14ac:dyDescent="0.25">
      <c r="A32" s="529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</row>
    <row r="33" spans="1:15" x14ac:dyDescent="0.25">
      <c r="A33" s="529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25">
      <c r="A34" s="529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25">
      <c r="A35" s="529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25">
      <c r="A36" s="529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4"/>
        <v>Monthly kWh</v>
      </c>
      <c r="C37" s="217">
        <f>SUM(C23:C36)</f>
        <v>0</v>
      </c>
      <c r="D37" s="217">
        <f t="shared" ref="D37:O37" si="18">SUM(D23:D36)</f>
        <v>0</v>
      </c>
      <c r="E37" s="217">
        <f t="shared" si="18"/>
        <v>0</v>
      </c>
      <c r="F37" s="217">
        <f t="shared" si="18"/>
        <v>0</v>
      </c>
      <c r="G37" s="217">
        <f t="shared" si="18"/>
        <v>0</v>
      </c>
      <c r="H37" s="217">
        <f t="shared" si="18"/>
        <v>0</v>
      </c>
      <c r="I37" s="217">
        <f t="shared" si="18"/>
        <v>0</v>
      </c>
      <c r="J37" s="217">
        <f t="shared" si="18"/>
        <v>0</v>
      </c>
      <c r="K37" s="217">
        <f t="shared" si="18"/>
        <v>0</v>
      </c>
      <c r="L37" s="217">
        <f t="shared" si="18"/>
        <v>0</v>
      </c>
      <c r="M37" s="217">
        <f t="shared" si="18"/>
        <v>0</v>
      </c>
      <c r="N37" s="217">
        <f t="shared" si="18"/>
        <v>0</v>
      </c>
      <c r="O37" s="217">
        <f t="shared" si="18"/>
        <v>0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0</v>
      </c>
    </row>
    <row r="39" spans="1:15" ht="15.75" thickBot="1" x14ac:dyDescent="0.3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6.5" thickBot="1" x14ac:dyDescent="0.3">
      <c r="A40" s="531" t="s">
        <v>16</v>
      </c>
      <c r="B40" s="17" t="str">
        <f t="shared" ref="B40:B55" si="19">B22</f>
        <v>End Use</v>
      </c>
      <c r="C40" s="139">
        <f>C$4</f>
        <v>45658</v>
      </c>
      <c r="D40" s="139">
        <f t="shared" ref="D40:O40" si="20">D$4</f>
        <v>45689</v>
      </c>
      <c r="E40" s="139">
        <f t="shared" si="20"/>
        <v>45717</v>
      </c>
      <c r="F40" s="139">
        <f t="shared" si="20"/>
        <v>45748</v>
      </c>
      <c r="G40" s="139">
        <f t="shared" si="20"/>
        <v>45778</v>
      </c>
      <c r="H40" s="139">
        <f t="shared" si="20"/>
        <v>45809</v>
      </c>
      <c r="I40" s="139">
        <f t="shared" si="20"/>
        <v>45839</v>
      </c>
      <c r="J40" s="139">
        <f t="shared" si="20"/>
        <v>45870</v>
      </c>
      <c r="K40" s="139">
        <f t="shared" si="20"/>
        <v>45901</v>
      </c>
      <c r="L40" s="139">
        <f t="shared" si="20"/>
        <v>45931</v>
      </c>
      <c r="M40" s="139">
        <f t="shared" si="20"/>
        <v>45962</v>
      </c>
      <c r="N40" s="139">
        <f t="shared" si="20"/>
        <v>45992</v>
      </c>
      <c r="O40" s="139">
        <f t="shared" si="20"/>
        <v>46023</v>
      </c>
    </row>
    <row r="41" spans="1:15" ht="15" customHeight="1" x14ac:dyDescent="0.25">
      <c r="A41" s="532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1">G41</f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6">F46</f>
        <v>0</v>
      </c>
      <c r="H46" s="3">
        <f t="shared" si="26"/>
        <v>0</v>
      </c>
      <c r="I46" s="3">
        <f t="shared" si="26"/>
        <v>0</v>
      </c>
      <c r="J46" s="3">
        <f t="shared" si="26"/>
        <v>0</v>
      </c>
      <c r="K46" s="3">
        <f t="shared" si="26"/>
        <v>0</v>
      </c>
      <c r="L46" s="3">
        <f t="shared" si="26"/>
        <v>0</v>
      </c>
      <c r="M46" s="3">
        <f t="shared" si="26"/>
        <v>0</v>
      </c>
      <c r="N46" s="3">
        <f t="shared" si="26"/>
        <v>0</v>
      </c>
      <c r="O46" s="3">
        <f t="shared" si="26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7">F47</f>
        <v>0</v>
      </c>
      <c r="H47" s="3">
        <f t="shared" si="27"/>
        <v>0</v>
      </c>
      <c r="I47" s="3">
        <f t="shared" si="27"/>
        <v>0</v>
      </c>
      <c r="J47" s="3">
        <f t="shared" si="27"/>
        <v>0</v>
      </c>
      <c r="K47" s="3">
        <f t="shared" si="27"/>
        <v>0</v>
      </c>
      <c r="L47" s="3">
        <f t="shared" si="27"/>
        <v>0</v>
      </c>
      <c r="M47" s="3">
        <f t="shared" si="27"/>
        <v>0</v>
      </c>
      <c r="N47" s="3">
        <f t="shared" si="27"/>
        <v>0</v>
      </c>
      <c r="O47" s="3">
        <f t="shared" si="27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28">F48</f>
        <v>0</v>
      </c>
      <c r="H48" s="3">
        <f t="shared" si="28"/>
        <v>0</v>
      </c>
      <c r="I48" s="3">
        <f t="shared" si="28"/>
        <v>0</v>
      </c>
      <c r="J48" s="3">
        <f t="shared" si="28"/>
        <v>0</v>
      </c>
      <c r="K48" s="3">
        <f t="shared" si="28"/>
        <v>0</v>
      </c>
      <c r="L48" s="3">
        <f t="shared" si="28"/>
        <v>0</v>
      </c>
      <c r="M48" s="3">
        <f t="shared" si="28"/>
        <v>0</v>
      </c>
      <c r="N48" s="3">
        <f t="shared" si="28"/>
        <v>0</v>
      </c>
      <c r="O48" s="3">
        <f t="shared" si="28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29">F49</f>
        <v>0</v>
      </c>
      <c r="H49" s="3">
        <f t="shared" si="29"/>
        <v>0</v>
      </c>
      <c r="I49" s="3">
        <f t="shared" si="29"/>
        <v>0</v>
      </c>
      <c r="J49" s="3">
        <f t="shared" si="29"/>
        <v>0</v>
      </c>
      <c r="K49" s="3">
        <f t="shared" si="29"/>
        <v>0</v>
      </c>
      <c r="L49" s="3">
        <f t="shared" si="29"/>
        <v>0</v>
      </c>
      <c r="M49" s="3">
        <f t="shared" si="29"/>
        <v>0</v>
      </c>
      <c r="N49" s="3">
        <f t="shared" si="29"/>
        <v>0</v>
      </c>
      <c r="O49" s="3">
        <f t="shared" si="29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0">F50</f>
        <v>0</v>
      </c>
      <c r="H50" s="3">
        <f t="shared" si="30"/>
        <v>0</v>
      </c>
      <c r="I50" s="3">
        <f t="shared" si="30"/>
        <v>0</v>
      </c>
      <c r="J50" s="3">
        <f t="shared" si="30"/>
        <v>0</v>
      </c>
      <c r="K50" s="3">
        <f t="shared" si="30"/>
        <v>0</v>
      </c>
      <c r="L50" s="3">
        <f t="shared" si="30"/>
        <v>0</v>
      </c>
      <c r="M50" s="3">
        <f t="shared" si="30"/>
        <v>0</v>
      </c>
      <c r="N50" s="3">
        <f t="shared" si="30"/>
        <v>0</v>
      </c>
      <c r="O50" s="3">
        <f t="shared" si="30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1">F51</f>
        <v>0</v>
      </c>
      <c r="H51" s="3">
        <f t="shared" si="31"/>
        <v>0</v>
      </c>
      <c r="I51" s="3">
        <f t="shared" si="31"/>
        <v>0</v>
      </c>
      <c r="J51" s="3">
        <f t="shared" si="31"/>
        <v>0</v>
      </c>
      <c r="K51" s="3">
        <f t="shared" si="31"/>
        <v>0</v>
      </c>
      <c r="L51" s="3">
        <f t="shared" si="31"/>
        <v>0</v>
      </c>
      <c r="M51" s="3">
        <f t="shared" si="31"/>
        <v>0</v>
      </c>
      <c r="N51" s="3">
        <f t="shared" si="31"/>
        <v>0</v>
      </c>
      <c r="O51" s="3">
        <f t="shared" si="31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2">F52</f>
        <v>0</v>
      </c>
      <c r="H52" s="3">
        <f t="shared" si="32"/>
        <v>0</v>
      </c>
      <c r="I52" s="3">
        <f t="shared" si="32"/>
        <v>0</v>
      </c>
      <c r="J52" s="3">
        <f t="shared" si="32"/>
        <v>0</v>
      </c>
      <c r="K52" s="3">
        <f t="shared" si="32"/>
        <v>0</v>
      </c>
      <c r="L52" s="3">
        <f t="shared" si="32"/>
        <v>0</v>
      </c>
      <c r="M52" s="3">
        <f t="shared" si="32"/>
        <v>0</v>
      </c>
      <c r="N52" s="3">
        <f t="shared" si="32"/>
        <v>0</v>
      </c>
      <c r="O52" s="3">
        <f t="shared" si="32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3">F53</f>
        <v>0</v>
      </c>
      <c r="H53" s="3">
        <f t="shared" si="33"/>
        <v>0</v>
      </c>
      <c r="I53" s="3">
        <f t="shared" si="33"/>
        <v>0</v>
      </c>
      <c r="J53" s="3">
        <f t="shared" si="33"/>
        <v>0</v>
      </c>
      <c r="K53" s="3">
        <f t="shared" si="33"/>
        <v>0</v>
      </c>
      <c r="L53" s="3">
        <f t="shared" si="33"/>
        <v>0</v>
      </c>
      <c r="M53" s="3">
        <f t="shared" si="33"/>
        <v>0</v>
      </c>
      <c r="N53" s="3">
        <f t="shared" si="33"/>
        <v>0</v>
      </c>
      <c r="O53" s="3">
        <f t="shared" si="33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4">SUM(D41:D54)</f>
        <v>0</v>
      </c>
      <c r="E55" s="217">
        <f t="shared" si="34"/>
        <v>0</v>
      </c>
      <c r="F55" s="217">
        <f t="shared" si="34"/>
        <v>0</v>
      </c>
      <c r="G55" s="217">
        <f t="shared" si="34"/>
        <v>0</v>
      </c>
      <c r="H55" s="217">
        <f t="shared" si="34"/>
        <v>0</v>
      </c>
      <c r="I55" s="217">
        <f t="shared" si="34"/>
        <v>0</v>
      </c>
      <c r="J55" s="217">
        <f t="shared" si="34"/>
        <v>0</v>
      </c>
      <c r="K55" s="217">
        <f t="shared" si="34"/>
        <v>0</v>
      </c>
      <c r="L55" s="217">
        <f t="shared" si="34"/>
        <v>0</v>
      </c>
      <c r="M55" s="217">
        <f t="shared" si="34"/>
        <v>0</v>
      </c>
      <c r="N55" s="217">
        <f t="shared" si="34"/>
        <v>0</v>
      </c>
      <c r="O55" s="217">
        <f t="shared" si="34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24"/>
      <c r="L57" s="124"/>
      <c r="M57" s="124"/>
      <c r="N57" s="124"/>
      <c r="O57" s="124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5">D$4</f>
        <v>45689</v>
      </c>
      <c r="E58" s="139">
        <f t="shared" si="35"/>
        <v>45717</v>
      </c>
      <c r="F58" s="139">
        <f t="shared" si="35"/>
        <v>45748</v>
      </c>
      <c r="G58" s="139">
        <f t="shared" si="35"/>
        <v>45778</v>
      </c>
      <c r="H58" s="139">
        <f t="shared" si="35"/>
        <v>45809</v>
      </c>
      <c r="I58" s="139">
        <f t="shared" si="35"/>
        <v>45839</v>
      </c>
      <c r="J58" s="139">
        <f t="shared" si="35"/>
        <v>45870</v>
      </c>
      <c r="K58" s="139">
        <f t="shared" si="35"/>
        <v>45901</v>
      </c>
      <c r="L58" s="139">
        <f t="shared" si="35"/>
        <v>45931</v>
      </c>
      <c r="M58" s="139">
        <f t="shared" si="35"/>
        <v>45962</v>
      </c>
      <c r="N58" s="139">
        <f t="shared" si="35"/>
        <v>45992</v>
      </c>
      <c r="O58" s="139">
        <f t="shared" si="35"/>
        <v>46023</v>
      </c>
    </row>
    <row r="59" spans="1:15" ht="15" customHeight="1" x14ac:dyDescent="0.25">
      <c r="A59" s="535"/>
      <c r="B59" s="13" t="str">
        <f t="shared" ref="B59:B72" si="36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O59" si="37">((E5*0.5)+D23-E41)*E78*E93*E$2</f>
        <v>0</v>
      </c>
      <c r="F59" s="23">
        <f t="shared" si="37"/>
        <v>0</v>
      </c>
      <c r="G59" s="23">
        <f t="shared" si="37"/>
        <v>0</v>
      </c>
      <c r="H59" s="23">
        <f t="shared" si="37"/>
        <v>0</v>
      </c>
      <c r="I59" s="23">
        <f t="shared" si="37"/>
        <v>0</v>
      </c>
      <c r="J59" s="23">
        <f t="shared" si="37"/>
        <v>0</v>
      </c>
      <c r="K59" s="23">
        <f t="shared" si="37"/>
        <v>0</v>
      </c>
      <c r="L59" s="23">
        <f t="shared" si="37"/>
        <v>0</v>
      </c>
      <c r="M59" s="23">
        <f t="shared" si="37"/>
        <v>0</v>
      </c>
      <c r="N59" s="23">
        <f t="shared" si="37"/>
        <v>0</v>
      </c>
      <c r="O59" s="23">
        <f t="shared" si="37"/>
        <v>0</v>
      </c>
    </row>
    <row r="60" spans="1:15" ht="15.75" x14ac:dyDescent="0.25">
      <c r="A60" s="535"/>
      <c r="B60" s="13" t="str">
        <f t="shared" si="36"/>
        <v>Building Shell</v>
      </c>
      <c r="C60" s="23">
        <f t="shared" ref="C60:C71" si="38">((C6*0.5)-C42)*C79*C94*C$2</f>
        <v>0</v>
      </c>
      <c r="D60" s="23">
        <f t="shared" ref="D60:O60" si="39">((D6*0.5)+C24-D42)*D79*D94*D$2</f>
        <v>0</v>
      </c>
      <c r="E60" s="23">
        <f t="shared" si="39"/>
        <v>0</v>
      </c>
      <c r="F60" s="23">
        <f t="shared" si="39"/>
        <v>0</v>
      </c>
      <c r="G60" s="23">
        <f t="shared" si="39"/>
        <v>0</v>
      </c>
      <c r="H60" s="23">
        <f t="shared" si="39"/>
        <v>0</v>
      </c>
      <c r="I60" s="23">
        <f t="shared" si="39"/>
        <v>0</v>
      </c>
      <c r="J60" s="23">
        <f t="shared" si="39"/>
        <v>0</v>
      </c>
      <c r="K60" s="23">
        <f t="shared" si="39"/>
        <v>0</v>
      </c>
      <c r="L60" s="23">
        <f t="shared" si="39"/>
        <v>0</v>
      </c>
      <c r="M60" s="23">
        <f t="shared" si="39"/>
        <v>0</v>
      </c>
      <c r="N60" s="23">
        <f t="shared" si="39"/>
        <v>0</v>
      </c>
      <c r="O60" s="23">
        <f t="shared" si="39"/>
        <v>0</v>
      </c>
    </row>
    <row r="61" spans="1:15" ht="15.75" x14ac:dyDescent="0.25">
      <c r="A61" s="535"/>
      <c r="B61" s="13" t="str">
        <f t="shared" si="36"/>
        <v>Cooking</v>
      </c>
      <c r="C61" s="23">
        <f t="shared" si="38"/>
        <v>0</v>
      </c>
      <c r="D61" s="23">
        <f t="shared" ref="D61:O61" si="40">((D7*0.5)+C25-D43)*D80*D95*D$2</f>
        <v>0</v>
      </c>
      <c r="E61" s="23">
        <f t="shared" si="40"/>
        <v>0</v>
      </c>
      <c r="F61" s="23">
        <f t="shared" si="40"/>
        <v>0</v>
      </c>
      <c r="G61" s="23">
        <f t="shared" si="40"/>
        <v>0</v>
      </c>
      <c r="H61" s="23">
        <f t="shared" si="40"/>
        <v>0</v>
      </c>
      <c r="I61" s="23">
        <f t="shared" si="40"/>
        <v>0</v>
      </c>
      <c r="J61" s="23">
        <f t="shared" si="40"/>
        <v>0</v>
      </c>
      <c r="K61" s="23">
        <f t="shared" si="40"/>
        <v>0</v>
      </c>
      <c r="L61" s="23">
        <f t="shared" si="40"/>
        <v>0</v>
      </c>
      <c r="M61" s="23">
        <f t="shared" si="40"/>
        <v>0</v>
      </c>
      <c r="N61" s="23">
        <f t="shared" si="40"/>
        <v>0</v>
      </c>
      <c r="O61" s="23">
        <f t="shared" si="40"/>
        <v>0</v>
      </c>
    </row>
    <row r="62" spans="1:15" ht="15.75" x14ac:dyDescent="0.25">
      <c r="A62" s="535"/>
      <c r="B62" s="13" t="str">
        <f t="shared" si="36"/>
        <v>Cooling</v>
      </c>
      <c r="C62" s="23">
        <f t="shared" si="38"/>
        <v>0</v>
      </c>
      <c r="D62" s="23">
        <f t="shared" ref="D62:O62" si="41">((D8*0.5)+C26-D44)*D81*D96*D$2</f>
        <v>0</v>
      </c>
      <c r="E62" s="23">
        <f t="shared" si="41"/>
        <v>0</v>
      </c>
      <c r="F62" s="23">
        <f t="shared" si="41"/>
        <v>0</v>
      </c>
      <c r="G62" s="23">
        <f t="shared" si="41"/>
        <v>0</v>
      </c>
      <c r="H62" s="23">
        <f t="shared" si="41"/>
        <v>0</v>
      </c>
      <c r="I62" s="23">
        <f t="shared" si="41"/>
        <v>0</v>
      </c>
      <c r="J62" s="23">
        <f t="shared" si="41"/>
        <v>0</v>
      </c>
      <c r="K62" s="23">
        <f t="shared" si="41"/>
        <v>0</v>
      </c>
      <c r="L62" s="23">
        <f t="shared" si="41"/>
        <v>0</v>
      </c>
      <c r="M62" s="23">
        <f t="shared" si="41"/>
        <v>0</v>
      </c>
      <c r="N62" s="23">
        <f t="shared" si="41"/>
        <v>0</v>
      </c>
      <c r="O62" s="23">
        <f t="shared" si="41"/>
        <v>0</v>
      </c>
    </row>
    <row r="63" spans="1:15" ht="15.75" x14ac:dyDescent="0.25">
      <c r="A63" s="535"/>
      <c r="B63" s="13" t="str">
        <f t="shared" si="36"/>
        <v>Ext Lighting</v>
      </c>
      <c r="C63" s="23">
        <f t="shared" si="38"/>
        <v>0</v>
      </c>
      <c r="D63" s="23">
        <f t="shared" ref="D63:O63" si="42">((D9*0.5)+C27-D45)*D82*D97*D$2</f>
        <v>0</v>
      </c>
      <c r="E63" s="23">
        <f t="shared" si="42"/>
        <v>0</v>
      </c>
      <c r="F63" s="23">
        <f t="shared" si="42"/>
        <v>0</v>
      </c>
      <c r="G63" s="23">
        <f t="shared" si="42"/>
        <v>0</v>
      </c>
      <c r="H63" s="23">
        <f t="shared" si="42"/>
        <v>0</v>
      </c>
      <c r="I63" s="23">
        <f t="shared" si="42"/>
        <v>0</v>
      </c>
      <c r="J63" s="23">
        <f t="shared" si="42"/>
        <v>0</v>
      </c>
      <c r="K63" s="23">
        <f t="shared" si="42"/>
        <v>0</v>
      </c>
      <c r="L63" s="23">
        <f t="shared" si="42"/>
        <v>0</v>
      </c>
      <c r="M63" s="23">
        <f t="shared" si="42"/>
        <v>0</v>
      </c>
      <c r="N63" s="23">
        <f t="shared" si="42"/>
        <v>0</v>
      </c>
      <c r="O63" s="23">
        <f t="shared" si="42"/>
        <v>0</v>
      </c>
    </row>
    <row r="64" spans="1:15" ht="15.75" x14ac:dyDescent="0.25">
      <c r="A64" s="535"/>
      <c r="B64" s="13" t="str">
        <f t="shared" si="36"/>
        <v>Heating</v>
      </c>
      <c r="C64" s="23">
        <f t="shared" si="38"/>
        <v>0</v>
      </c>
      <c r="D64" s="23">
        <f t="shared" ref="D64:O64" si="43">((D10*0.5)+C28-D46)*D83*D98*D$2</f>
        <v>0</v>
      </c>
      <c r="E64" s="23">
        <f t="shared" si="43"/>
        <v>0</v>
      </c>
      <c r="F64" s="23">
        <f t="shared" si="43"/>
        <v>0</v>
      </c>
      <c r="G64" s="23">
        <f t="shared" si="43"/>
        <v>0</v>
      </c>
      <c r="H64" s="23">
        <f t="shared" si="43"/>
        <v>0</v>
      </c>
      <c r="I64" s="23">
        <f t="shared" si="43"/>
        <v>0</v>
      </c>
      <c r="J64" s="23">
        <f t="shared" si="43"/>
        <v>0</v>
      </c>
      <c r="K64" s="23">
        <f t="shared" si="43"/>
        <v>0</v>
      </c>
      <c r="L64" s="23">
        <f t="shared" si="43"/>
        <v>0</v>
      </c>
      <c r="M64" s="23">
        <f t="shared" si="43"/>
        <v>0</v>
      </c>
      <c r="N64" s="23">
        <f t="shared" si="43"/>
        <v>0</v>
      </c>
      <c r="O64" s="23">
        <f t="shared" si="43"/>
        <v>0</v>
      </c>
    </row>
    <row r="65" spans="1:17" ht="15.75" x14ac:dyDescent="0.25">
      <c r="A65" s="535"/>
      <c r="B65" s="13" t="str">
        <f t="shared" si="36"/>
        <v>HVAC</v>
      </c>
      <c r="C65" s="23">
        <f t="shared" si="38"/>
        <v>0</v>
      </c>
      <c r="D65" s="23">
        <f t="shared" ref="D65:O65" si="44">((D11*0.5)+C29-D47)*D84*D99*D$2</f>
        <v>0</v>
      </c>
      <c r="E65" s="23">
        <f t="shared" si="44"/>
        <v>0</v>
      </c>
      <c r="F65" s="23">
        <f t="shared" si="44"/>
        <v>0</v>
      </c>
      <c r="G65" s="23">
        <f t="shared" si="44"/>
        <v>0</v>
      </c>
      <c r="H65" s="23">
        <f t="shared" si="44"/>
        <v>0</v>
      </c>
      <c r="I65" s="23">
        <f t="shared" si="44"/>
        <v>0</v>
      </c>
      <c r="J65" s="23">
        <f t="shared" si="44"/>
        <v>0</v>
      </c>
      <c r="K65" s="23">
        <f t="shared" si="44"/>
        <v>0</v>
      </c>
      <c r="L65" s="23">
        <f t="shared" si="44"/>
        <v>0</v>
      </c>
      <c r="M65" s="23">
        <f t="shared" si="44"/>
        <v>0</v>
      </c>
      <c r="N65" s="23">
        <f t="shared" si="44"/>
        <v>0</v>
      </c>
      <c r="O65" s="23">
        <f t="shared" si="44"/>
        <v>0</v>
      </c>
    </row>
    <row r="66" spans="1:17" ht="15.75" x14ac:dyDescent="0.25">
      <c r="A66" s="535"/>
      <c r="B66" s="13" t="str">
        <f t="shared" si="36"/>
        <v>Lighting</v>
      </c>
      <c r="C66" s="23">
        <f t="shared" si="38"/>
        <v>0</v>
      </c>
      <c r="D66" s="23">
        <f t="shared" ref="D66:O66" si="45">((D12*0.5)+C30-D48)*D85*D100*D$2</f>
        <v>0</v>
      </c>
      <c r="E66" s="23">
        <f t="shared" si="45"/>
        <v>0</v>
      </c>
      <c r="F66" s="23">
        <f t="shared" si="45"/>
        <v>0</v>
      </c>
      <c r="G66" s="23">
        <f t="shared" si="45"/>
        <v>0</v>
      </c>
      <c r="H66" s="23">
        <f t="shared" si="45"/>
        <v>0</v>
      </c>
      <c r="I66" s="23">
        <f t="shared" si="45"/>
        <v>0</v>
      </c>
      <c r="J66" s="23">
        <f t="shared" si="45"/>
        <v>0</v>
      </c>
      <c r="K66" s="23">
        <f t="shared" si="45"/>
        <v>0</v>
      </c>
      <c r="L66" s="23">
        <f t="shared" si="45"/>
        <v>0</v>
      </c>
      <c r="M66" s="23">
        <f t="shared" si="45"/>
        <v>0</v>
      </c>
      <c r="N66" s="23">
        <f t="shared" si="45"/>
        <v>0</v>
      </c>
      <c r="O66" s="23">
        <f t="shared" si="45"/>
        <v>0</v>
      </c>
    </row>
    <row r="67" spans="1:17" ht="15.75" x14ac:dyDescent="0.25">
      <c r="A67" s="535"/>
      <c r="B67" s="13" t="str">
        <f t="shared" si="36"/>
        <v>Miscellaneous</v>
      </c>
      <c r="C67" s="23">
        <f t="shared" si="38"/>
        <v>0</v>
      </c>
      <c r="D67" s="23">
        <f t="shared" ref="D67:O67" si="46">((D13*0.5)+C31-D49)*D86*D101*D$2</f>
        <v>0</v>
      </c>
      <c r="E67" s="23">
        <f t="shared" si="46"/>
        <v>0</v>
      </c>
      <c r="F67" s="23">
        <f t="shared" si="46"/>
        <v>0</v>
      </c>
      <c r="G67" s="23">
        <f t="shared" si="46"/>
        <v>0</v>
      </c>
      <c r="H67" s="23">
        <f t="shared" si="46"/>
        <v>0</v>
      </c>
      <c r="I67" s="23">
        <f t="shared" si="46"/>
        <v>0</v>
      </c>
      <c r="J67" s="23">
        <f t="shared" si="46"/>
        <v>0</v>
      </c>
      <c r="K67" s="23">
        <f t="shared" si="46"/>
        <v>0</v>
      </c>
      <c r="L67" s="23">
        <f t="shared" si="46"/>
        <v>0</v>
      </c>
      <c r="M67" s="23">
        <f t="shared" si="46"/>
        <v>0</v>
      </c>
      <c r="N67" s="23">
        <f t="shared" si="46"/>
        <v>0</v>
      </c>
      <c r="O67" s="23">
        <f t="shared" si="46"/>
        <v>0</v>
      </c>
    </row>
    <row r="68" spans="1:17" ht="15.75" customHeight="1" x14ac:dyDescent="0.25">
      <c r="A68" s="535"/>
      <c r="B68" s="13" t="str">
        <f t="shared" si="36"/>
        <v>Motors</v>
      </c>
      <c r="C68" s="23">
        <f t="shared" si="38"/>
        <v>0</v>
      </c>
      <c r="D68" s="23">
        <f t="shared" ref="D68:O68" si="47">((D14*0.5)+C32-D50)*D87*D102*D$2</f>
        <v>0</v>
      </c>
      <c r="E68" s="23">
        <f t="shared" si="47"/>
        <v>0</v>
      </c>
      <c r="F68" s="23">
        <f t="shared" si="47"/>
        <v>0</v>
      </c>
      <c r="G68" s="23">
        <f t="shared" si="47"/>
        <v>0</v>
      </c>
      <c r="H68" s="23">
        <f t="shared" si="47"/>
        <v>0</v>
      </c>
      <c r="I68" s="23">
        <f t="shared" si="47"/>
        <v>0</v>
      </c>
      <c r="J68" s="23">
        <f t="shared" si="47"/>
        <v>0</v>
      </c>
      <c r="K68" s="23">
        <f t="shared" si="47"/>
        <v>0</v>
      </c>
      <c r="L68" s="23">
        <f t="shared" si="47"/>
        <v>0</v>
      </c>
      <c r="M68" s="23">
        <f t="shared" si="47"/>
        <v>0</v>
      </c>
      <c r="N68" s="23">
        <f t="shared" si="47"/>
        <v>0</v>
      </c>
      <c r="O68" s="23">
        <f t="shared" si="47"/>
        <v>0</v>
      </c>
    </row>
    <row r="69" spans="1:17" ht="15.75" x14ac:dyDescent="0.25">
      <c r="A69" s="535"/>
      <c r="B69" s="13" t="str">
        <f t="shared" si="36"/>
        <v>Process</v>
      </c>
      <c r="C69" s="23">
        <f t="shared" si="38"/>
        <v>0</v>
      </c>
      <c r="D69" s="23">
        <f t="shared" ref="D69:O69" si="48">((D15*0.5)+C33-D51)*D88*D103*D$2</f>
        <v>0</v>
      </c>
      <c r="E69" s="23">
        <f t="shared" si="48"/>
        <v>0</v>
      </c>
      <c r="F69" s="23">
        <f t="shared" si="48"/>
        <v>0</v>
      </c>
      <c r="G69" s="23">
        <f t="shared" si="48"/>
        <v>0</v>
      </c>
      <c r="H69" s="23">
        <f t="shared" si="48"/>
        <v>0</v>
      </c>
      <c r="I69" s="23">
        <f t="shared" si="48"/>
        <v>0</v>
      </c>
      <c r="J69" s="23">
        <f t="shared" si="48"/>
        <v>0</v>
      </c>
      <c r="K69" s="23">
        <f t="shared" si="48"/>
        <v>0</v>
      </c>
      <c r="L69" s="23">
        <f t="shared" si="48"/>
        <v>0</v>
      </c>
      <c r="M69" s="23">
        <f t="shared" si="48"/>
        <v>0</v>
      </c>
      <c r="N69" s="23">
        <f t="shared" si="48"/>
        <v>0</v>
      </c>
      <c r="O69" s="23">
        <f t="shared" si="48"/>
        <v>0</v>
      </c>
    </row>
    <row r="70" spans="1:17" ht="15.75" x14ac:dyDescent="0.25">
      <c r="A70" s="535"/>
      <c r="B70" s="13" t="str">
        <f t="shared" si="36"/>
        <v>Refrigeration</v>
      </c>
      <c r="C70" s="23">
        <f t="shared" si="38"/>
        <v>0</v>
      </c>
      <c r="D70" s="23">
        <f t="shared" ref="D70:O70" si="49">((D16*0.5)+C34-D52)*D89*D104*D$2</f>
        <v>0</v>
      </c>
      <c r="E70" s="23">
        <f t="shared" si="49"/>
        <v>0</v>
      </c>
      <c r="F70" s="23">
        <f t="shared" si="49"/>
        <v>0</v>
      </c>
      <c r="G70" s="23">
        <f t="shared" si="49"/>
        <v>0</v>
      </c>
      <c r="H70" s="23">
        <f t="shared" si="49"/>
        <v>0</v>
      </c>
      <c r="I70" s="23">
        <f t="shared" si="49"/>
        <v>0</v>
      </c>
      <c r="J70" s="23">
        <f t="shared" si="49"/>
        <v>0</v>
      </c>
      <c r="K70" s="23">
        <f t="shared" si="49"/>
        <v>0</v>
      </c>
      <c r="L70" s="23">
        <f t="shared" si="49"/>
        <v>0</v>
      </c>
      <c r="M70" s="23">
        <f t="shared" si="49"/>
        <v>0</v>
      </c>
      <c r="N70" s="23">
        <f t="shared" si="49"/>
        <v>0</v>
      </c>
      <c r="O70" s="23">
        <f t="shared" si="49"/>
        <v>0</v>
      </c>
    </row>
    <row r="71" spans="1:17" ht="15.75" x14ac:dyDescent="0.25">
      <c r="A71" s="535"/>
      <c r="B71" s="13" t="str">
        <f t="shared" si="36"/>
        <v>Water Heating</v>
      </c>
      <c r="C71" s="23">
        <f t="shared" si="38"/>
        <v>0</v>
      </c>
      <c r="D71" s="23">
        <f t="shared" ref="D71:O71" si="50">((D17*0.5)+C35-D53)*D90*D105*D$2</f>
        <v>0</v>
      </c>
      <c r="E71" s="23">
        <f t="shared" si="50"/>
        <v>0</v>
      </c>
      <c r="F71" s="23">
        <f t="shared" si="50"/>
        <v>0</v>
      </c>
      <c r="G71" s="23">
        <f t="shared" si="50"/>
        <v>0</v>
      </c>
      <c r="H71" s="23">
        <f t="shared" si="50"/>
        <v>0</v>
      </c>
      <c r="I71" s="23">
        <f t="shared" si="50"/>
        <v>0</v>
      </c>
      <c r="J71" s="23">
        <f t="shared" si="50"/>
        <v>0</v>
      </c>
      <c r="K71" s="23">
        <f t="shared" si="50"/>
        <v>0</v>
      </c>
      <c r="L71" s="23">
        <f t="shared" si="50"/>
        <v>0</v>
      </c>
      <c r="M71" s="23">
        <f t="shared" si="50"/>
        <v>0</v>
      </c>
      <c r="N71" s="23">
        <f t="shared" si="50"/>
        <v>0</v>
      </c>
      <c r="O71" s="23">
        <f t="shared" si="50"/>
        <v>0</v>
      </c>
    </row>
    <row r="72" spans="1:17" ht="15.75" customHeight="1" x14ac:dyDescent="0.25">
      <c r="A72" s="535"/>
      <c r="B72" s="13" t="str">
        <f t="shared" si="36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0</v>
      </c>
      <c r="E73" s="23">
        <f t="shared" ref="E73:O73" si="51">SUM(E59:E72)</f>
        <v>0</v>
      </c>
      <c r="F73" s="23">
        <f t="shared" si="51"/>
        <v>0</v>
      </c>
      <c r="G73" s="23">
        <f t="shared" si="51"/>
        <v>0</v>
      </c>
      <c r="H73" s="23">
        <f t="shared" si="51"/>
        <v>0</v>
      </c>
      <c r="I73" s="23">
        <f t="shared" si="51"/>
        <v>0</v>
      </c>
      <c r="J73" s="23">
        <f t="shared" si="51"/>
        <v>0</v>
      </c>
      <c r="K73" s="23">
        <f t="shared" si="51"/>
        <v>0</v>
      </c>
      <c r="L73" s="23">
        <f t="shared" si="51"/>
        <v>0</v>
      </c>
      <c r="M73" s="23">
        <f t="shared" si="51"/>
        <v>0</v>
      </c>
      <c r="N73" s="23">
        <f t="shared" si="51"/>
        <v>0</v>
      </c>
      <c r="O73" s="23">
        <f t="shared" si="51"/>
        <v>0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0</v>
      </c>
      <c r="E74" s="24">
        <f t="shared" ref="E74:O74" si="52">D74+E73</f>
        <v>0</v>
      </c>
      <c r="F74" s="24">
        <f t="shared" si="52"/>
        <v>0</v>
      </c>
      <c r="G74" s="24">
        <f t="shared" si="52"/>
        <v>0</v>
      </c>
      <c r="H74" s="24">
        <f t="shared" si="52"/>
        <v>0</v>
      </c>
      <c r="I74" s="24">
        <f t="shared" si="52"/>
        <v>0</v>
      </c>
      <c r="J74" s="24">
        <f t="shared" si="52"/>
        <v>0</v>
      </c>
      <c r="K74" s="24">
        <f t="shared" si="52"/>
        <v>0</v>
      </c>
      <c r="L74" s="24">
        <f t="shared" si="52"/>
        <v>0</v>
      </c>
      <c r="M74" s="24">
        <f t="shared" si="52"/>
        <v>0</v>
      </c>
      <c r="N74" s="24">
        <f t="shared" si="52"/>
        <v>0</v>
      </c>
      <c r="O74" s="24">
        <f t="shared" si="52"/>
        <v>0</v>
      </c>
    </row>
    <row r="75" spans="1:17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17" t="s">
        <v>12</v>
      </c>
      <c r="C77" s="139">
        <f>C$4</f>
        <v>45658</v>
      </c>
      <c r="D77" s="139">
        <f t="shared" ref="D77:O77" si="53">D$4</f>
        <v>45689</v>
      </c>
      <c r="E77" s="139">
        <f t="shared" si="53"/>
        <v>45717</v>
      </c>
      <c r="F77" s="139">
        <f t="shared" si="53"/>
        <v>45748</v>
      </c>
      <c r="G77" s="139">
        <f t="shared" si="53"/>
        <v>45778</v>
      </c>
      <c r="H77" s="139">
        <f t="shared" si="53"/>
        <v>45809</v>
      </c>
      <c r="I77" s="139">
        <f t="shared" si="53"/>
        <v>45839</v>
      </c>
      <c r="J77" s="139">
        <f t="shared" si="53"/>
        <v>45870</v>
      </c>
      <c r="K77" s="139">
        <f t="shared" si="53"/>
        <v>45901</v>
      </c>
      <c r="L77" s="139">
        <f t="shared" si="53"/>
        <v>45931</v>
      </c>
      <c r="M77" s="139">
        <f t="shared" si="53"/>
        <v>45962</v>
      </c>
      <c r="N77" s="139">
        <f t="shared" si="53"/>
        <v>45992</v>
      </c>
      <c r="O77" s="139">
        <f t="shared" si="53"/>
        <v>46023</v>
      </c>
      <c r="Q77" s="95" t="s">
        <v>174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4">SUM(C78:N78)</f>
        <v>1.0000000000000002</v>
      </c>
    </row>
    <row r="79" spans="1:17" s="95" customFormat="1" ht="15.75" x14ac:dyDescent="0.25">
      <c r="A79" s="538"/>
      <c r="B79" s="13" t="str">
        <f t="shared" ref="B79:B90" si="55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4"/>
        <v>1</v>
      </c>
    </row>
    <row r="80" spans="1:17" s="95" customFormat="1" ht="15.75" x14ac:dyDescent="0.25">
      <c r="A80" s="538"/>
      <c r="B80" s="13" t="str">
        <f t="shared" si="55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4"/>
        <v>0.99999999999999989</v>
      </c>
    </row>
    <row r="81" spans="1:17" s="95" customFormat="1" ht="15.75" x14ac:dyDescent="0.25">
      <c r="A81" s="538"/>
      <c r="B81" s="13" t="str">
        <f t="shared" si="55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4"/>
        <v>0.99999999999999989</v>
      </c>
    </row>
    <row r="82" spans="1:17" s="95" customFormat="1" ht="15.75" x14ac:dyDescent="0.25">
      <c r="A82" s="538"/>
      <c r="B82" s="13" t="str">
        <f t="shared" si="55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4"/>
        <v>1</v>
      </c>
    </row>
    <row r="83" spans="1:17" s="95" customFormat="1" ht="15.75" x14ac:dyDescent="0.25">
      <c r="A83" s="538"/>
      <c r="B83" s="13" t="str">
        <f t="shared" si="55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4"/>
        <v>1.0000000000000002</v>
      </c>
    </row>
    <row r="84" spans="1:17" s="95" customFormat="1" ht="15.75" x14ac:dyDescent="0.25">
      <c r="A84" s="538"/>
      <c r="B84" s="13" t="str">
        <f t="shared" si="55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4"/>
        <v>1</v>
      </c>
    </row>
    <row r="85" spans="1:17" s="95" customFormat="1" ht="15.75" x14ac:dyDescent="0.25">
      <c r="A85" s="538"/>
      <c r="B85" s="13" t="str">
        <f t="shared" si="55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4"/>
        <v>1</v>
      </c>
    </row>
    <row r="86" spans="1:17" s="95" customFormat="1" ht="15.75" x14ac:dyDescent="0.25">
      <c r="A86" s="538"/>
      <c r="B86" s="13" t="str">
        <f t="shared" si="55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4"/>
        <v>1.0000000000000002</v>
      </c>
    </row>
    <row r="87" spans="1:17" s="95" customFormat="1" ht="15.75" x14ac:dyDescent="0.25">
      <c r="A87" s="538"/>
      <c r="B87" s="13" t="str">
        <f t="shared" si="55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4"/>
        <v>1.0000000000000002</v>
      </c>
    </row>
    <row r="88" spans="1:17" s="95" customFormat="1" ht="15.75" x14ac:dyDescent="0.25">
      <c r="A88" s="538"/>
      <c r="B88" s="13" t="str">
        <f t="shared" si="55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4"/>
        <v>1.0000000000000002</v>
      </c>
    </row>
    <row r="89" spans="1:17" s="95" customFormat="1" ht="15.75" x14ac:dyDescent="0.25">
      <c r="A89" s="538"/>
      <c r="B89" s="13" t="str">
        <f t="shared" si="55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4"/>
        <v>1</v>
      </c>
    </row>
    <row r="90" spans="1:17" s="95" customFormat="1" ht="16.5" thickBot="1" x14ac:dyDescent="0.3">
      <c r="A90" s="539"/>
      <c r="B90" s="14" t="str">
        <f t="shared" si="55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4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52" t="s">
        <v>28</v>
      </c>
      <c r="B92" s="440" t="s">
        <v>32</v>
      </c>
      <c r="C92" s="139">
        <f>C$4</f>
        <v>45658</v>
      </c>
      <c r="D92" s="139">
        <f t="shared" ref="D92:O92" si="56">D$4</f>
        <v>45689</v>
      </c>
      <c r="E92" s="139">
        <f t="shared" si="56"/>
        <v>45717</v>
      </c>
      <c r="F92" s="139">
        <f t="shared" si="56"/>
        <v>45748</v>
      </c>
      <c r="G92" s="139">
        <f t="shared" si="56"/>
        <v>45778</v>
      </c>
      <c r="H92" s="139">
        <f t="shared" si="56"/>
        <v>45809</v>
      </c>
      <c r="I92" s="139">
        <f t="shared" si="56"/>
        <v>45839</v>
      </c>
      <c r="J92" s="139">
        <f t="shared" si="56"/>
        <v>45870</v>
      </c>
      <c r="K92" s="139">
        <f t="shared" si="56"/>
        <v>45901</v>
      </c>
      <c r="L92" s="139">
        <f t="shared" si="56"/>
        <v>45931</v>
      </c>
      <c r="M92" s="139">
        <f t="shared" si="56"/>
        <v>45962</v>
      </c>
      <c r="N92" s="139">
        <f t="shared" si="56"/>
        <v>45992</v>
      </c>
      <c r="O92" s="139">
        <f t="shared" si="56"/>
        <v>46023</v>
      </c>
    </row>
    <row r="93" spans="1:17" s="95" customFormat="1" ht="15.75" customHeight="1" x14ac:dyDescent="0.25">
      <c r="A93" s="553"/>
      <c r="B93" s="76" t="str">
        <f>B78</f>
        <v>Air Comp</v>
      </c>
      <c r="C93" s="431">
        <f>'4M - SPS'!C93</f>
        <v>3.9829999999999997E-2</v>
      </c>
      <c r="D93" s="431">
        <f>'4M - SPS'!D93</f>
        <v>4.0202000000000002E-2</v>
      </c>
      <c r="E93" s="431">
        <f>'4M - SPS'!E93</f>
        <v>4.0568E-2</v>
      </c>
      <c r="F93" s="431">
        <f>'4M - SPS'!F93</f>
        <v>4.1613999999999998E-2</v>
      </c>
      <c r="G93" s="431">
        <f>'4M - SPS'!G93</f>
        <v>4.3744999999999999E-2</v>
      </c>
      <c r="H93" s="431">
        <f>'4M - SPS'!H93</f>
        <v>8.1032999999999994E-2</v>
      </c>
      <c r="I93" s="431">
        <f>'4M - SPS'!I93</f>
        <v>7.6974000000000001E-2</v>
      </c>
      <c r="J93" s="431">
        <f>'4M - SPS'!J93</f>
        <v>7.7621999999999997E-2</v>
      </c>
      <c r="K93" s="431">
        <f>'4M - SPS'!K93</f>
        <v>7.6564999999999994E-2</v>
      </c>
      <c r="L93" s="431">
        <f>'4M - SPS'!L93</f>
        <v>4.2223999999999998E-2</v>
      </c>
      <c r="M93" s="431">
        <f>'4M - SPS'!M93</f>
        <v>4.2845000000000001E-2</v>
      </c>
      <c r="N93" s="431">
        <f>'4M - SPS'!N93</f>
        <v>3.9836000000000003E-2</v>
      </c>
      <c r="O93" s="431">
        <f>'4M - SPS'!O93</f>
        <v>3.9829999999999997E-2</v>
      </c>
      <c r="Q93" s="95" t="s">
        <v>235</v>
      </c>
    </row>
    <row r="94" spans="1:17" s="95" customFormat="1" x14ac:dyDescent="0.25">
      <c r="A94" s="553"/>
      <c r="B94" s="76" t="str">
        <f t="shared" ref="B94:B105" si="57">B79</f>
        <v>Building Shell</v>
      </c>
      <c r="C94" s="431">
        <f>'4M - SPS'!C94</f>
        <v>4.6690000000000002E-2</v>
      </c>
      <c r="D94" s="431">
        <f>'4M - SPS'!D94</f>
        <v>4.5469999999999997E-2</v>
      </c>
      <c r="E94" s="431">
        <f>'4M - SPS'!E94</f>
        <v>4.6181E-2</v>
      </c>
      <c r="F94" s="431">
        <f>'4M - SPS'!F94</f>
        <v>4.3610000000000003E-2</v>
      </c>
      <c r="G94" s="431">
        <f>'4M - SPS'!G94</f>
        <v>5.1957000000000003E-2</v>
      </c>
      <c r="H94" s="431">
        <f>'4M - SPS'!H94</f>
        <v>0.106351</v>
      </c>
      <c r="I94" s="431">
        <f>'4M - SPS'!I94</f>
        <v>9.5311000000000007E-2</v>
      </c>
      <c r="J94" s="431">
        <f>'4M - SPS'!J94</f>
        <v>0.100024</v>
      </c>
      <c r="K94" s="431">
        <f>'4M - SPS'!K94</f>
        <v>0.10265100000000001</v>
      </c>
      <c r="L94" s="431">
        <f>'4M - SPS'!L94</f>
        <v>4.7780999999999997E-2</v>
      </c>
      <c r="M94" s="431">
        <f>'4M - SPS'!M94</f>
        <v>4.6185999999999998E-2</v>
      </c>
      <c r="N94" s="431">
        <f>'4M - SPS'!N94</f>
        <v>4.5090999999999999E-2</v>
      </c>
      <c r="O94" s="431">
        <f>'4M - SPS'!O94</f>
        <v>4.6690000000000002E-2</v>
      </c>
    </row>
    <row r="95" spans="1:17" s="95" customFormat="1" x14ac:dyDescent="0.25">
      <c r="A95" s="553"/>
      <c r="B95" s="76" t="str">
        <f t="shared" si="57"/>
        <v>Cooking</v>
      </c>
      <c r="C95" s="431">
        <f>'4M - SPS'!C95</f>
        <v>4.0557000000000003E-2</v>
      </c>
      <c r="D95" s="431">
        <f>'4M - SPS'!D95</f>
        <v>4.1267999999999999E-2</v>
      </c>
      <c r="E95" s="431">
        <f>'4M - SPS'!E95</f>
        <v>4.3454E-2</v>
      </c>
      <c r="F95" s="431">
        <f>'4M - SPS'!F95</f>
        <v>4.5587000000000003E-2</v>
      </c>
      <c r="G95" s="431">
        <f>'4M - SPS'!G95</f>
        <v>4.6787000000000002E-2</v>
      </c>
      <c r="H95" s="431">
        <f>'4M - SPS'!H95</f>
        <v>8.8827000000000003E-2</v>
      </c>
      <c r="I95" s="431">
        <f>'4M - SPS'!I95</f>
        <v>8.3249000000000004E-2</v>
      </c>
      <c r="J95" s="431">
        <f>'4M - SPS'!J95</f>
        <v>8.5038000000000002E-2</v>
      </c>
      <c r="K95" s="431">
        <f>'4M - SPS'!K95</f>
        <v>8.2868999999999998E-2</v>
      </c>
      <c r="L95" s="431">
        <f>'4M - SPS'!L95</f>
        <v>4.5005000000000003E-2</v>
      </c>
      <c r="M95" s="431">
        <f>'4M - SPS'!M95</f>
        <v>4.5767000000000002E-2</v>
      </c>
      <c r="N95" s="431">
        <f>'4M - SPS'!N95</f>
        <v>4.1034000000000001E-2</v>
      </c>
      <c r="O95" s="431">
        <f>'4M - SPS'!O95</f>
        <v>4.0557000000000003E-2</v>
      </c>
    </row>
    <row r="96" spans="1:17" s="95" customFormat="1" x14ac:dyDescent="0.25">
      <c r="A96" s="553"/>
      <c r="B96" s="76" t="str">
        <f t="shared" si="57"/>
        <v>Cooling</v>
      </c>
      <c r="C96" s="431">
        <f>'4M - SPS'!C96</f>
        <v>3.7643000000000003E-2</v>
      </c>
      <c r="D96" s="431">
        <f>'4M - SPS'!D96</f>
        <v>3.7594000000000002E-2</v>
      </c>
      <c r="E96" s="431">
        <f>'4M - SPS'!E96</f>
        <v>3.8481000000000001E-2</v>
      </c>
      <c r="F96" s="431">
        <f>'4M - SPS'!F96</f>
        <v>4.9109E-2</v>
      </c>
      <c r="G96" s="431">
        <f>'4M - SPS'!G96</f>
        <v>6.1143000000000003E-2</v>
      </c>
      <c r="H96" s="431">
        <f>'4M - SPS'!H96</f>
        <v>0.107651</v>
      </c>
      <c r="I96" s="431">
        <f>'4M - SPS'!I96</f>
        <v>9.5873E-2</v>
      </c>
      <c r="J96" s="431">
        <f>'4M - SPS'!J96</f>
        <v>0.100786</v>
      </c>
      <c r="K96" s="431">
        <f>'4M - SPS'!K96</f>
        <v>0.10802100000000001</v>
      </c>
      <c r="L96" s="431">
        <f>'4M - SPS'!L96</f>
        <v>5.407E-2</v>
      </c>
      <c r="M96" s="431">
        <f>'4M - SPS'!M96</f>
        <v>4.4588000000000003E-2</v>
      </c>
      <c r="N96" s="431">
        <f>'4M - SPS'!N96</f>
        <v>4.0072999999999998E-2</v>
      </c>
      <c r="O96" s="431">
        <f>'4M - SPS'!O96</f>
        <v>3.7643000000000003E-2</v>
      </c>
    </row>
    <row r="97" spans="1:15" s="95" customFormat="1" x14ac:dyDescent="0.25">
      <c r="A97" s="553"/>
      <c r="B97" s="76" t="str">
        <f t="shared" si="57"/>
        <v>Ext Lighting</v>
      </c>
      <c r="C97" s="431">
        <f>'4M - SPS'!C97</f>
        <v>2.8396999999999999E-2</v>
      </c>
      <c r="D97" s="431">
        <f>'4M - SPS'!D97</f>
        <v>2.7067000000000001E-2</v>
      </c>
      <c r="E97" s="431">
        <f>'4M - SPS'!E97</f>
        <v>2.7428000000000001E-2</v>
      </c>
      <c r="F97" s="431">
        <f>'4M - SPS'!F97</f>
        <v>2.8527E-2</v>
      </c>
      <c r="G97" s="431">
        <f>'4M - SPS'!G97</f>
        <v>2.7924000000000001E-2</v>
      </c>
      <c r="H97" s="431">
        <f>'4M - SPS'!H97</f>
        <v>4.5346999999999998E-2</v>
      </c>
      <c r="I97" s="431">
        <f>'4M - SPS'!I97</f>
        <v>4.3922999999999997E-2</v>
      </c>
      <c r="J97" s="431">
        <f>'4M - SPS'!J97</f>
        <v>4.3657000000000001E-2</v>
      </c>
      <c r="K97" s="431">
        <f>'4M - SPS'!K97</f>
        <v>4.4394999999999997E-2</v>
      </c>
      <c r="L97" s="431">
        <f>'4M - SPS'!L97</f>
        <v>2.7671999999999999E-2</v>
      </c>
      <c r="M97" s="431">
        <f>'4M - SPS'!M97</f>
        <v>2.7786999999999999E-2</v>
      </c>
      <c r="N97" s="431">
        <f>'4M - SPS'!N97</f>
        <v>2.7320000000000001E-2</v>
      </c>
      <c r="O97" s="431">
        <f>'4M - SPS'!O97</f>
        <v>2.8396999999999999E-2</v>
      </c>
    </row>
    <row r="98" spans="1:15" s="95" customFormat="1" x14ac:dyDescent="0.25">
      <c r="A98" s="553"/>
      <c r="B98" s="76" t="str">
        <f t="shared" si="57"/>
        <v>Heating</v>
      </c>
      <c r="C98" s="431">
        <f>'4M - SPS'!C98</f>
        <v>4.4441000000000001E-2</v>
      </c>
      <c r="D98" s="431">
        <f>'4M - SPS'!D98</f>
        <v>4.3256999999999997E-2</v>
      </c>
      <c r="E98" s="431">
        <f>'4M - SPS'!E98</f>
        <v>4.4178000000000002E-2</v>
      </c>
      <c r="F98" s="431">
        <f>'4M - SPS'!F98</f>
        <v>4.3381000000000003E-2</v>
      </c>
      <c r="G98" s="431">
        <f>'4M - SPS'!G98</f>
        <v>4.3248000000000002E-2</v>
      </c>
      <c r="H98" s="431">
        <f>'4M - SPS'!H98</f>
        <v>4.4656000000000001E-2</v>
      </c>
      <c r="I98" s="431">
        <f>'4M - SPS'!I98</f>
        <v>4.3243999999999998E-2</v>
      </c>
      <c r="J98" s="431">
        <f>'4M - SPS'!J98</f>
        <v>4.2998000000000001E-2</v>
      </c>
      <c r="K98" s="431">
        <f>'4M - SPS'!K98</f>
        <v>7.9738000000000003E-2</v>
      </c>
      <c r="L98" s="431">
        <f>'4M - SPS'!L98</f>
        <v>4.2855999999999998E-2</v>
      </c>
      <c r="M98" s="431">
        <f>'4M - SPS'!M98</f>
        <v>4.2256000000000002E-2</v>
      </c>
      <c r="N98" s="431">
        <f>'4M - SPS'!N98</f>
        <v>4.2143E-2</v>
      </c>
      <c r="O98" s="431">
        <f>'4M - SPS'!O98</f>
        <v>4.4441000000000001E-2</v>
      </c>
    </row>
    <row r="99" spans="1:15" s="95" customFormat="1" x14ac:dyDescent="0.25">
      <c r="A99" s="553"/>
      <c r="B99" s="76" t="str">
        <f t="shared" si="57"/>
        <v>HVAC</v>
      </c>
      <c r="C99" s="431">
        <f>'4M - SPS'!C99</f>
        <v>4.6690000000000002E-2</v>
      </c>
      <c r="D99" s="431">
        <f>'4M - SPS'!D99</f>
        <v>4.5469999999999997E-2</v>
      </c>
      <c r="E99" s="431">
        <f>'4M - SPS'!E99</f>
        <v>4.6181E-2</v>
      </c>
      <c r="F99" s="431">
        <f>'4M - SPS'!F99</f>
        <v>4.3610000000000003E-2</v>
      </c>
      <c r="G99" s="431">
        <f>'4M - SPS'!G99</f>
        <v>5.1957000000000003E-2</v>
      </c>
      <c r="H99" s="431">
        <f>'4M - SPS'!H99</f>
        <v>0.106351</v>
      </c>
      <c r="I99" s="431">
        <f>'4M - SPS'!I99</f>
        <v>9.5311000000000007E-2</v>
      </c>
      <c r="J99" s="431">
        <f>'4M - SPS'!J99</f>
        <v>0.100024</v>
      </c>
      <c r="K99" s="431">
        <f>'4M - SPS'!K99</f>
        <v>0.10265100000000001</v>
      </c>
      <c r="L99" s="431">
        <f>'4M - SPS'!L99</f>
        <v>4.7780999999999997E-2</v>
      </c>
      <c r="M99" s="431">
        <f>'4M - SPS'!M99</f>
        <v>4.6185999999999998E-2</v>
      </c>
      <c r="N99" s="431">
        <f>'4M - SPS'!N99</f>
        <v>4.5090999999999999E-2</v>
      </c>
      <c r="O99" s="431">
        <f>'4M - SPS'!O99</f>
        <v>4.6690000000000002E-2</v>
      </c>
    </row>
    <row r="100" spans="1:15" s="95" customFormat="1" x14ac:dyDescent="0.25">
      <c r="A100" s="553"/>
      <c r="B100" s="76" t="str">
        <f t="shared" si="57"/>
        <v>Lighting</v>
      </c>
      <c r="C100" s="431">
        <f>'4M - SPS'!C100</f>
        <v>4.2353000000000002E-2</v>
      </c>
      <c r="D100" s="431">
        <f>'4M - SPS'!D100</f>
        <v>4.2375999999999997E-2</v>
      </c>
      <c r="E100" s="431">
        <f>'4M - SPS'!E100</f>
        <v>4.3025000000000001E-2</v>
      </c>
      <c r="F100" s="431">
        <f>'4M - SPS'!F100</f>
        <v>4.5280000000000001E-2</v>
      </c>
      <c r="G100" s="431">
        <f>'4M - SPS'!G100</f>
        <v>4.718E-2</v>
      </c>
      <c r="H100" s="431">
        <f>'4M - SPS'!H100</f>
        <v>8.7298000000000001E-2</v>
      </c>
      <c r="I100" s="431">
        <f>'4M - SPS'!I100</f>
        <v>8.1882999999999997E-2</v>
      </c>
      <c r="J100" s="431">
        <f>'4M - SPS'!J100</f>
        <v>8.3452999999999999E-2</v>
      </c>
      <c r="K100" s="431">
        <f>'4M - SPS'!K100</f>
        <v>7.9449000000000006E-2</v>
      </c>
      <c r="L100" s="431">
        <f>'4M - SPS'!L100</f>
        <v>4.5407999999999997E-2</v>
      </c>
      <c r="M100" s="431">
        <f>'4M - SPS'!M100</f>
        <v>4.5609999999999998E-2</v>
      </c>
      <c r="N100" s="431">
        <f>'4M - SPS'!N100</f>
        <v>4.1577999999999997E-2</v>
      </c>
      <c r="O100" s="431">
        <f>'4M - SPS'!O100</f>
        <v>4.2353000000000002E-2</v>
      </c>
    </row>
    <row r="101" spans="1:15" s="95" customFormat="1" x14ac:dyDescent="0.25">
      <c r="A101" s="553"/>
      <c r="B101" s="76" t="str">
        <f t="shared" si="57"/>
        <v>Miscellaneous</v>
      </c>
      <c r="C101" s="431">
        <f>'4M - SPS'!C101</f>
        <v>3.9829999999999997E-2</v>
      </c>
      <c r="D101" s="431">
        <f>'4M - SPS'!D101</f>
        <v>4.0202000000000002E-2</v>
      </c>
      <c r="E101" s="431">
        <f>'4M - SPS'!E101</f>
        <v>4.0568E-2</v>
      </c>
      <c r="F101" s="431">
        <f>'4M - SPS'!F101</f>
        <v>4.1613999999999998E-2</v>
      </c>
      <c r="G101" s="431">
        <f>'4M - SPS'!G101</f>
        <v>4.3744999999999999E-2</v>
      </c>
      <c r="H101" s="431">
        <f>'4M - SPS'!H101</f>
        <v>8.1032999999999994E-2</v>
      </c>
      <c r="I101" s="431">
        <f>'4M - SPS'!I101</f>
        <v>7.6974000000000001E-2</v>
      </c>
      <c r="J101" s="431">
        <f>'4M - SPS'!J101</f>
        <v>7.7621999999999997E-2</v>
      </c>
      <c r="K101" s="431">
        <f>'4M - SPS'!K101</f>
        <v>7.6564999999999994E-2</v>
      </c>
      <c r="L101" s="431">
        <f>'4M - SPS'!L101</f>
        <v>4.2223999999999998E-2</v>
      </c>
      <c r="M101" s="431">
        <f>'4M - SPS'!M101</f>
        <v>4.2845000000000001E-2</v>
      </c>
      <c r="N101" s="431">
        <f>'4M - SPS'!N101</f>
        <v>3.9836000000000003E-2</v>
      </c>
      <c r="O101" s="431">
        <f>'4M - SPS'!O101</f>
        <v>3.9829999999999997E-2</v>
      </c>
    </row>
    <row r="102" spans="1:15" s="95" customFormat="1" x14ac:dyDescent="0.25">
      <c r="A102" s="553"/>
      <c r="B102" s="76" t="str">
        <f t="shared" si="57"/>
        <v>Motors</v>
      </c>
      <c r="C102" s="431">
        <f>'4M - SPS'!C102</f>
        <v>3.9829999999999997E-2</v>
      </c>
      <c r="D102" s="431">
        <f>'4M - SPS'!D102</f>
        <v>4.0202000000000002E-2</v>
      </c>
      <c r="E102" s="431">
        <f>'4M - SPS'!E102</f>
        <v>4.0568E-2</v>
      </c>
      <c r="F102" s="431">
        <f>'4M - SPS'!F102</f>
        <v>4.1613999999999998E-2</v>
      </c>
      <c r="G102" s="431">
        <f>'4M - SPS'!G102</f>
        <v>4.3744999999999999E-2</v>
      </c>
      <c r="H102" s="431">
        <f>'4M - SPS'!H102</f>
        <v>8.1032999999999994E-2</v>
      </c>
      <c r="I102" s="431">
        <f>'4M - SPS'!I102</f>
        <v>7.6974000000000001E-2</v>
      </c>
      <c r="J102" s="431">
        <f>'4M - SPS'!J102</f>
        <v>7.7621999999999997E-2</v>
      </c>
      <c r="K102" s="431">
        <f>'4M - SPS'!K102</f>
        <v>7.6564999999999994E-2</v>
      </c>
      <c r="L102" s="431">
        <f>'4M - SPS'!L102</f>
        <v>4.2223999999999998E-2</v>
      </c>
      <c r="M102" s="431">
        <f>'4M - SPS'!M102</f>
        <v>4.2845000000000001E-2</v>
      </c>
      <c r="N102" s="431">
        <f>'4M - SPS'!N102</f>
        <v>3.9836000000000003E-2</v>
      </c>
      <c r="O102" s="431">
        <f>'4M - SPS'!O102</f>
        <v>3.9829999999999997E-2</v>
      </c>
    </row>
    <row r="103" spans="1:15" s="95" customFormat="1" x14ac:dyDescent="0.25">
      <c r="A103" s="553"/>
      <c r="B103" s="76" t="str">
        <f t="shared" si="57"/>
        <v>Process</v>
      </c>
      <c r="C103" s="431">
        <f>'4M - SPS'!C103</f>
        <v>3.9829999999999997E-2</v>
      </c>
      <c r="D103" s="431">
        <f>'4M - SPS'!D103</f>
        <v>4.0202000000000002E-2</v>
      </c>
      <c r="E103" s="431">
        <f>'4M - SPS'!E103</f>
        <v>4.0568E-2</v>
      </c>
      <c r="F103" s="431">
        <f>'4M - SPS'!F103</f>
        <v>4.1613999999999998E-2</v>
      </c>
      <c r="G103" s="431">
        <f>'4M - SPS'!G103</f>
        <v>4.3744999999999999E-2</v>
      </c>
      <c r="H103" s="431">
        <f>'4M - SPS'!H103</f>
        <v>8.1032999999999994E-2</v>
      </c>
      <c r="I103" s="431">
        <f>'4M - SPS'!I103</f>
        <v>7.6974000000000001E-2</v>
      </c>
      <c r="J103" s="431">
        <f>'4M - SPS'!J103</f>
        <v>7.7621999999999997E-2</v>
      </c>
      <c r="K103" s="431">
        <f>'4M - SPS'!K103</f>
        <v>7.6564999999999994E-2</v>
      </c>
      <c r="L103" s="431">
        <f>'4M - SPS'!L103</f>
        <v>4.2223999999999998E-2</v>
      </c>
      <c r="M103" s="431">
        <f>'4M - SPS'!M103</f>
        <v>4.2845000000000001E-2</v>
      </c>
      <c r="N103" s="431">
        <f>'4M - SPS'!N103</f>
        <v>3.9836000000000003E-2</v>
      </c>
      <c r="O103" s="431">
        <f>'4M - SPS'!O103</f>
        <v>3.9829999999999997E-2</v>
      </c>
    </row>
    <row r="104" spans="1:15" s="95" customFormat="1" x14ac:dyDescent="0.25">
      <c r="A104" s="553"/>
      <c r="B104" s="76" t="str">
        <f t="shared" si="57"/>
        <v>Refrigeration</v>
      </c>
      <c r="C104" s="431">
        <f>'4M - SPS'!C104</f>
        <v>3.7731000000000001E-2</v>
      </c>
      <c r="D104" s="431">
        <f>'4M - SPS'!D104</f>
        <v>3.7999999999999999E-2</v>
      </c>
      <c r="E104" s="431">
        <f>'4M - SPS'!E104</f>
        <v>3.9366999999999999E-2</v>
      </c>
      <c r="F104" s="431">
        <f>'4M - SPS'!F104</f>
        <v>4.0410000000000001E-2</v>
      </c>
      <c r="G104" s="431">
        <f>'4M - SPS'!G104</f>
        <v>4.1471000000000001E-2</v>
      </c>
      <c r="H104" s="431">
        <f>'4M - SPS'!H104</f>
        <v>7.6507000000000006E-2</v>
      </c>
      <c r="I104" s="431">
        <f>'4M - SPS'!I104</f>
        <v>7.2470999999999994E-2</v>
      </c>
      <c r="J104" s="431">
        <f>'4M - SPS'!J104</f>
        <v>7.3424000000000003E-2</v>
      </c>
      <c r="K104" s="431">
        <f>'4M - SPS'!K104</f>
        <v>7.2287000000000004E-2</v>
      </c>
      <c r="L104" s="431">
        <f>'4M - SPS'!L104</f>
        <v>4.011E-2</v>
      </c>
      <c r="M104" s="431">
        <f>'4M - SPS'!M104</f>
        <v>4.0693E-2</v>
      </c>
      <c r="N104" s="431">
        <f>'4M - SPS'!N104</f>
        <v>3.7767000000000002E-2</v>
      </c>
      <c r="O104" s="431">
        <f>'4M - SPS'!O104</f>
        <v>3.7731000000000001E-2</v>
      </c>
    </row>
    <row r="105" spans="1:15" s="95" customFormat="1" ht="15.75" thickBot="1" x14ac:dyDescent="0.3">
      <c r="A105" s="554"/>
      <c r="B105" s="78" t="str">
        <f t="shared" si="57"/>
        <v>Water Heating</v>
      </c>
      <c r="C105" s="432">
        <f>'4M - SPS'!C105</f>
        <v>3.9265000000000001E-2</v>
      </c>
      <c r="D105" s="432">
        <f>'4M - SPS'!D105</f>
        <v>4.0346E-2</v>
      </c>
      <c r="E105" s="432">
        <f>'4M - SPS'!E105</f>
        <v>4.2657E-2</v>
      </c>
      <c r="F105" s="432">
        <f>'4M - SPS'!F105</f>
        <v>4.4724E-2</v>
      </c>
      <c r="G105" s="432">
        <f>'4M - SPS'!G105</f>
        <v>4.6117999999999999E-2</v>
      </c>
      <c r="H105" s="432">
        <f>'4M - SPS'!H105</f>
        <v>8.8703000000000004E-2</v>
      </c>
      <c r="I105" s="432">
        <f>'4M - SPS'!I105</f>
        <v>8.1969E-2</v>
      </c>
      <c r="J105" s="432">
        <f>'4M - SPS'!J105</f>
        <v>8.4942000000000004E-2</v>
      </c>
      <c r="K105" s="432">
        <f>'4M - SPS'!K105</f>
        <v>8.1456000000000001E-2</v>
      </c>
      <c r="L105" s="432">
        <f>'4M - SPS'!L105</f>
        <v>4.4394999999999997E-2</v>
      </c>
      <c r="M105" s="432">
        <f>'4M - SPS'!M105</f>
        <v>4.5121000000000001E-2</v>
      </c>
      <c r="N105" s="432">
        <f>'4M - SPS'!N105</f>
        <v>4.0204999999999998E-2</v>
      </c>
      <c r="O105" s="432">
        <f>'4M - SPS'!O105</f>
        <v>3.9265000000000001E-2</v>
      </c>
    </row>
    <row r="106" spans="1:15" x14ac:dyDescent="0.25">
      <c r="C106" s="334" t="s">
        <v>231</v>
      </c>
    </row>
    <row r="107" spans="1:15" hidden="1" x14ac:dyDescent="0.25">
      <c r="A107" s="546" t="s">
        <v>115</v>
      </c>
      <c r="B107" s="548" t="s">
        <v>116</v>
      </c>
      <c r="C107" s="549"/>
      <c r="D107" s="549"/>
      <c r="E107" s="549"/>
      <c r="F107" s="549"/>
      <c r="G107" s="549"/>
      <c r="H107" s="549"/>
      <c r="I107" s="549"/>
      <c r="J107" s="549"/>
      <c r="K107" s="549"/>
      <c r="L107" s="549"/>
      <c r="M107" s="549"/>
      <c r="N107" s="555"/>
      <c r="O107" s="118" t="s">
        <v>116</v>
      </c>
    </row>
    <row r="108" spans="1:15" ht="15.75" hidden="1" thickBot="1" x14ac:dyDescent="0.3">
      <c r="A108" s="547"/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6"/>
      <c r="O108" s="421" t="s">
        <v>227</v>
      </c>
    </row>
    <row r="109" spans="1:15" ht="15.75" hidden="1" thickBot="1" x14ac:dyDescent="0.3">
      <c r="A109" s="541"/>
      <c r="B109" s="239" t="s">
        <v>136</v>
      </c>
      <c r="C109" s="139">
        <f>C$4</f>
        <v>45658</v>
      </c>
      <c r="D109" s="139">
        <f t="shared" ref="D109:O109" si="58">D$4</f>
        <v>45689</v>
      </c>
      <c r="E109" s="139">
        <f t="shared" si="58"/>
        <v>45717</v>
      </c>
      <c r="F109" s="139">
        <f t="shared" si="58"/>
        <v>45748</v>
      </c>
      <c r="G109" s="139">
        <f t="shared" si="58"/>
        <v>45778</v>
      </c>
      <c r="H109" s="139">
        <f t="shared" si="58"/>
        <v>45809</v>
      </c>
      <c r="I109" s="139">
        <f t="shared" si="58"/>
        <v>45839</v>
      </c>
      <c r="J109" s="139">
        <f t="shared" si="58"/>
        <v>45870</v>
      </c>
      <c r="K109" s="139">
        <f t="shared" si="58"/>
        <v>45901</v>
      </c>
      <c r="L109" s="139">
        <f t="shared" si="58"/>
        <v>45931</v>
      </c>
      <c r="M109" s="139">
        <f t="shared" si="58"/>
        <v>45962</v>
      </c>
      <c r="N109" s="139">
        <f t="shared" si="58"/>
        <v>45992</v>
      </c>
      <c r="O109" s="139">
        <f t="shared" si="58"/>
        <v>46023</v>
      </c>
    </row>
    <row r="110" spans="1:15" hidden="1" x14ac:dyDescent="0.25">
      <c r="A110" s="541"/>
      <c r="B110" s="222" t="s">
        <v>20</v>
      </c>
      <c r="C110" s="346">
        <f>'4M - SPS'!C110</f>
        <v>3.7309360712313777E-2</v>
      </c>
      <c r="D110" s="346">
        <f>'4M - SPS'!D110</f>
        <v>3.7592595090519432E-2</v>
      </c>
      <c r="E110" s="346">
        <f>'4M - SPS'!E110</f>
        <v>3.790549063990227E-2</v>
      </c>
      <c r="F110" s="346">
        <f>'4M - SPS'!F110</f>
        <v>3.8795312696370085E-2</v>
      </c>
      <c r="G110" s="346">
        <f>'4M - SPS'!G110</f>
        <v>4.0256529624143049E-2</v>
      </c>
      <c r="H110" s="346">
        <f>'4M - SPS'!H110</f>
        <v>7.0755895095357096E-2</v>
      </c>
      <c r="I110" s="346">
        <f>'4M - SPS'!I110</f>
        <v>6.7753562472526563E-2</v>
      </c>
      <c r="J110" s="346">
        <f>'4M - SPS'!J110</f>
        <v>6.823915742998507E-2</v>
      </c>
      <c r="K110" s="346">
        <f>'4M - SPS'!K110</f>
        <v>6.7525399252015297E-2</v>
      </c>
      <c r="L110" s="346">
        <f>'4M - SPS'!L110</f>
        <v>3.9063382109163408E-2</v>
      </c>
      <c r="M110" s="346">
        <f>'4M - SPS'!M110</f>
        <v>3.9553696920511257E-2</v>
      </c>
      <c r="N110" s="346">
        <f>'4M - SPS'!N110</f>
        <v>3.7562326323709046E-2</v>
      </c>
      <c r="O110" s="346">
        <f>'4M - SPS'!O110</f>
        <v>3.7309360712313777E-2</v>
      </c>
    </row>
    <row r="111" spans="1:15" hidden="1" x14ac:dyDescent="0.25">
      <c r="A111" s="541"/>
      <c r="B111" s="222" t="s">
        <v>0</v>
      </c>
      <c r="C111" s="346">
        <f>'4M - SPS'!C111</f>
        <v>4.2520723114963382E-2</v>
      </c>
      <c r="D111" s="346">
        <f>'4M - SPS'!D111</f>
        <v>4.1743510531885644E-2</v>
      </c>
      <c r="E111" s="346">
        <f>'4M - SPS'!E111</f>
        <v>4.2304659778201283E-2</v>
      </c>
      <c r="F111" s="346">
        <f>'4M - SPS'!F111</f>
        <v>4.1033300936625446E-2</v>
      </c>
      <c r="G111" s="346">
        <f>'4M - SPS'!G111</f>
        <v>4.5919524731222877E-2</v>
      </c>
      <c r="H111" s="346">
        <f>'4M - SPS'!H111</f>
        <v>8.828635664133308E-2</v>
      </c>
      <c r="I111" s="346">
        <f>'4M - SPS'!I111</f>
        <v>8.0635132489662531E-2</v>
      </c>
      <c r="J111" s="346">
        <f>'4M - SPS'!J111</f>
        <v>8.4009606331493389E-2</v>
      </c>
      <c r="K111" s="346">
        <f>'4M - SPS'!K111</f>
        <v>8.5745407007655414E-2</v>
      </c>
      <c r="L111" s="346">
        <f>'4M - SPS'!L111</f>
        <v>4.4458666257811495E-2</v>
      </c>
      <c r="M111" s="346">
        <f>'4M - SPS'!M111</f>
        <v>4.3145560230729206E-2</v>
      </c>
      <c r="N111" s="346">
        <f>'4M - SPS'!N111</f>
        <v>4.1885704303761657E-2</v>
      </c>
      <c r="O111" s="346">
        <f>'4M - SPS'!O111</f>
        <v>4.2520723114963382E-2</v>
      </c>
    </row>
    <row r="112" spans="1:15" hidden="1" x14ac:dyDescent="0.25">
      <c r="A112" s="541"/>
      <c r="B112" s="222" t="s">
        <v>21</v>
      </c>
      <c r="C112" s="346">
        <f>'4M - SPS'!C112</f>
        <v>3.812480333592938E-2</v>
      </c>
      <c r="D112" s="346">
        <f>'4M - SPS'!D112</f>
        <v>3.863584650399525E-2</v>
      </c>
      <c r="E112" s="346">
        <f>'4M - SPS'!E112</f>
        <v>4.0110968412696429E-2</v>
      </c>
      <c r="F112" s="346">
        <f>'4M - SPS'!F112</f>
        <v>4.1692552246356249E-2</v>
      </c>
      <c r="G112" s="346">
        <f>'4M - SPS'!G112</f>
        <v>4.2574877465881671E-2</v>
      </c>
      <c r="H112" s="346">
        <f>'4M - SPS'!H112</f>
        <v>7.6182846728634554E-2</v>
      </c>
      <c r="I112" s="346">
        <f>'4M - SPS'!I112</f>
        <v>7.2182560224524711E-2</v>
      </c>
      <c r="J112" s="346">
        <f>'4M - SPS'!J112</f>
        <v>7.3486687391125252E-2</v>
      </c>
      <c r="K112" s="346">
        <f>'4M - SPS'!K112</f>
        <v>7.1961972198973156E-2</v>
      </c>
      <c r="L112" s="346">
        <f>'4M - SPS'!L112</f>
        <v>4.1202779153548821E-2</v>
      </c>
      <c r="M112" s="346">
        <f>'4M - SPS'!M112</f>
        <v>4.1783383909177088E-2</v>
      </c>
      <c r="N112" s="346">
        <f>'4M - SPS'!N112</f>
        <v>3.8741878479679928E-2</v>
      </c>
      <c r="O112" s="346">
        <f>'4M - SPS'!O112</f>
        <v>3.812480333592938E-2</v>
      </c>
    </row>
    <row r="113" spans="1:15" hidden="1" x14ac:dyDescent="0.25">
      <c r="A113" s="541"/>
      <c r="B113" s="222" t="s">
        <v>1</v>
      </c>
      <c r="C113" s="346">
        <f>'4M - SPS'!C113</f>
        <v>3.7643000000000003E-2</v>
      </c>
      <c r="D113" s="346">
        <f>'4M - SPS'!D113</f>
        <v>3.7594000000000002E-2</v>
      </c>
      <c r="E113" s="346">
        <f>'4M - SPS'!E113</f>
        <v>3.8481000000000001E-2</v>
      </c>
      <c r="F113" s="346">
        <f>'4M - SPS'!F113</f>
        <v>4.5546527424448306E-2</v>
      </c>
      <c r="G113" s="346">
        <f>'4M - SPS'!G113</f>
        <v>5.2139423884773821E-2</v>
      </c>
      <c r="H113" s="346">
        <f>'4M - SPS'!H113</f>
        <v>8.918045167108582E-2</v>
      </c>
      <c r="I113" s="346">
        <f>'4M - SPS'!I113</f>
        <v>8.1027324509359955E-2</v>
      </c>
      <c r="J113" s="346">
        <f>'4M - SPS'!J113</f>
        <v>8.4542112011390252E-2</v>
      </c>
      <c r="K113" s="346">
        <f>'4M - SPS'!K113</f>
        <v>8.9460509002049729E-2</v>
      </c>
      <c r="L113" s="346">
        <f>'4M - SPS'!L113</f>
        <v>5.0502845272441692E-2</v>
      </c>
      <c r="M113" s="346">
        <f>'4M - SPS'!M113</f>
        <v>4.4588000000000003E-2</v>
      </c>
      <c r="N113" s="346">
        <f>'4M - SPS'!N113</f>
        <v>4.0072999999999998E-2</v>
      </c>
      <c r="O113" s="346">
        <f>'4M - SPS'!O113</f>
        <v>3.7643000000000003E-2</v>
      </c>
    </row>
    <row r="114" spans="1:15" hidden="1" x14ac:dyDescent="0.25">
      <c r="A114" s="541"/>
      <c r="B114" s="222" t="s">
        <v>22</v>
      </c>
      <c r="C114" s="346">
        <f>'4M - SPS'!C114</f>
        <v>2.7979023307448891E-2</v>
      </c>
      <c r="D114" s="346">
        <f>'4M - SPS'!D114</f>
        <v>2.7062237345416705E-2</v>
      </c>
      <c r="E114" s="346">
        <f>'4M - SPS'!E114</f>
        <v>2.7366766574322021E-2</v>
      </c>
      <c r="F114" s="346">
        <f>'4M - SPS'!F114</f>
        <v>2.8203953398476794E-2</v>
      </c>
      <c r="G114" s="346">
        <f>'4M - SPS'!G114</f>
        <v>2.7858111953350514E-2</v>
      </c>
      <c r="H114" s="346">
        <f>'4M - SPS'!H114</f>
        <v>4.517263626282926E-2</v>
      </c>
      <c r="I114" s="346">
        <f>'4M - SPS'!I114</f>
        <v>4.3757210070201225E-2</v>
      </c>
      <c r="J114" s="346">
        <f>'4M - SPS'!J114</f>
        <v>4.3498044615800903E-2</v>
      </c>
      <c r="K114" s="346">
        <f>'4M - SPS'!K114</f>
        <v>4.4228232364900331E-2</v>
      </c>
      <c r="L114" s="346">
        <f>'4M - SPS'!L114</f>
        <v>2.7623053960593121E-2</v>
      </c>
      <c r="M114" s="346">
        <f>'4M - SPS'!M114</f>
        <v>2.7741626843932658E-2</v>
      </c>
      <c r="N114" s="346">
        <f>'4M - SPS'!N114</f>
        <v>2.7315147361757344E-2</v>
      </c>
      <c r="O114" s="346">
        <f>'4M - SPS'!O114</f>
        <v>2.7979023307448891E-2</v>
      </c>
    </row>
    <row r="115" spans="1:15" hidden="1" x14ac:dyDescent="0.25">
      <c r="A115" s="541"/>
      <c r="B115" s="76" t="s">
        <v>9</v>
      </c>
      <c r="C115" s="346">
        <f>'4M - SPS'!C115</f>
        <v>4.0318557896803296E-2</v>
      </c>
      <c r="D115" s="346">
        <f>'4M - SPS'!D115</f>
        <v>3.9568248587468539E-2</v>
      </c>
      <c r="E115" s="346">
        <f>'4M - SPS'!E115</f>
        <v>4.0207620734309842E-2</v>
      </c>
      <c r="F115" s="346">
        <f>'4M - SPS'!F115</f>
        <v>3.9948730023870067E-2</v>
      </c>
      <c r="G115" s="346">
        <f>'4M - SPS'!G115</f>
        <v>4.0203143576144802E-2</v>
      </c>
      <c r="H115" s="346">
        <f>'4M - SPS'!H115</f>
        <v>4.4656000000000001E-2</v>
      </c>
      <c r="I115" s="346">
        <f>'4M - SPS'!I115</f>
        <v>4.3243999999999998E-2</v>
      </c>
      <c r="J115" s="346">
        <f>'4M - SPS'!J115</f>
        <v>4.2998000000000001E-2</v>
      </c>
      <c r="K115" s="346">
        <f>'4M - SPS'!K115</f>
        <v>6.9761842481432038E-2</v>
      </c>
      <c r="L115" s="346">
        <f>'4M - SPS'!L115</f>
        <v>3.8970456467593638E-2</v>
      </c>
      <c r="M115" s="346">
        <f>'4M - SPS'!M115</f>
        <v>3.9130451436498209E-2</v>
      </c>
      <c r="N115" s="346">
        <f>'4M - SPS'!N115</f>
        <v>3.8987207833272704E-2</v>
      </c>
      <c r="O115" s="346">
        <f>'4M - SPS'!O115</f>
        <v>4.0318557896803296E-2</v>
      </c>
    </row>
    <row r="116" spans="1:15" hidden="1" x14ac:dyDescent="0.25">
      <c r="A116" s="541"/>
      <c r="B116" s="76" t="s">
        <v>3</v>
      </c>
      <c r="C116" s="346">
        <f>'4M - SPS'!C116</f>
        <v>4.2520723114963382E-2</v>
      </c>
      <c r="D116" s="346">
        <f>'4M - SPS'!D116</f>
        <v>4.1743510531885644E-2</v>
      </c>
      <c r="E116" s="346">
        <f>'4M - SPS'!E116</f>
        <v>4.2304659778201283E-2</v>
      </c>
      <c r="F116" s="346">
        <f>'4M - SPS'!F116</f>
        <v>4.1033300936625446E-2</v>
      </c>
      <c r="G116" s="346">
        <f>'4M - SPS'!G116</f>
        <v>4.5919524731222877E-2</v>
      </c>
      <c r="H116" s="346">
        <f>'4M - SPS'!H116</f>
        <v>8.828635664133308E-2</v>
      </c>
      <c r="I116" s="346">
        <f>'4M - SPS'!I116</f>
        <v>8.0635132489662531E-2</v>
      </c>
      <c r="J116" s="346">
        <f>'4M - SPS'!J116</f>
        <v>8.4009606331493389E-2</v>
      </c>
      <c r="K116" s="346">
        <f>'4M - SPS'!K116</f>
        <v>8.5745407007655414E-2</v>
      </c>
      <c r="L116" s="346">
        <f>'4M - SPS'!L116</f>
        <v>4.4458666257811495E-2</v>
      </c>
      <c r="M116" s="346">
        <f>'4M - SPS'!M116</f>
        <v>4.3145560230729206E-2</v>
      </c>
      <c r="N116" s="346">
        <f>'4M - SPS'!N116</f>
        <v>4.1885704303761657E-2</v>
      </c>
      <c r="O116" s="346">
        <f>'4M - SPS'!O116</f>
        <v>4.2520723114963382E-2</v>
      </c>
    </row>
    <row r="117" spans="1:15" hidden="1" x14ac:dyDescent="0.25">
      <c r="A117" s="541"/>
      <c r="B117" s="76" t="s">
        <v>4</v>
      </c>
      <c r="C117" s="346">
        <f>'4M - SPS'!C117</f>
        <v>3.9332392744537863E-2</v>
      </c>
      <c r="D117" s="346">
        <f>'4M - SPS'!D117</f>
        <v>3.9395134594588245E-2</v>
      </c>
      <c r="E117" s="346">
        <f>'4M - SPS'!E117</f>
        <v>3.9889592752648043E-2</v>
      </c>
      <c r="F117" s="346">
        <f>'4M - SPS'!F117</f>
        <v>4.1567530398382256E-2</v>
      </c>
      <c r="G117" s="346">
        <f>'4M - SPS'!G117</f>
        <v>4.2877148484720788E-2</v>
      </c>
      <c r="H117" s="346">
        <f>'4M - SPS'!H117</f>
        <v>7.5120845496107133E-2</v>
      </c>
      <c r="I117" s="346">
        <f>'4M - SPS'!I117</f>
        <v>7.1220477912199667E-2</v>
      </c>
      <c r="J117" s="346">
        <f>'4M - SPS'!J117</f>
        <v>7.2367615303684074E-2</v>
      </c>
      <c r="K117" s="346">
        <f>'4M - SPS'!K117</f>
        <v>6.9558311182514918E-2</v>
      </c>
      <c r="L117" s="346">
        <f>'4M - SPS'!L117</f>
        <v>4.1479096302891857E-2</v>
      </c>
      <c r="M117" s="346">
        <f>'4M - SPS'!M117</f>
        <v>4.1768887377816956E-2</v>
      </c>
      <c r="N117" s="346">
        <f>'4M - SPS'!N117</f>
        <v>3.9137667024608053E-2</v>
      </c>
      <c r="O117" s="346">
        <f>'4M - SPS'!O117</f>
        <v>3.9332392744537863E-2</v>
      </c>
    </row>
    <row r="118" spans="1:15" hidden="1" x14ac:dyDescent="0.25">
      <c r="A118" s="541"/>
      <c r="B118" s="76" t="s">
        <v>5</v>
      </c>
      <c r="C118" s="346">
        <f>'4M - SPS'!C118</f>
        <v>3.7309360712313777E-2</v>
      </c>
      <c r="D118" s="346">
        <f>'4M - SPS'!D118</f>
        <v>3.7592595090519432E-2</v>
      </c>
      <c r="E118" s="346">
        <f>'4M - SPS'!E118</f>
        <v>3.790549063990227E-2</v>
      </c>
      <c r="F118" s="346">
        <f>'4M - SPS'!F118</f>
        <v>3.8795312696370085E-2</v>
      </c>
      <c r="G118" s="346">
        <f>'4M - SPS'!G118</f>
        <v>4.0256529624143049E-2</v>
      </c>
      <c r="H118" s="346">
        <f>'4M - SPS'!H118</f>
        <v>7.0755895095357096E-2</v>
      </c>
      <c r="I118" s="346">
        <f>'4M - SPS'!I118</f>
        <v>6.7753562472526563E-2</v>
      </c>
      <c r="J118" s="346">
        <f>'4M - SPS'!J118</f>
        <v>6.823915742998507E-2</v>
      </c>
      <c r="K118" s="346">
        <f>'4M - SPS'!K118</f>
        <v>6.7525399252015297E-2</v>
      </c>
      <c r="L118" s="346">
        <f>'4M - SPS'!L118</f>
        <v>3.9063382109163408E-2</v>
      </c>
      <c r="M118" s="346">
        <f>'4M - SPS'!M118</f>
        <v>3.9553696920511257E-2</v>
      </c>
      <c r="N118" s="346">
        <f>'4M - SPS'!N118</f>
        <v>3.7562326323709046E-2</v>
      </c>
      <c r="O118" s="346">
        <f>'4M - SPS'!O118</f>
        <v>3.7309360712313777E-2</v>
      </c>
    </row>
    <row r="119" spans="1:15" hidden="1" x14ac:dyDescent="0.25">
      <c r="A119" s="541"/>
      <c r="B119" s="76" t="s">
        <v>23</v>
      </c>
      <c r="C119" s="346">
        <f>'4M - SPS'!C119</f>
        <v>3.7309360712313777E-2</v>
      </c>
      <c r="D119" s="346">
        <f>'4M - SPS'!D119</f>
        <v>3.7592595090519432E-2</v>
      </c>
      <c r="E119" s="346">
        <f>'4M - SPS'!E119</f>
        <v>3.790549063990227E-2</v>
      </c>
      <c r="F119" s="346">
        <f>'4M - SPS'!F119</f>
        <v>3.8795312696370085E-2</v>
      </c>
      <c r="G119" s="346">
        <f>'4M - SPS'!G119</f>
        <v>4.0256529624143049E-2</v>
      </c>
      <c r="H119" s="346">
        <f>'4M - SPS'!H119</f>
        <v>7.0755895095357096E-2</v>
      </c>
      <c r="I119" s="346">
        <f>'4M - SPS'!I119</f>
        <v>6.7753562472526563E-2</v>
      </c>
      <c r="J119" s="346">
        <f>'4M - SPS'!J119</f>
        <v>6.823915742998507E-2</v>
      </c>
      <c r="K119" s="346">
        <f>'4M - SPS'!K119</f>
        <v>6.7525399252015297E-2</v>
      </c>
      <c r="L119" s="346">
        <f>'4M - SPS'!L119</f>
        <v>3.9063382109163408E-2</v>
      </c>
      <c r="M119" s="346">
        <f>'4M - SPS'!M119</f>
        <v>3.9553696920511257E-2</v>
      </c>
      <c r="N119" s="346">
        <f>'4M - SPS'!N119</f>
        <v>3.7562326323709046E-2</v>
      </c>
      <c r="O119" s="346">
        <f>'4M - SPS'!O119</f>
        <v>3.7309360712313777E-2</v>
      </c>
    </row>
    <row r="120" spans="1:15" hidden="1" x14ac:dyDescent="0.25">
      <c r="A120" s="541"/>
      <c r="B120" s="76" t="s">
        <v>24</v>
      </c>
      <c r="C120" s="346">
        <f>'4M - SPS'!C120</f>
        <v>3.7309360712313777E-2</v>
      </c>
      <c r="D120" s="346">
        <f>'4M - SPS'!D120</f>
        <v>3.7592595090519432E-2</v>
      </c>
      <c r="E120" s="346">
        <f>'4M - SPS'!E120</f>
        <v>3.790549063990227E-2</v>
      </c>
      <c r="F120" s="346">
        <f>'4M - SPS'!F120</f>
        <v>3.8795312696370085E-2</v>
      </c>
      <c r="G120" s="346">
        <f>'4M - SPS'!G120</f>
        <v>4.0256529624143049E-2</v>
      </c>
      <c r="H120" s="346">
        <f>'4M - SPS'!H120</f>
        <v>7.0755895095357096E-2</v>
      </c>
      <c r="I120" s="346">
        <f>'4M - SPS'!I120</f>
        <v>6.7753562472526563E-2</v>
      </c>
      <c r="J120" s="346">
        <f>'4M - SPS'!J120</f>
        <v>6.823915742998507E-2</v>
      </c>
      <c r="K120" s="346">
        <f>'4M - SPS'!K120</f>
        <v>6.7525399252015297E-2</v>
      </c>
      <c r="L120" s="346">
        <f>'4M - SPS'!L120</f>
        <v>3.9063382109163408E-2</v>
      </c>
      <c r="M120" s="346">
        <f>'4M - SPS'!M120</f>
        <v>3.9553696920511257E-2</v>
      </c>
      <c r="N120" s="346">
        <f>'4M - SPS'!N120</f>
        <v>3.7562326323709046E-2</v>
      </c>
      <c r="O120" s="346">
        <f>'4M - SPS'!O120</f>
        <v>3.7309360712313777E-2</v>
      </c>
    </row>
    <row r="121" spans="1:15" hidden="1" x14ac:dyDescent="0.25">
      <c r="A121" s="541"/>
      <c r="B121" s="76" t="s">
        <v>7</v>
      </c>
      <c r="C121" s="346">
        <f>'4M - SPS'!C121</f>
        <v>3.5682741979693122E-2</v>
      </c>
      <c r="D121" s="346">
        <f>'4M - SPS'!D121</f>
        <v>3.5900332017223431E-2</v>
      </c>
      <c r="E121" s="346">
        <f>'4M - SPS'!E121</f>
        <v>3.6855222703080198E-2</v>
      </c>
      <c r="F121" s="346">
        <f>'4M - SPS'!F121</f>
        <v>3.7713234347840394E-2</v>
      </c>
      <c r="G121" s="346">
        <f>'4M - SPS'!G121</f>
        <v>3.8506725867705857E-2</v>
      </c>
      <c r="H121" s="346">
        <f>'4M - SPS'!H121</f>
        <v>6.7586919778914373E-2</v>
      </c>
      <c r="I121" s="346">
        <f>'4M - SPS'!I121</f>
        <v>6.4558915989139196E-2</v>
      </c>
      <c r="J121" s="346">
        <f>'4M - SPS'!J121</f>
        <v>6.5253104129576744E-2</v>
      </c>
      <c r="K121" s="346">
        <f>'4M - SPS'!K121</f>
        <v>6.4498460821838438E-2</v>
      </c>
      <c r="L121" s="346">
        <f>'4M - SPS'!L121</f>
        <v>3.7446622718188112E-2</v>
      </c>
      <c r="M121" s="346">
        <f>'4M - SPS'!M121</f>
        <v>3.7897793768534443E-2</v>
      </c>
      <c r="N121" s="346">
        <f>'4M - SPS'!N121</f>
        <v>3.5939490764754653E-2</v>
      </c>
      <c r="O121" s="346">
        <f>'4M - SPS'!O121</f>
        <v>3.5682741979693122E-2</v>
      </c>
    </row>
    <row r="122" spans="1:15" ht="15.75" hidden="1" thickBot="1" x14ac:dyDescent="0.3">
      <c r="A122" s="542"/>
      <c r="B122" s="78" t="s">
        <v>8</v>
      </c>
      <c r="C122" s="346">
        <f>'4M - SPS'!C122</f>
        <v>3.720867190622492E-2</v>
      </c>
      <c r="D122" s="346">
        <f>'4M - SPS'!D122</f>
        <v>3.7965054983119348E-2</v>
      </c>
      <c r="E122" s="346">
        <f>'4M - SPS'!E122</f>
        <v>3.9526899842224586E-2</v>
      </c>
      <c r="F122" s="346">
        <f>'4M - SPS'!F122</f>
        <v>4.1066274953560376E-2</v>
      </c>
      <c r="G122" s="346">
        <f>'4M - SPS'!G122</f>
        <v>4.2068085643249667E-2</v>
      </c>
      <c r="H122" s="346">
        <f>'4M - SPS'!H122</f>
        <v>7.6096635164427801E-2</v>
      </c>
      <c r="I122" s="346">
        <f>'4M - SPS'!I122</f>
        <v>7.1281056658700187E-2</v>
      </c>
      <c r="J122" s="346">
        <f>'4M - SPS'!J122</f>
        <v>7.3419066539057082E-2</v>
      </c>
      <c r="K122" s="346">
        <f>'4M - SPS'!K122</f>
        <v>7.0969717842630911E-2</v>
      </c>
      <c r="L122" s="346">
        <f>'4M - SPS'!L122</f>
        <v>4.0735333196233868E-2</v>
      </c>
      <c r="M122" s="346">
        <f>'4M - SPS'!M122</f>
        <v>4.1293551146050066E-2</v>
      </c>
      <c r="N122" s="346">
        <f>'4M - SPS'!N122</f>
        <v>3.8129622671069403E-2</v>
      </c>
      <c r="O122" s="346">
        <f>'4M - SPS'!O122</f>
        <v>3.720867190622492E-2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5" ht="15.75" hidden="1" thickBot="1" x14ac:dyDescent="0.3"/>
    <row r="125" spans="1:15" ht="15.75" hidden="1" thickBot="1" x14ac:dyDescent="0.3">
      <c r="C125" s="567" t="s">
        <v>118</v>
      </c>
      <c r="D125" s="568"/>
      <c r="E125" s="568"/>
      <c r="F125" s="568"/>
      <c r="G125" s="568"/>
      <c r="H125" s="568"/>
      <c r="I125" s="568"/>
      <c r="J125" s="568"/>
      <c r="K125" s="568"/>
      <c r="L125" s="568"/>
      <c r="M125" s="568"/>
      <c r="N125" s="569"/>
      <c r="O125" s="423" t="s">
        <v>118</v>
      </c>
    </row>
    <row r="126" spans="1:15" ht="15.75" hidden="1" thickBot="1" x14ac:dyDescent="0.3">
      <c r="A126" s="540" t="s">
        <v>119</v>
      </c>
      <c r="B126" s="239" t="s">
        <v>136</v>
      </c>
      <c r="C126" s="139">
        <f>C$4</f>
        <v>45658</v>
      </c>
      <c r="D126" s="139">
        <f t="shared" ref="D126:O126" si="59">D$4</f>
        <v>45689</v>
      </c>
      <c r="E126" s="139">
        <f t="shared" si="59"/>
        <v>45717</v>
      </c>
      <c r="F126" s="139">
        <f t="shared" si="59"/>
        <v>45748</v>
      </c>
      <c r="G126" s="139">
        <f t="shared" si="59"/>
        <v>45778</v>
      </c>
      <c r="H126" s="139">
        <f t="shared" si="59"/>
        <v>45809</v>
      </c>
      <c r="I126" s="139">
        <f t="shared" si="59"/>
        <v>45839</v>
      </c>
      <c r="J126" s="139">
        <f t="shared" si="59"/>
        <v>45870</v>
      </c>
      <c r="K126" s="139">
        <f t="shared" si="59"/>
        <v>45901</v>
      </c>
      <c r="L126" s="139">
        <f t="shared" si="59"/>
        <v>45931</v>
      </c>
      <c r="M126" s="139">
        <f t="shared" si="59"/>
        <v>45962</v>
      </c>
      <c r="N126" s="139">
        <f t="shared" si="59"/>
        <v>45992</v>
      </c>
      <c r="O126" s="139">
        <f t="shared" si="59"/>
        <v>46023</v>
      </c>
    </row>
    <row r="127" spans="1:15" hidden="1" x14ac:dyDescent="0.25">
      <c r="A127" s="541"/>
      <c r="B127" s="222" t="s">
        <v>20</v>
      </c>
      <c r="C127" s="346">
        <f>'4M - SPS'!C127</f>
        <v>2.5206392876862228E-3</v>
      </c>
      <c r="D127" s="346">
        <f>'4M - SPS'!D127</f>
        <v>2.6094049094805729E-3</v>
      </c>
      <c r="E127" s="346">
        <f>'4M - SPS'!E127</f>
        <v>2.6625093600977324E-3</v>
      </c>
      <c r="F127" s="346">
        <f>'4M - SPS'!F127</f>
        <v>2.8186873036299166E-3</v>
      </c>
      <c r="G127" s="346">
        <f>'4M - SPS'!G127</f>
        <v>3.4884703758569541E-3</v>
      </c>
      <c r="H127" s="346">
        <f>'4M - SPS'!H127</f>
        <v>1.0277104904642899E-2</v>
      </c>
      <c r="I127" s="346">
        <f>'4M - SPS'!I127</f>
        <v>9.2204375274734379E-3</v>
      </c>
      <c r="J127" s="346">
        <f>'4M - SPS'!J127</f>
        <v>9.38284257001493E-3</v>
      </c>
      <c r="K127" s="346">
        <f>'4M - SPS'!K127</f>
        <v>9.0396007479847072E-3</v>
      </c>
      <c r="L127" s="346">
        <f>'4M - SPS'!L127</f>
        <v>3.1606178908365895E-3</v>
      </c>
      <c r="M127" s="346">
        <f>'4M - SPS'!M127</f>
        <v>3.2913030794887426E-3</v>
      </c>
      <c r="N127" s="346">
        <f>'4M - SPS'!N127</f>
        <v>2.2736736762909611E-3</v>
      </c>
      <c r="O127" s="346">
        <f>'4M - SPS'!O127</f>
        <v>2.5206392876862228E-3</v>
      </c>
    </row>
    <row r="128" spans="1:15" hidden="1" x14ac:dyDescent="0.25">
      <c r="A128" s="541"/>
      <c r="B128" s="222" t="s">
        <v>0</v>
      </c>
      <c r="C128" s="346">
        <f>'4M - SPS'!C128</f>
        <v>4.1692768850366182E-3</v>
      </c>
      <c r="D128" s="346">
        <f>'4M - SPS'!D128</f>
        <v>3.7264894681143467E-3</v>
      </c>
      <c r="E128" s="346">
        <f>'4M - SPS'!E128</f>
        <v>3.8763402217987103E-3</v>
      </c>
      <c r="F128" s="346">
        <f>'4M - SPS'!F128</f>
        <v>2.5766990633745573E-3</v>
      </c>
      <c r="G128" s="346">
        <f>'4M - SPS'!G128</f>
        <v>6.0374752687771217E-3</v>
      </c>
      <c r="H128" s="346">
        <f>'4M - SPS'!H128</f>
        <v>1.8064643358666917E-2</v>
      </c>
      <c r="I128" s="346">
        <f>'4M - SPS'!I128</f>
        <v>1.4675867510337476E-2</v>
      </c>
      <c r="J128" s="346">
        <f>'4M - SPS'!J128</f>
        <v>1.6014393668506627E-2</v>
      </c>
      <c r="K128" s="346">
        <f>'4M - SPS'!K128</f>
        <v>1.6905592992344596E-2</v>
      </c>
      <c r="L128" s="346">
        <f>'4M - SPS'!L128</f>
        <v>3.3223337421884975E-3</v>
      </c>
      <c r="M128" s="346">
        <f>'4M - SPS'!M128</f>
        <v>3.0404397692707871E-3</v>
      </c>
      <c r="N128" s="346">
        <f>'4M - SPS'!N128</f>
        <v>3.2052956962383477E-3</v>
      </c>
      <c r="O128" s="346">
        <f>'4M - SPS'!O128</f>
        <v>4.1692768850366182E-3</v>
      </c>
    </row>
    <row r="129" spans="1:15" hidden="1" x14ac:dyDescent="0.25">
      <c r="A129" s="541"/>
      <c r="B129" s="222" t="s">
        <v>21</v>
      </c>
      <c r="C129" s="346">
        <f>'4M - SPS'!C129</f>
        <v>2.4321966640706207E-3</v>
      </c>
      <c r="D129" s="346">
        <f>'4M - SPS'!D129</f>
        <v>2.6321534960047515E-3</v>
      </c>
      <c r="E129" s="346">
        <f>'4M - SPS'!E129</f>
        <v>3.343031587303571E-3</v>
      </c>
      <c r="F129" s="346">
        <f>'4M - SPS'!F129</f>
        <v>3.894447753643759E-3</v>
      </c>
      <c r="G129" s="346">
        <f>'4M - SPS'!G129</f>
        <v>4.2121225341183359E-3</v>
      </c>
      <c r="H129" s="346">
        <f>'4M - SPS'!H129</f>
        <v>1.2644153271365446E-2</v>
      </c>
      <c r="I129" s="346">
        <f>'4M - SPS'!I129</f>
        <v>1.1066439775475291E-2</v>
      </c>
      <c r="J129" s="346">
        <f>'4M - SPS'!J129</f>
        <v>1.1551312608874764E-2</v>
      </c>
      <c r="K129" s="346">
        <f>'4M - SPS'!K129</f>
        <v>1.0907027801026845E-2</v>
      </c>
      <c r="L129" s="346">
        <f>'4M - SPS'!L129</f>
        <v>3.8022208464511746E-3</v>
      </c>
      <c r="M129" s="346">
        <f>'4M - SPS'!M129</f>
        <v>3.983616090822921E-3</v>
      </c>
      <c r="N129" s="346">
        <f>'4M - SPS'!N129</f>
        <v>2.2921215203200737E-3</v>
      </c>
      <c r="O129" s="346">
        <f>'4M - SPS'!O129</f>
        <v>2.4321966640706207E-3</v>
      </c>
    </row>
    <row r="130" spans="1:15" hidden="1" x14ac:dyDescent="0.25">
      <c r="A130" s="541"/>
      <c r="B130" s="222" t="s">
        <v>1</v>
      </c>
      <c r="C130" s="346">
        <f>'4M - SPS'!C130</f>
        <v>0</v>
      </c>
      <c r="D130" s="346">
        <f>'4M - SPS'!D130</f>
        <v>0</v>
      </c>
      <c r="E130" s="346">
        <f>'4M - SPS'!E130</f>
        <v>0</v>
      </c>
      <c r="F130" s="346">
        <f>'4M - SPS'!F130</f>
        <v>3.5624725755516919E-3</v>
      </c>
      <c r="G130" s="346">
        <f>'4M - SPS'!G130</f>
        <v>9.0035761152261768E-3</v>
      </c>
      <c r="H130" s="346">
        <f>'4M - SPS'!H130</f>
        <v>1.8470548328914174E-2</v>
      </c>
      <c r="I130" s="346">
        <f>'4M - SPS'!I130</f>
        <v>1.4845675490640056E-2</v>
      </c>
      <c r="J130" s="346">
        <f>'4M - SPS'!J130</f>
        <v>1.6243887988609765E-2</v>
      </c>
      <c r="K130" s="346">
        <f>'4M - SPS'!K130</f>
        <v>1.856049099795027E-2</v>
      </c>
      <c r="L130" s="346">
        <f>'4M - SPS'!L130</f>
        <v>3.5671547275583052E-3</v>
      </c>
      <c r="M130" s="346">
        <f>'4M - SPS'!M130</f>
        <v>0</v>
      </c>
      <c r="N130" s="346">
        <f>'4M - SPS'!N130</f>
        <v>0</v>
      </c>
      <c r="O130" s="346">
        <f>'4M - SPS'!O130</f>
        <v>0</v>
      </c>
    </row>
    <row r="131" spans="1:15" hidden="1" x14ac:dyDescent="0.25">
      <c r="A131" s="541"/>
      <c r="B131" s="222" t="s">
        <v>22</v>
      </c>
      <c r="C131" s="346">
        <f>'4M - SPS'!C131</f>
        <v>4.1797669255110828E-4</v>
      </c>
      <c r="D131" s="346">
        <f>'4M - SPS'!D131</f>
        <v>4.7626545832960722E-6</v>
      </c>
      <c r="E131" s="346">
        <f>'4M - SPS'!E131</f>
        <v>6.1233425677979886E-5</v>
      </c>
      <c r="F131" s="346">
        <f>'4M - SPS'!F131</f>
        <v>3.2304660152320788E-4</v>
      </c>
      <c r="G131" s="346">
        <f>'4M - SPS'!G131</f>
        <v>6.5888046649485832E-5</v>
      </c>
      <c r="H131" s="346">
        <f>'4M - SPS'!H131</f>
        <v>1.7436373717073588E-4</v>
      </c>
      <c r="I131" s="346">
        <f>'4M - SPS'!I131</f>
        <v>1.6578992979877382E-4</v>
      </c>
      <c r="J131" s="346">
        <f>'4M - SPS'!J131</f>
        <v>1.589553841990964E-4</v>
      </c>
      <c r="K131" s="346">
        <f>'4M - SPS'!K131</f>
        <v>1.6676763509966403E-4</v>
      </c>
      <c r="L131" s="346">
        <f>'4M - SPS'!L131</f>
        <v>4.8946039406879454E-5</v>
      </c>
      <c r="M131" s="346">
        <f>'4M - SPS'!M131</f>
        <v>4.5373156067342698E-5</v>
      </c>
      <c r="N131" s="346">
        <f>'4M - SPS'!N131</f>
        <v>4.8526382426554074E-6</v>
      </c>
      <c r="O131" s="346">
        <f>'4M - SPS'!O131</f>
        <v>4.1797669255110828E-4</v>
      </c>
    </row>
    <row r="132" spans="1:15" hidden="1" x14ac:dyDescent="0.25">
      <c r="A132" s="541"/>
      <c r="B132" s="76" t="s">
        <v>9</v>
      </c>
      <c r="C132" s="346">
        <f>'4M - SPS'!C132</f>
        <v>4.1224421031967025E-3</v>
      </c>
      <c r="D132" s="346">
        <f>'4M - SPS'!D132</f>
        <v>3.6887514125314639E-3</v>
      </c>
      <c r="E132" s="346">
        <f>'4M - SPS'!E132</f>
        <v>3.9703792656901622E-3</v>
      </c>
      <c r="F132" s="346">
        <f>'4M - SPS'!F132</f>
        <v>3.4322699761299359E-3</v>
      </c>
      <c r="G132" s="346">
        <f>'4M - SPS'!G132</f>
        <v>3.0448564238552043E-3</v>
      </c>
      <c r="H132" s="346">
        <f>'4M - SPS'!H132</f>
        <v>0</v>
      </c>
      <c r="I132" s="346">
        <f>'4M - SPS'!I132</f>
        <v>0</v>
      </c>
      <c r="J132" s="346">
        <f>'4M - SPS'!J132</f>
        <v>0</v>
      </c>
      <c r="K132" s="346">
        <f>'4M - SPS'!K132</f>
        <v>9.9761575185679744E-3</v>
      </c>
      <c r="L132" s="346">
        <f>'4M - SPS'!L132</f>
        <v>3.8855435324063642E-3</v>
      </c>
      <c r="M132" s="346">
        <f>'4M - SPS'!M132</f>
        <v>3.1255485635017944E-3</v>
      </c>
      <c r="N132" s="346">
        <f>'4M - SPS'!N132</f>
        <v>3.1557921667272936E-3</v>
      </c>
      <c r="O132" s="346">
        <f>'4M - SPS'!O132</f>
        <v>4.1224421031967025E-3</v>
      </c>
    </row>
    <row r="133" spans="1:15" hidden="1" x14ac:dyDescent="0.25">
      <c r="A133" s="541"/>
      <c r="B133" s="76" t="s">
        <v>3</v>
      </c>
      <c r="C133" s="346">
        <f>'4M - SPS'!C133</f>
        <v>4.1692768850366182E-3</v>
      </c>
      <c r="D133" s="346">
        <f>'4M - SPS'!D133</f>
        <v>3.7264894681143467E-3</v>
      </c>
      <c r="E133" s="346">
        <f>'4M - SPS'!E133</f>
        <v>3.8763402217987103E-3</v>
      </c>
      <c r="F133" s="346">
        <f>'4M - SPS'!F133</f>
        <v>2.5766990633745573E-3</v>
      </c>
      <c r="G133" s="346">
        <f>'4M - SPS'!G133</f>
        <v>6.0374752687771217E-3</v>
      </c>
      <c r="H133" s="346">
        <f>'4M - SPS'!H133</f>
        <v>1.8064643358666917E-2</v>
      </c>
      <c r="I133" s="346">
        <f>'4M - SPS'!I133</f>
        <v>1.4675867510337476E-2</v>
      </c>
      <c r="J133" s="346">
        <f>'4M - SPS'!J133</f>
        <v>1.6014393668506627E-2</v>
      </c>
      <c r="K133" s="346">
        <f>'4M - SPS'!K133</f>
        <v>1.6905592992344596E-2</v>
      </c>
      <c r="L133" s="346">
        <f>'4M - SPS'!L133</f>
        <v>3.3223337421884975E-3</v>
      </c>
      <c r="M133" s="346">
        <f>'4M - SPS'!M133</f>
        <v>3.0404397692707871E-3</v>
      </c>
      <c r="N133" s="346">
        <f>'4M - SPS'!N133</f>
        <v>3.2052956962383477E-3</v>
      </c>
      <c r="O133" s="346">
        <f>'4M - SPS'!O133</f>
        <v>4.1692768850366182E-3</v>
      </c>
    </row>
    <row r="134" spans="1:15" hidden="1" x14ac:dyDescent="0.25">
      <c r="A134" s="541"/>
      <c r="B134" s="76" t="s">
        <v>4</v>
      </c>
      <c r="C134" s="346">
        <f>'4M - SPS'!C134</f>
        <v>3.0206072554621395E-3</v>
      </c>
      <c r="D134" s="346">
        <f>'4M - SPS'!D134</f>
        <v>2.9808654054117568E-3</v>
      </c>
      <c r="E134" s="346">
        <f>'4M - SPS'!E134</f>
        <v>3.1354072473519607E-3</v>
      </c>
      <c r="F134" s="346">
        <f>'4M - SPS'!F134</f>
        <v>3.7124696016177404E-3</v>
      </c>
      <c r="G134" s="346">
        <f>'4M - SPS'!G134</f>
        <v>4.3028515152792133E-3</v>
      </c>
      <c r="H134" s="346">
        <f>'4M - SPS'!H134</f>
        <v>1.2177154503892866E-2</v>
      </c>
      <c r="I134" s="346">
        <f>'4M - SPS'!I134</f>
        <v>1.0662522087800325E-2</v>
      </c>
      <c r="J134" s="346">
        <f>'4M - SPS'!J134</f>
        <v>1.1085384696315924E-2</v>
      </c>
      <c r="K134" s="346">
        <f>'4M - SPS'!K134</f>
        <v>9.8906888174850882E-3</v>
      </c>
      <c r="L134" s="346">
        <f>'4M - SPS'!L134</f>
        <v>3.9289036971081369E-3</v>
      </c>
      <c r="M134" s="346">
        <f>'4M - SPS'!M134</f>
        <v>3.8411126221830454E-3</v>
      </c>
      <c r="N134" s="346">
        <f>'4M - SPS'!N134</f>
        <v>2.4403329753919399E-3</v>
      </c>
      <c r="O134" s="346">
        <f>'4M - SPS'!O134</f>
        <v>3.0206072554621395E-3</v>
      </c>
    </row>
    <row r="135" spans="1:15" hidden="1" x14ac:dyDescent="0.25">
      <c r="A135" s="541"/>
      <c r="B135" s="76" t="s">
        <v>5</v>
      </c>
      <c r="C135" s="346">
        <f>'4M - SPS'!C135</f>
        <v>2.5206392876862228E-3</v>
      </c>
      <c r="D135" s="346">
        <f>'4M - SPS'!D135</f>
        <v>2.6094049094805729E-3</v>
      </c>
      <c r="E135" s="346">
        <f>'4M - SPS'!E135</f>
        <v>2.6625093600977324E-3</v>
      </c>
      <c r="F135" s="346">
        <f>'4M - SPS'!F135</f>
        <v>2.8186873036299166E-3</v>
      </c>
      <c r="G135" s="346">
        <f>'4M - SPS'!G135</f>
        <v>3.4884703758569541E-3</v>
      </c>
      <c r="H135" s="346">
        <f>'4M - SPS'!H135</f>
        <v>1.0277104904642899E-2</v>
      </c>
      <c r="I135" s="346">
        <f>'4M - SPS'!I135</f>
        <v>9.2204375274734379E-3</v>
      </c>
      <c r="J135" s="346">
        <f>'4M - SPS'!J135</f>
        <v>9.38284257001493E-3</v>
      </c>
      <c r="K135" s="346">
        <f>'4M - SPS'!K135</f>
        <v>9.0396007479847072E-3</v>
      </c>
      <c r="L135" s="346">
        <f>'4M - SPS'!L135</f>
        <v>3.1606178908365895E-3</v>
      </c>
      <c r="M135" s="346">
        <f>'4M - SPS'!M135</f>
        <v>3.2913030794887426E-3</v>
      </c>
      <c r="N135" s="346">
        <f>'4M - SPS'!N135</f>
        <v>2.2736736762909611E-3</v>
      </c>
      <c r="O135" s="346">
        <f>'4M - SPS'!O135</f>
        <v>2.5206392876862228E-3</v>
      </c>
    </row>
    <row r="136" spans="1:15" hidden="1" x14ac:dyDescent="0.25">
      <c r="A136" s="541"/>
      <c r="B136" s="76" t="s">
        <v>23</v>
      </c>
      <c r="C136" s="346">
        <f>'4M - SPS'!C136</f>
        <v>2.5206392876862228E-3</v>
      </c>
      <c r="D136" s="346">
        <f>'4M - SPS'!D136</f>
        <v>2.6094049094805729E-3</v>
      </c>
      <c r="E136" s="346">
        <f>'4M - SPS'!E136</f>
        <v>2.6625093600977324E-3</v>
      </c>
      <c r="F136" s="346">
        <f>'4M - SPS'!F136</f>
        <v>2.8186873036299166E-3</v>
      </c>
      <c r="G136" s="346">
        <f>'4M - SPS'!G136</f>
        <v>3.4884703758569541E-3</v>
      </c>
      <c r="H136" s="346">
        <f>'4M - SPS'!H136</f>
        <v>1.0277104904642899E-2</v>
      </c>
      <c r="I136" s="346">
        <f>'4M - SPS'!I136</f>
        <v>9.2204375274734379E-3</v>
      </c>
      <c r="J136" s="346">
        <f>'4M - SPS'!J136</f>
        <v>9.38284257001493E-3</v>
      </c>
      <c r="K136" s="346">
        <f>'4M - SPS'!K136</f>
        <v>9.0396007479847072E-3</v>
      </c>
      <c r="L136" s="346">
        <f>'4M - SPS'!L136</f>
        <v>3.1606178908365895E-3</v>
      </c>
      <c r="M136" s="346">
        <f>'4M - SPS'!M136</f>
        <v>3.2913030794887426E-3</v>
      </c>
      <c r="N136" s="346">
        <f>'4M - SPS'!N136</f>
        <v>2.2736736762909611E-3</v>
      </c>
      <c r="O136" s="346">
        <f>'4M - SPS'!O136</f>
        <v>2.5206392876862228E-3</v>
      </c>
    </row>
    <row r="137" spans="1:15" hidden="1" x14ac:dyDescent="0.25">
      <c r="A137" s="541"/>
      <c r="B137" s="76" t="s">
        <v>24</v>
      </c>
      <c r="C137" s="346">
        <f>'4M - SPS'!C137</f>
        <v>2.5206392876862228E-3</v>
      </c>
      <c r="D137" s="346">
        <f>'4M - SPS'!D137</f>
        <v>2.6094049094805729E-3</v>
      </c>
      <c r="E137" s="346">
        <f>'4M - SPS'!E137</f>
        <v>2.6625093600977324E-3</v>
      </c>
      <c r="F137" s="346">
        <f>'4M - SPS'!F137</f>
        <v>2.8186873036299166E-3</v>
      </c>
      <c r="G137" s="346">
        <f>'4M - SPS'!G137</f>
        <v>3.4884703758569541E-3</v>
      </c>
      <c r="H137" s="346">
        <f>'4M - SPS'!H137</f>
        <v>1.0277104904642899E-2</v>
      </c>
      <c r="I137" s="346">
        <f>'4M - SPS'!I137</f>
        <v>9.2204375274734379E-3</v>
      </c>
      <c r="J137" s="346">
        <f>'4M - SPS'!J137</f>
        <v>9.38284257001493E-3</v>
      </c>
      <c r="K137" s="346">
        <f>'4M - SPS'!K137</f>
        <v>9.0396007479847072E-3</v>
      </c>
      <c r="L137" s="346">
        <f>'4M - SPS'!L137</f>
        <v>3.1606178908365895E-3</v>
      </c>
      <c r="M137" s="346">
        <f>'4M - SPS'!M137</f>
        <v>3.2913030794887426E-3</v>
      </c>
      <c r="N137" s="346">
        <f>'4M - SPS'!N137</f>
        <v>2.2736736762909611E-3</v>
      </c>
      <c r="O137" s="346">
        <f>'4M - SPS'!O137</f>
        <v>2.5206392876862228E-3</v>
      </c>
    </row>
    <row r="138" spans="1:15" hidden="1" x14ac:dyDescent="0.25">
      <c r="A138" s="541"/>
      <c r="B138" s="76" t="s">
        <v>7</v>
      </c>
      <c r="C138" s="346">
        <f>'4M - SPS'!C138</f>
        <v>2.0482580203068823E-3</v>
      </c>
      <c r="D138" s="346">
        <f>'4M - SPS'!D138</f>
        <v>2.0996679827765714E-3</v>
      </c>
      <c r="E138" s="346">
        <f>'4M - SPS'!E138</f>
        <v>2.5117772969197988E-3</v>
      </c>
      <c r="F138" s="346">
        <f>'4M - SPS'!F138</f>
        <v>2.6967656521596078E-3</v>
      </c>
      <c r="G138" s="346">
        <f>'4M - SPS'!G138</f>
        <v>2.9642741322941464E-3</v>
      </c>
      <c r="H138" s="346">
        <f>'4M - SPS'!H138</f>
        <v>8.9200802210856432E-3</v>
      </c>
      <c r="I138" s="346">
        <f>'4M - SPS'!I138</f>
        <v>7.9120840108608016E-3</v>
      </c>
      <c r="J138" s="346">
        <f>'4M - SPS'!J138</f>
        <v>8.1708958704232535E-3</v>
      </c>
      <c r="K138" s="346">
        <f>'4M - SPS'!K138</f>
        <v>7.7885391781615703E-3</v>
      </c>
      <c r="L138" s="346">
        <f>'4M - SPS'!L138</f>
        <v>2.663377281811887E-3</v>
      </c>
      <c r="M138" s="346">
        <f>'4M - SPS'!M138</f>
        <v>2.7952062314655561E-3</v>
      </c>
      <c r="N138" s="346">
        <f>'4M - SPS'!N138</f>
        <v>1.8275092352453522E-3</v>
      </c>
      <c r="O138" s="346">
        <f>'4M - SPS'!O138</f>
        <v>2.0482580203068823E-3</v>
      </c>
    </row>
    <row r="139" spans="1:15" ht="15.75" hidden="1" thickBot="1" x14ac:dyDescent="0.3">
      <c r="A139" s="542"/>
      <c r="B139" s="78" t="s">
        <v>8</v>
      </c>
      <c r="C139" s="346">
        <f>'4M - SPS'!C139</f>
        <v>2.056328093775078E-3</v>
      </c>
      <c r="D139" s="346">
        <f>'4M - SPS'!D139</f>
        <v>2.3809450168806499E-3</v>
      </c>
      <c r="E139" s="346">
        <f>'4M - SPS'!E139</f>
        <v>3.1301001577754123E-3</v>
      </c>
      <c r="F139" s="346">
        <f>'4M - SPS'!F139</f>
        <v>3.6577250464396274E-3</v>
      </c>
      <c r="G139" s="346">
        <f>'4M - SPS'!G139</f>
        <v>4.0499143567503358E-3</v>
      </c>
      <c r="H139" s="346">
        <f>'4M - SPS'!H139</f>
        <v>1.2606364835572214E-2</v>
      </c>
      <c r="I139" s="346">
        <f>'4M - SPS'!I139</f>
        <v>1.0687943341299815E-2</v>
      </c>
      <c r="J139" s="346">
        <f>'4M - SPS'!J139</f>
        <v>1.1522933460942934E-2</v>
      </c>
      <c r="K139" s="346">
        <f>'4M - SPS'!K139</f>
        <v>1.0486282157369091E-2</v>
      </c>
      <c r="L139" s="346">
        <f>'4M - SPS'!L139</f>
        <v>3.6596668037661337E-3</v>
      </c>
      <c r="M139" s="346">
        <f>'4M - SPS'!M139</f>
        <v>3.8274488539499401E-3</v>
      </c>
      <c r="N139" s="346">
        <f>'4M - SPS'!N139</f>
        <v>2.075377328930593E-3</v>
      </c>
      <c r="O139" s="346">
        <f>'4M - SPS'!O139</f>
        <v>2.056328093775078E-3</v>
      </c>
    </row>
    <row r="140" spans="1:15" hidden="1" x14ac:dyDescent="0.25"/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6.5" hidden="1" thickBot="1" x14ac:dyDescent="0.3">
      <c r="A142" s="534" t="s">
        <v>120</v>
      </c>
      <c r="B142" s="240" t="s">
        <v>117</v>
      </c>
      <c r="C142" s="139">
        <f>C$4</f>
        <v>45658</v>
      </c>
      <c r="D142" s="139">
        <f t="shared" ref="D142:O142" si="60">D$4</f>
        <v>45689</v>
      </c>
      <c r="E142" s="139">
        <f t="shared" si="60"/>
        <v>45717</v>
      </c>
      <c r="F142" s="139">
        <f t="shared" si="60"/>
        <v>45748</v>
      </c>
      <c r="G142" s="139">
        <f t="shared" si="60"/>
        <v>45778</v>
      </c>
      <c r="H142" s="139">
        <f t="shared" si="60"/>
        <v>45809</v>
      </c>
      <c r="I142" s="139">
        <f t="shared" si="60"/>
        <v>45839</v>
      </c>
      <c r="J142" s="139">
        <f t="shared" si="60"/>
        <v>45870</v>
      </c>
      <c r="K142" s="139">
        <f t="shared" si="60"/>
        <v>45901</v>
      </c>
      <c r="L142" s="139">
        <f t="shared" si="60"/>
        <v>45931</v>
      </c>
      <c r="M142" s="139">
        <f t="shared" si="60"/>
        <v>45962</v>
      </c>
      <c r="N142" s="139">
        <f t="shared" si="60"/>
        <v>45992</v>
      </c>
      <c r="O142" s="139">
        <f t="shared" si="60"/>
        <v>46023</v>
      </c>
    </row>
    <row r="143" spans="1:15" hidden="1" x14ac:dyDescent="0.25">
      <c r="A143" s="535"/>
      <c r="B143" s="222" t="s">
        <v>20</v>
      </c>
      <c r="C143" s="23">
        <f t="shared" ref="C143:C155" si="61">IF(C23=0,0,((C5*0.5)-C41)*C78*C110*C$2)</f>
        <v>0</v>
      </c>
      <c r="D143" s="23">
        <f t="shared" ref="D143:E155" si="62">IF(D23=0,0,((D5*0.5)+C23-D41)*D78*D110*D$2)</f>
        <v>0</v>
      </c>
      <c r="E143" s="23">
        <f t="shared" si="62"/>
        <v>0</v>
      </c>
      <c r="F143" s="23">
        <f t="shared" ref="F143:N143" si="63">IF(F23=0,0,((F5*0.5)+E23-F41)*F78*F110*F$2)</f>
        <v>0</v>
      </c>
      <c r="G143" s="23">
        <f t="shared" si="63"/>
        <v>0</v>
      </c>
      <c r="H143" s="23">
        <f t="shared" si="63"/>
        <v>0</v>
      </c>
      <c r="I143" s="23">
        <f t="shared" si="63"/>
        <v>0</v>
      </c>
      <c r="J143" s="23">
        <f t="shared" si="63"/>
        <v>0</v>
      </c>
      <c r="K143" s="23">
        <f t="shared" si="63"/>
        <v>0</v>
      </c>
      <c r="L143" s="23">
        <f t="shared" si="63"/>
        <v>0</v>
      </c>
      <c r="M143" s="23">
        <f t="shared" si="63"/>
        <v>0</v>
      </c>
      <c r="N143" s="23">
        <f t="shared" si="63"/>
        <v>0</v>
      </c>
      <c r="O143" s="23">
        <f t="shared" ref="O143:O155" si="64">IF(O23=0,0,((O5*0.5)+N23-O41)*O78*O110*O$2)</f>
        <v>0</v>
      </c>
    </row>
    <row r="144" spans="1:15" hidden="1" x14ac:dyDescent="0.25">
      <c r="A144" s="535"/>
      <c r="B144" s="222" t="s">
        <v>0</v>
      </c>
      <c r="C144" s="23">
        <f t="shared" si="61"/>
        <v>0</v>
      </c>
      <c r="D144" s="23">
        <f t="shared" si="62"/>
        <v>0</v>
      </c>
      <c r="E144" s="23">
        <f t="shared" si="62"/>
        <v>0</v>
      </c>
      <c r="F144" s="23">
        <f t="shared" ref="F144:N144" si="65">IF(F24=0,0,((F6*0.5)+E24-F42)*F79*F111*F$2)</f>
        <v>0</v>
      </c>
      <c r="G144" s="23">
        <f t="shared" si="65"/>
        <v>0</v>
      </c>
      <c r="H144" s="23">
        <f t="shared" si="65"/>
        <v>0</v>
      </c>
      <c r="I144" s="23">
        <f t="shared" si="65"/>
        <v>0</v>
      </c>
      <c r="J144" s="23">
        <f t="shared" si="65"/>
        <v>0</v>
      </c>
      <c r="K144" s="23">
        <f t="shared" si="65"/>
        <v>0</v>
      </c>
      <c r="L144" s="23">
        <f t="shared" si="65"/>
        <v>0</v>
      </c>
      <c r="M144" s="23">
        <f t="shared" si="65"/>
        <v>0</v>
      </c>
      <c r="N144" s="23">
        <f t="shared" si="65"/>
        <v>0</v>
      </c>
      <c r="O144" s="23">
        <f t="shared" si="64"/>
        <v>0</v>
      </c>
    </row>
    <row r="145" spans="1:15" hidden="1" x14ac:dyDescent="0.25">
      <c r="A145" s="535"/>
      <c r="B145" s="222" t="s">
        <v>21</v>
      </c>
      <c r="C145" s="23">
        <f t="shared" si="61"/>
        <v>0</v>
      </c>
      <c r="D145" s="23">
        <f t="shared" si="62"/>
        <v>0</v>
      </c>
      <c r="E145" s="23">
        <f t="shared" si="62"/>
        <v>0</v>
      </c>
      <c r="F145" s="23">
        <f t="shared" ref="F145:N148" si="66">IF(F25=0,0,((F7*0.5)+E25-F43)*F80*F112*F$2)</f>
        <v>0</v>
      </c>
      <c r="G145" s="23">
        <f t="shared" si="66"/>
        <v>0</v>
      </c>
      <c r="H145" s="23">
        <f t="shared" si="66"/>
        <v>0</v>
      </c>
      <c r="I145" s="23">
        <f t="shared" si="66"/>
        <v>0</v>
      </c>
      <c r="J145" s="23">
        <f t="shared" si="66"/>
        <v>0</v>
      </c>
      <c r="K145" s="23">
        <f t="shared" si="66"/>
        <v>0</v>
      </c>
      <c r="L145" s="23">
        <f t="shared" si="66"/>
        <v>0</v>
      </c>
      <c r="M145" s="23">
        <f t="shared" si="66"/>
        <v>0</v>
      </c>
      <c r="N145" s="23">
        <f t="shared" si="66"/>
        <v>0</v>
      </c>
      <c r="O145" s="23">
        <f t="shared" si="64"/>
        <v>0</v>
      </c>
    </row>
    <row r="146" spans="1:15" hidden="1" x14ac:dyDescent="0.25">
      <c r="A146" s="535"/>
      <c r="B146" s="222" t="s">
        <v>1</v>
      </c>
      <c r="C146" s="23">
        <f t="shared" si="61"/>
        <v>0</v>
      </c>
      <c r="D146" s="23">
        <f t="shared" si="62"/>
        <v>0</v>
      </c>
      <c r="E146" s="23">
        <f t="shared" si="62"/>
        <v>0</v>
      </c>
      <c r="F146" s="23">
        <f t="shared" si="66"/>
        <v>0</v>
      </c>
      <c r="G146" s="23">
        <f t="shared" si="66"/>
        <v>0</v>
      </c>
      <c r="H146" s="23">
        <f t="shared" si="66"/>
        <v>0</v>
      </c>
      <c r="I146" s="23">
        <f t="shared" si="66"/>
        <v>0</v>
      </c>
      <c r="J146" s="23">
        <f t="shared" si="66"/>
        <v>0</v>
      </c>
      <c r="K146" s="23">
        <f t="shared" si="66"/>
        <v>0</v>
      </c>
      <c r="L146" s="23">
        <f t="shared" si="66"/>
        <v>0</v>
      </c>
      <c r="M146" s="23">
        <f t="shared" si="66"/>
        <v>0</v>
      </c>
      <c r="N146" s="23">
        <f t="shared" si="66"/>
        <v>0</v>
      </c>
      <c r="O146" s="23">
        <f t="shared" si="64"/>
        <v>0</v>
      </c>
    </row>
    <row r="147" spans="1:15" hidden="1" x14ac:dyDescent="0.25">
      <c r="A147" s="535"/>
      <c r="B147" s="222" t="s">
        <v>22</v>
      </c>
      <c r="C147" s="23">
        <f t="shared" si="61"/>
        <v>0</v>
      </c>
      <c r="D147" s="23">
        <f t="shared" si="62"/>
        <v>0</v>
      </c>
      <c r="E147" s="23">
        <f t="shared" si="62"/>
        <v>0</v>
      </c>
      <c r="F147" s="23">
        <f t="shared" si="66"/>
        <v>0</v>
      </c>
      <c r="G147" s="23">
        <f t="shared" si="66"/>
        <v>0</v>
      </c>
      <c r="H147" s="23">
        <f t="shared" si="66"/>
        <v>0</v>
      </c>
      <c r="I147" s="23">
        <f t="shared" si="66"/>
        <v>0</v>
      </c>
      <c r="J147" s="23">
        <f t="shared" si="66"/>
        <v>0</v>
      </c>
      <c r="K147" s="23">
        <f t="shared" si="66"/>
        <v>0</v>
      </c>
      <c r="L147" s="23">
        <f t="shared" si="66"/>
        <v>0</v>
      </c>
      <c r="M147" s="23">
        <f t="shared" si="66"/>
        <v>0</v>
      </c>
      <c r="N147" s="23">
        <f t="shared" si="66"/>
        <v>0</v>
      </c>
      <c r="O147" s="23">
        <f t="shared" si="64"/>
        <v>0</v>
      </c>
    </row>
    <row r="148" spans="1:15" hidden="1" x14ac:dyDescent="0.25">
      <c r="A148" s="535"/>
      <c r="B148" s="76" t="s">
        <v>9</v>
      </c>
      <c r="C148" s="23">
        <f t="shared" si="61"/>
        <v>0</v>
      </c>
      <c r="D148" s="23">
        <f t="shared" si="62"/>
        <v>0</v>
      </c>
      <c r="E148" s="23">
        <f t="shared" si="62"/>
        <v>0</v>
      </c>
      <c r="F148" s="23">
        <f t="shared" si="66"/>
        <v>0</v>
      </c>
      <c r="G148" s="23">
        <f t="shared" si="66"/>
        <v>0</v>
      </c>
      <c r="H148" s="23">
        <f t="shared" si="66"/>
        <v>0</v>
      </c>
      <c r="I148" s="23">
        <f t="shared" si="66"/>
        <v>0</v>
      </c>
      <c r="J148" s="23">
        <f t="shared" si="66"/>
        <v>0</v>
      </c>
      <c r="K148" s="23">
        <f t="shared" si="66"/>
        <v>0</v>
      </c>
      <c r="L148" s="23">
        <f t="shared" si="66"/>
        <v>0</v>
      </c>
      <c r="M148" s="23">
        <f t="shared" si="66"/>
        <v>0</v>
      </c>
      <c r="N148" s="23">
        <f t="shared" si="66"/>
        <v>0</v>
      </c>
      <c r="O148" s="23">
        <f t="shared" si="64"/>
        <v>0</v>
      </c>
    </row>
    <row r="149" spans="1:15" hidden="1" x14ac:dyDescent="0.25">
      <c r="A149" s="535"/>
      <c r="B149" s="76" t="s">
        <v>3</v>
      </c>
      <c r="C149" s="23">
        <f t="shared" si="61"/>
        <v>0</v>
      </c>
      <c r="D149" s="23">
        <f t="shared" si="62"/>
        <v>0</v>
      </c>
      <c r="E149" s="23">
        <f t="shared" si="62"/>
        <v>0</v>
      </c>
      <c r="F149" s="23">
        <f t="shared" ref="F149:N152" si="67">IF(F29=0,0,((F11*0.5)+E29-F47)*F84*F116*F$2)</f>
        <v>0</v>
      </c>
      <c r="G149" s="23">
        <f t="shared" si="67"/>
        <v>0</v>
      </c>
      <c r="H149" s="23">
        <f t="shared" si="67"/>
        <v>0</v>
      </c>
      <c r="I149" s="23">
        <f t="shared" si="67"/>
        <v>0</v>
      </c>
      <c r="J149" s="23">
        <f t="shared" si="67"/>
        <v>0</v>
      </c>
      <c r="K149" s="23">
        <f t="shared" si="67"/>
        <v>0</v>
      </c>
      <c r="L149" s="23">
        <f t="shared" si="67"/>
        <v>0</v>
      </c>
      <c r="M149" s="23">
        <f t="shared" si="67"/>
        <v>0</v>
      </c>
      <c r="N149" s="23">
        <f t="shared" si="67"/>
        <v>0</v>
      </c>
      <c r="O149" s="23">
        <f t="shared" si="64"/>
        <v>0</v>
      </c>
    </row>
    <row r="150" spans="1:15" ht="15.75" hidden="1" customHeight="1" x14ac:dyDescent="0.25">
      <c r="A150" s="535"/>
      <c r="B150" s="76" t="s">
        <v>4</v>
      </c>
      <c r="C150" s="23">
        <f t="shared" si="61"/>
        <v>0</v>
      </c>
      <c r="D150" s="23">
        <f t="shared" si="62"/>
        <v>0</v>
      </c>
      <c r="E150" s="23">
        <f t="shared" si="62"/>
        <v>0</v>
      </c>
      <c r="F150" s="23">
        <f t="shared" si="67"/>
        <v>0</v>
      </c>
      <c r="G150" s="23">
        <f t="shared" si="67"/>
        <v>0</v>
      </c>
      <c r="H150" s="23">
        <f t="shared" si="67"/>
        <v>0</v>
      </c>
      <c r="I150" s="23">
        <f t="shared" si="67"/>
        <v>0</v>
      </c>
      <c r="J150" s="23">
        <f t="shared" si="67"/>
        <v>0</v>
      </c>
      <c r="K150" s="23">
        <f t="shared" si="67"/>
        <v>0</v>
      </c>
      <c r="L150" s="23">
        <f t="shared" si="67"/>
        <v>0</v>
      </c>
      <c r="M150" s="23">
        <f t="shared" si="67"/>
        <v>0</v>
      </c>
      <c r="N150" s="23">
        <f t="shared" si="67"/>
        <v>0</v>
      </c>
      <c r="O150" s="23">
        <f t="shared" si="64"/>
        <v>0</v>
      </c>
    </row>
    <row r="151" spans="1:15" hidden="1" x14ac:dyDescent="0.25">
      <c r="A151" s="535"/>
      <c r="B151" s="76" t="s">
        <v>5</v>
      </c>
      <c r="C151" s="23">
        <f t="shared" si="61"/>
        <v>0</v>
      </c>
      <c r="D151" s="23">
        <f t="shared" si="62"/>
        <v>0</v>
      </c>
      <c r="E151" s="23">
        <f t="shared" si="62"/>
        <v>0</v>
      </c>
      <c r="F151" s="23">
        <f t="shared" si="67"/>
        <v>0</v>
      </c>
      <c r="G151" s="23">
        <f t="shared" si="67"/>
        <v>0</v>
      </c>
      <c r="H151" s="23">
        <f t="shared" si="67"/>
        <v>0</v>
      </c>
      <c r="I151" s="23">
        <f t="shared" si="67"/>
        <v>0</v>
      </c>
      <c r="J151" s="23">
        <f t="shared" si="67"/>
        <v>0</v>
      </c>
      <c r="K151" s="23">
        <f t="shared" si="67"/>
        <v>0</v>
      </c>
      <c r="L151" s="23">
        <f t="shared" si="67"/>
        <v>0</v>
      </c>
      <c r="M151" s="23">
        <f t="shared" si="67"/>
        <v>0</v>
      </c>
      <c r="N151" s="23">
        <f t="shared" si="67"/>
        <v>0</v>
      </c>
      <c r="O151" s="23">
        <f t="shared" si="64"/>
        <v>0</v>
      </c>
    </row>
    <row r="152" spans="1:15" hidden="1" x14ac:dyDescent="0.25">
      <c r="A152" s="535"/>
      <c r="B152" s="76" t="s">
        <v>23</v>
      </c>
      <c r="C152" s="23">
        <f t="shared" si="61"/>
        <v>0</v>
      </c>
      <c r="D152" s="23">
        <f t="shared" si="62"/>
        <v>0</v>
      </c>
      <c r="E152" s="23">
        <f t="shared" si="62"/>
        <v>0</v>
      </c>
      <c r="F152" s="23">
        <f t="shared" si="67"/>
        <v>0</v>
      </c>
      <c r="G152" s="23">
        <f t="shared" si="67"/>
        <v>0</v>
      </c>
      <c r="H152" s="23">
        <f t="shared" si="67"/>
        <v>0</v>
      </c>
      <c r="I152" s="23">
        <f t="shared" si="67"/>
        <v>0</v>
      </c>
      <c r="J152" s="23">
        <f t="shared" si="67"/>
        <v>0</v>
      </c>
      <c r="K152" s="23">
        <f t="shared" si="67"/>
        <v>0</v>
      </c>
      <c r="L152" s="23">
        <f t="shared" si="67"/>
        <v>0</v>
      </c>
      <c r="M152" s="23">
        <f t="shared" si="67"/>
        <v>0</v>
      </c>
      <c r="N152" s="23">
        <f t="shared" si="67"/>
        <v>0</v>
      </c>
      <c r="O152" s="23">
        <f t="shared" si="64"/>
        <v>0</v>
      </c>
    </row>
    <row r="153" spans="1:15" hidden="1" x14ac:dyDescent="0.25">
      <c r="A153" s="535"/>
      <c r="B153" s="76" t="s">
        <v>24</v>
      </c>
      <c r="C153" s="23">
        <f t="shared" si="61"/>
        <v>0</v>
      </c>
      <c r="D153" s="23">
        <f t="shared" si="62"/>
        <v>0</v>
      </c>
      <c r="E153" s="23">
        <f t="shared" si="62"/>
        <v>0</v>
      </c>
      <c r="F153" s="23">
        <f t="shared" ref="F153:N155" si="68">IF(F33=0,0,((F15*0.5)+E33-F51)*F88*F120*F$2)</f>
        <v>0</v>
      </c>
      <c r="G153" s="23">
        <f t="shared" si="68"/>
        <v>0</v>
      </c>
      <c r="H153" s="23">
        <f t="shared" si="68"/>
        <v>0</v>
      </c>
      <c r="I153" s="23">
        <f t="shared" si="68"/>
        <v>0</v>
      </c>
      <c r="J153" s="23">
        <f t="shared" si="68"/>
        <v>0</v>
      </c>
      <c r="K153" s="23">
        <f t="shared" si="68"/>
        <v>0</v>
      </c>
      <c r="L153" s="23">
        <f t="shared" si="68"/>
        <v>0</v>
      </c>
      <c r="M153" s="23">
        <f t="shared" si="68"/>
        <v>0</v>
      </c>
      <c r="N153" s="23">
        <f t="shared" si="68"/>
        <v>0</v>
      </c>
      <c r="O153" s="23">
        <f t="shared" si="64"/>
        <v>0</v>
      </c>
    </row>
    <row r="154" spans="1:15" ht="15.75" hidden="1" customHeight="1" x14ac:dyDescent="0.25">
      <c r="A154" s="535"/>
      <c r="B154" s="76" t="s">
        <v>7</v>
      </c>
      <c r="C154" s="23">
        <f t="shared" si="61"/>
        <v>0</v>
      </c>
      <c r="D154" s="23">
        <f t="shared" si="62"/>
        <v>0</v>
      </c>
      <c r="E154" s="23">
        <f t="shared" si="62"/>
        <v>0</v>
      </c>
      <c r="F154" s="23">
        <f t="shared" si="68"/>
        <v>0</v>
      </c>
      <c r="G154" s="23">
        <f t="shared" si="68"/>
        <v>0</v>
      </c>
      <c r="H154" s="23">
        <f t="shared" si="68"/>
        <v>0</v>
      </c>
      <c r="I154" s="23">
        <f t="shared" si="68"/>
        <v>0</v>
      </c>
      <c r="J154" s="23">
        <f t="shared" si="68"/>
        <v>0</v>
      </c>
      <c r="K154" s="23">
        <f t="shared" si="68"/>
        <v>0</v>
      </c>
      <c r="L154" s="23">
        <f t="shared" si="68"/>
        <v>0</v>
      </c>
      <c r="M154" s="23">
        <f t="shared" si="68"/>
        <v>0</v>
      </c>
      <c r="N154" s="23">
        <f t="shared" si="68"/>
        <v>0</v>
      </c>
      <c r="O154" s="23">
        <f t="shared" si="64"/>
        <v>0</v>
      </c>
    </row>
    <row r="155" spans="1:15" ht="15.75" hidden="1" customHeight="1" x14ac:dyDescent="0.25">
      <c r="A155" s="535"/>
      <c r="B155" s="76" t="s">
        <v>8</v>
      </c>
      <c r="C155" s="23">
        <f t="shared" si="61"/>
        <v>0</v>
      </c>
      <c r="D155" s="23">
        <f t="shared" si="62"/>
        <v>0</v>
      </c>
      <c r="E155" s="23">
        <f t="shared" si="62"/>
        <v>0</v>
      </c>
      <c r="F155" s="23">
        <f t="shared" si="68"/>
        <v>0</v>
      </c>
      <c r="G155" s="23">
        <f t="shared" si="68"/>
        <v>0</v>
      </c>
      <c r="H155" s="23">
        <f t="shared" si="68"/>
        <v>0</v>
      </c>
      <c r="I155" s="23">
        <f t="shared" si="68"/>
        <v>0</v>
      </c>
      <c r="J155" s="23">
        <f t="shared" si="68"/>
        <v>0</v>
      </c>
      <c r="K155" s="23">
        <f t="shared" si="68"/>
        <v>0</v>
      </c>
      <c r="L155" s="23">
        <f t="shared" si="68"/>
        <v>0</v>
      </c>
      <c r="M155" s="23">
        <f t="shared" si="68"/>
        <v>0</v>
      </c>
      <c r="N155" s="23">
        <f t="shared" si="68"/>
        <v>0</v>
      </c>
      <c r="O155" s="23">
        <f t="shared" si="64"/>
        <v>0</v>
      </c>
    </row>
    <row r="156" spans="1:15" ht="15.75" hidden="1" customHeight="1" x14ac:dyDescent="0.25">
      <c r="A156" s="535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0</v>
      </c>
      <c r="E157" s="23">
        <f t="shared" ref="E157:O157" si="69">SUM(E143:E156)</f>
        <v>0</v>
      </c>
      <c r="F157" s="23">
        <f t="shared" si="69"/>
        <v>0</v>
      </c>
      <c r="G157" s="23">
        <f t="shared" si="69"/>
        <v>0</v>
      </c>
      <c r="H157" s="23">
        <f t="shared" si="69"/>
        <v>0</v>
      </c>
      <c r="I157" s="23">
        <f t="shared" si="69"/>
        <v>0</v>
      </c>
      <c r="J157" s="23">
        <f t="shared" si="69"/>
        <v>0</v>
      </c>
      <c r="K157" s="23">
        <f t="shared" si="69"/>
        <v>0</v>
      </c>
      <c r="L157" s="23">
        <f t="shared" si="69"/>
        <v>0</v>
      </c>
      <c r="M157" s="23">
        <f t="shared" si="69"/>
        <v>0</v>
      </c>
      <c r="N157" s="23">
        <f t="shared" si="69"/>
        <v>0</v>
      </c>
      <c r="O157" s="23">
        <f t="shared" si="69"/>
        <v>0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0</v>
      </c>
      <c r="E158" s="24">
        <f t="shared" ref="E158:O158" si="70">D158+E157</f>
        <v>0</v>
      </c>
      <c r="F158" s="24">
        <f t="shared" si="70"/>
        <v>0</v>
      </c>
      <c r="G158" s="24">
        <f t="shared" si="70"/>
        <v>0</v>
      </c>
      <c r="H158" s="24">
        <f t="shared" si="70"/>
        <v>0</v>
      </c>
      <c r="I158" s="24">
        <f t="shared" si="70"/>
        <v>0</v>
      </c>
      <c r="J158" s="24">
        <f t="shared" si="70"/>
        <v>0</v>
      </c>
      <c r="K158" s="24">
        <f t="shared" si="70"/>
        <v>0</v>
      </c>
      <c r="L158" s="24">
        <f t="shared" si="70"/>
        <v>0</v>
      </c>
      <c r="M158" s="24">
        <f t="shared" si="70"/>
        <v>0</v>
      </c>
      <c r="N158" s="24">
        <f t="shared" si="70"/>
        <v>0</v>
      </c>
      <c r="O158" s="24">
        <f t="shared" si="70"/>
        <v>0</v>
      </c>
    </row>
    <row r="159" spans="1:15" hidden="1" x14ac:dyDescent="0.25">
      <c r="A159" s="95"/>
      <c r="B159" s="95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6.5" hidden="1" thickBot="1" x14ac:dyDescent="0.3">
      <c r="A161" s="534" t="s">
        <v>121</v>
      </c>
      <c r="B161" s="240" t="s">
        <v>117</v>
      </c>
      <c r="C161" s="139">
        <f>C$4</f>
        <v>45658</v>
      </c>
      <c r="D161" s="139">
        <f t="shared" ref="D161:O161" si="71">D$4</f>
        <v>45689</v>
      </c>
      <c r="E161" s="139">
        <f t="shared" si="71"/>
        <v>45717</v>
      </c>
      <c r="F161" s="139">
        <f t="shared" si="71"/>
        <v>45748</v>
      </c>
      <c r="G161" s="139">
        <f t="shared" si="71"/>
        <v>45778</v>
      </c>
      <c r="H161" s="139">
        <f t="shared" si="71"/>
        <v>45809</v>
      </c>
      <c r="I161" s="139">
        <f t="shared" si="71"/>
        <v>45839</v>
      </c>
      <c r="J161" s="139">
        <f t="shared" si="71"/>
        <v>45870</v>
      </c>
      <c r="K161" s="139">
        <f t="shared" si="71"/>
        <v>45901</v>
      </c>
      <c r="L161" s="139">
        <f t="shared" si="71"/>
        <v>45931</v>
      </c>
      <c r="M161" s="139">
        <f t="shared" si="71"/>
        <v>45962</v>
      </c>
      <c r="N161" s="139">
        <f t="shared" si="71"/>
        <v>45992</v>
      </c>
      <c r="O161" s="139">
        <f t="shared" si="71"/>
        <v>46023</v>
      </c>
    </row>
    <row r="162" spans="1:15" hidden="1" x14ac:dyDescent="0.25">
      <c r="A162" s="535"/>
      <c r="B162" s="222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O162" si="72">IF(E23=0,0,((E5*0.5)+D23-E41)*E78*E127*E$2)</f>
        <v>0</v>
      </c>
      <c r="F162" s="23">
        <f t="shared" si="72"/>
        <v>0</v>
      </c>
      <c r="G162" s="23">
        <f t="shared" si="72"/>
        <v>0</v>
      </c>
      <c r="H162" s="23">
        <f t="shared" si="72"/>
        <v>0</v>
      </c>
      <c r="I162" s="23">
        <f t="shared" si="72"/>
        <v>0</v>
      </c>
      <c r="J162" s="23">
        <f t="shared" si="72"/>
        <v>0</v>
      </c>
      <c r="K162" s="23">
        <f t="shared" si="72"/>
        <v>0</v>
      </c>
      <c r="L162" s="23">
        <f t="shared" si="72"/>
        <v>0</v>
      </c>
      <c r="M162" s="23">
        <f t="shared" si="72"/>
        <v>0</v>
      </c>
      <c r="N162" s="23">
        <f t="shared" si="72"/>
        <v>0</v>
      </c>
      <c r="O162" s="23">
        <f t="shared" si="72"/>
        <v>0</v>
      </c>
    </row>
    <row r="163" spans="1:15" hidden="1" x14ac:dyDescent="0.25">
      <c r="A163" s="535"/>
      <c r="B163" s="222" t="s">
        <v>0</v>
      </c>
      <c r="C163" s="23">
        <f t="shared" ref="C163:C174" si="73">IF(C24=0,0,((C6*0.5)-C42)*C79*C128*C$2)</f>
        <v>0</v>
      </c>
      <c r="D163" s="23">
        <f t="shared" ref="D163:O174" si="74">IF(D24=0,0,((D6*0.5)+C24-D42)*D79*D128*D$2)</f>
        <v>0</v>
      </c>
      <c r="E163" s="23">
        <f t="shared" si="74"/>
        <v>0</v>
      </c>
      <c r="F163" s="23">
        <f t="shared" si="74"/>
        <v>0</v>
      </c>
      <c r="G163" s="23">
        <f t="shared" si="74"/>
        <v>0</v>
      </c>
      <c r="H163" s="23">
        <f t="shared" si="74"/>
        <v>0</v>
      </c>
      <c r="I163" s="23">
        <f t="shared" si="74"/>
        <v>0</v>
      </c>
      <c r="J163" s="23">
        <f t="shared" si="74"/>
        <v>0</v>
      </c>
      <c r="K163" s="23">
        <f t="shared" si="74"/>
        <v>0</v>
      </c>
      <c r="L163" s="23">
        <f t="shared" si="74"/>
        <v>0</v>
      </c>
      <c r="M163" s="23">
        <f t="shared" si="74"/>
        <v>0</v>
      </c>
      <c r="N163" s="23">
        <f t="shared" si="74"/>
        <v>0</v>
      </c>
      <c r="O163" s="23">
        <f t="shared" si="74"/>
        <v>0</v>
      </c>
    </row>
    <row r="164" spans="1:15" hidden="1" x14ac:dyDescent="0.25">
      <c r="A164" s="535"/>
      <c r="B164" s="222" t="s">
        <v>21</v>
      </c>
      <c r="C164" s="23">
        <f t="shared" si="73"/>
        <v>0</v>
      </c>
      <c r="D164" s="23">
        <f t="shared" si="74"/>
        <v>0</v>
      </c>
      <c r="E164" s="23">
        <f t="shared" ref="E164:O167" si="75">IF(E25=0,0,((E7*0.5)+D25-E43)*E80*E129*E$2)</f>
        <v>0</v>
      </c>
      <c r="F164" s="23">
        <f t="shared" si="75"/>
        <v>0</v>
      </c>
      <c r="G164" s="23">
        <f t="shared" si="75"/>
        <v>0</v>
      </c>
      <c r="H164" s="23">
        <f t="shared" si="75"/>
        <v>0</v>
      </c>
      <c r="I164" s="23">
        <f t="shared" si="75"/>
        <v>0</v>
      </c>
      <c r="J164" s="23">
        <f t="shared" si="75"/>
        <v>0</v>
      </c>
      <c r="K164" s="23">
        <f t="shared" si="75"/>
        <v>0</v>
      </c>
      <c r="L164" s="23">
        <f t="shared" si="75"/>
        <v>0</v>
      </c>
      <c r="M164" s="23">
        <f t="shared" si="75"/>
        <v>0</v>
      </c>
      <c r="N164" s="23">
        <f t="shared" si="75"/>
        <v>0</v>
      </c>
      <c r="O164" s="23">
        <f t="shared" si="75"/>
        <v>0</v>
      </c>
    </row>
    <row r="165" spans="1:15" hidden="1" x14ac:dyDescent="0.25">
      <c r="A165" s="535"/>
      <c r="B165" s="222" t="s">
        <v>1</v>
      </c>
      <c r="C165" s="23">
        <f t="shared" si="73"/>
        <v>0</v>
      </c>
      <c r="D165" s="23">
        <f t="shared" si="74"/>
        <v>0</v>
      </c>
      <c r="E165" s="23">
        <f t="shared" si="75"/>
        <v>0</v>
      </c>
      <c r="F165" s="23">
        <f t="shared" si="75"/>
        <v>0</v>
      </c>
      <c r="G165" s="23">
        <f t="shared" si="75"/>
        <v>0</v>
      </c>
      <c r="H165" s="23">
        <f t="shared" si="75"/>
        <v>0</v>
      </c>
      <c r="I165" s="23">
        <f t="shared" si="75"/>
        <v>0</v>
      </c>
      <c r="J165" s="23">
        <f t="shared" si="75"/>
        <v>0</v>
      </c>
      <c r="K165" s="23">
        <f t="shared" si="75"/>
        <v>0</v>
      </c>
      <c r="L165" s="23">
        <f t="shared" si="75"/>
        <v>0</v>
      </c>
      <c r="M165" s="23">
        <f t="shared" si="75"/>
        <v>0</v>
      </c>
      <c r="N165" s="23">
        <f t="shared" si="75"/>
        <v>0</v>
      </c>
      <c r="O165" s="23">
        <f t="shared" si="75"/>
        <v>0</v>
      </c>
    </row>
    <row r="166" spans="1:15" hidden="1" x14ac:dyDescent="0.25">
      <c r="A166" s="535"/>
      <c r="B166" s="222" t="s">
        <v>22</v>
      </c>
      <c r="C166" s="23">
        <f t="shared" si="73"/>
        <v>0</v>
      </c>
      <c r="D166" s="23">
        <f t="shared" si="74"/>
        <v>0</v>
      </c>
      <c r="E166" s="23">
        <f t="shared" si="75"/>
        <v>0</v>
      </c>
      <c r="F166" s="23">
        <f t="shared" si="75"/>
        <v>0</v>
      </c>
      <c r="G166" s="23">
        <f t="shared" si="75"/>
        <v>0</v>
      </c>
      <c r="H166" s="23">
        <f t="shared" si="75"/>
        <v>0</v>
      </c>
      <c r="I166" s="23">
        <f t="shared" si="75"/>
        <v>0</v>
      </c>
      <c r="J166" s="23">
        <f t="shared" si="75"/>
        <v>0</v>
      </c>
      <c r="K166" s="23">
        <f t="shared" si="75"/>
        <v>0</v>
      </c>
      <c r="L166" s="23">
        <f t="shared" si="75"/>
        <v>0</v>
      </c>
      <c r="M166" s="23">
        <f t="shared" si="75"/>
        <v>0</v>
      </c>
      <c r="N166" s="23">
        <f t="shared" si="75"/>
        <v>0</v>
      </c>
      <c r="O166" s="23">
        <f t="shared" si="75"/>
        <v>0</v>
      </c>
    </row>
    <row r="167" spans="1:15" hidden="1" x14ac:dyDescent="0.25">
      <c r="A167" s="535"/>
      <c r="B167" s="76" t="s">
        <v>9</v>
      </c>
      <c r="C167" s="23">
        <f t="shared" si="73"/>
        <v>0</v>
      </c>
      <c r="D167" s="23">
        <f t="shared" si="74"/>
        <v>0</v>
      </c>
      <c r="E167" s="23">
        <f t="shared" si="75"/>
        <v>0</v>
      </c>
      <c r="F167" s="23">
        <f t="shared" si="75"/>
        <v>0</v>
      </c>
      <c r="G167" s="23">
        <f t="shared" si="75"/>
        <v>0</v>
      </c>
      <c r="H167" s="23">
        <f t="shared" si="75"/>
        <v>0</v>
      </c>
      <c r="I167" s="23">
        <f t="shared" si="75"/>
        <v>0</v>
      </c>
      <c r="J167" s="23">
        <f t="shared" si="75"/>
        <v>0</v>
      </c>
      <c r="K167" s="23">
        <f t="shared" si="75"/>
        <v>0</v>
      </c>
      <c r="L167" s="23">
        <f t="shared" si="75"/>
        <v>0</v>
      </c>
      <c r="M167" s="23">
        <f t="shared" si="75"/>
        <v>0</v>
      </c>
      <c r="N167" s="23">
        <f t="shared" si="75"/>
        <v>0</v>
      </c>
      <c r="O167" s="23">
        <f t="shared" si="75"/>
        <v>0</v>
      </c>
    </row>
    <row r="168" spans="1:15" hidden="1" x14ac:dyDescent="0.25">
      <c r="A168" s="535"/>
      <c r="B168" s="76" t="s">
        <v>3</v>
      </c>
      <c r="C168" s="23">
        <f t="shared" si="73"/>
        <v>0</v>
      </c>
      <c r="D168" s="23">
        <f t="shared" si="74"/>
        <v>0</v>
      </c>
      <c r="E168" s="23">
        <f t="shared" ref="E168:O171" si="76">IF(E29=0,0,((E11*0.5)+D29-E47)*E84*E133*E$2)</f>
        <v>0</v>
      </c>
      <c r="F168" s="23">
        <f t="shared" si="76"/>
        <v>0</v>
      </c>
      <c r="G168" s="23">
        <f t="shared" si="76"/>
        <v>0</v>
      </c>
      <c r="H168" s="23">
        <f t="shared" si="76"/>
        <v>0</v>
      </c>
      <c r="I168" s="23">
        <f t="shared" si="76"/>
        <v>0</v>
      </c>
      <c r="J168" s="23">
        <f t="shared" si="76"/>
        <v>0</v>
      </c>
      <c r="K168" s="23">
        <f t="shared" si="76"/>
        <v>0</v>
      </c>
      <c r="L168" s="23">
        <f t="shared" si="76"/>
        <v>0</v>
      </c>
      <c r="M168" s="23">
        <f t="shared" si="76"/>
        <v>0</v>
      </c>
      <c r="N168" s="23">
        <f t="shared" si="76"/>
        <v>0</v>
      </c>
      <c r="O168" s="23">
        <f t="shared" si="76"/>
        <v>0</v>
      </c>
    </row>
    <row r="169" spans="1:15" ht="15.75" hidden="1" customHeight="1" x14ac:dyDescent="0.25">
      <c r="A169" s="535"/>
      <c r="B169" s="76" t="s">
        <v>4</v>
      </c>
      <c r="C169" s="23">
        <f t="shared" si="73"/>
        <v>0</v>
      </c>
      <c r="D169" s="23">
        <f t="shared" si="74"/>
        <v>0</v>
      </c>
      <c r="E169" s="23">
        <f t="shared" si="76"/>
        <v>0</v>
      </c>
      <c r="F169" s="23">
        <f t="shared" si="76"/>
        <v>0</v>
      </c>
      <c r="G169" s="23">
        <f t="shared" si="76"/>
        <v>0</v>
      </c>
      <c r="H169" s="23">
        <f t="shared" si="76"/>
        <v>0</v>
      </c>
      <c r="I169" s="23">
        <f t="shared" si="76"/>
        <v>0</v>
      </c>
      <c r="J169" s="23">
        <f t="shared" si="76"/>
        <v>0</v>
      </c>
      <c r="K169" s="23">
        <f t="shared" si="76"/>
        <v>0</v>
      </c>
      <c r="L169" s="23">
        <f t="shared" si="76"/>
        <v>0</v>
      </c>
      <c r="M169" s="23">
        <f t="shared" si="76"/>
        <v>0</v>
      </c>
      <c r="N169" s="23">
        <f t="shared" si="76"/>
        <v>0</v>
      </c>
      <c r="O169" s="23">
        <f t="shared" si="76"/>
        <v>0</v>
      </c>
    </row>
    <row r="170" spans="1:15" hidden="1" x14ac:dyDescent="0.25">
      <c r="A170" s="535"/>
      <c r="B170" s="76" t="s">
        <v>5</v>
      </c>
      <c r="C170" s="23">
        <f t="shared" si="73"/>
        <v>0</v>
      </c>
      <c r="D170" s="23">
        <f t="shared" si="74"/>
        <v>0</v>
      </c>
      <c r="E170" s="23">
        <f t="shared" si="76"/>
        <v>0</v>
      </c>
      <c r="F170" s="23">
        <f t="shared" si="76"/>
        <v>0</v>
      </c>
      <c r="G170" s="23">
        <f t="shared" si="76"/>
        <v>0</v>
      </c>
      <c r="H170" s="23">
        <f t="shared" si="76"/>
        <v>0</v>
      </c>
      <c r="I170" s="23">
        <f t="shared" si="76"/>
        <v>0</v>
      </c>
      <c r="J170" s="23">
        <f t="shared" si="76"/>
        <v>0</v>
      </c>
      <c r="K170" s="23">
        <f t="shared" si="76"/>
        <v>0</v>
      </c>
      <c r="L170" s="23">
        <f t="shared" si="76"/>
        <v>0</v>
      </c>
      <c r="M170" s="23">
        <f t="shared" si="76"/>
        <v>0</v>
      </c>
      <c r="N170" s="23">
        <f t="shared" si="76"/>
        <v>0</v>
      </c>
      <c r="O170" s="23">
        <f t="shared" si="76"/>
        <v>0</v>
      </c>
    </row>
    <row r="171" spans="1:15" hidden="1" x14ac:dyDescent="0.25">
      <c r="A171" s="535"/>
      <c r="B171" s="76" t="s">
        <v>23</v>
      </c>
      <c r="C171" s="23">
        <f t="shared" si="73"/>
        <v>0</v>
      </c>
      <c r="D171" s="23">
        <f t="shared" si="74"/>
        <v>0</v>
      </c>
      <c r="E171" s="23">
        <f t="shared" si="76"/>
        <v>0</v>
      </c>
      <c r="F171" s="23">
        <f t="shared" si="76"/>
        <v>0</v>
      </c>
      <c r="G171" s="23">
        <f t="shared" si="76"/>
        <v>0</v>
      </c>
      <c r="H171" s="23">
        <f t="shared" si="76"/>
        <v>0</v>
      </c>
      <c r="I171" s="23">
        <f t="shared" si="76"/>
        <v>0</v>
      </c>
      <c r="J171" s="23">
        <f t="shared" si="76"/>
        <v>0</v>
      </c>
      <c r="K171" s="23">
        <f t="shared" si="76"/>
        <v>0</v>
      </c>
      <c r="L171" s="23">
        <f t="shared" si="76"/>
        <v>0</v>
      </c>
      <c r="M171" s="23">
        <f t="shared" si="76"/>
        <v>0</v>
      </c>
      <c r="N171" s="23">
        <f t="shared" si="76"/>
        <v>0</v>
      </c>
      <c r="O171" s="23">
        <f t="shared" si="76"/>
        <v>0</v>
      </c>
    </row>
    <row r="172" spans="1:15" hidden="1" x14ac:dyDescent="0.25">
      <c r="A172" s="535"/>
      <c r="B172" s="76" t="s">
        <v>24</v>
      </c>
      <c r="C172" s="23">
        <f t="shared" si="73"/>
        <v>0</v>
      </c>
      <c r="D172" s="23">
        <f t="shared" si="74"/>
        <v>0</v>
      </c>
      <c r="E172" s="23">
        <f t="shared" ref="E172:O174" si="77">IF(E33=0,0,((E15*0.5)+D33-E51)*E88*E137*E$2)</f>
        <v>0</v>
      </c>
      <c r="F172" s="23">
        <f t="shared" si="77"/>
        <v>0</v>
      </c>
      <c r="G172" s="23">
        <f t="shared" si="77"/>
        <v>0</v>
      </c>
      <c r="H172" s="23">
        <f t="shared" si="77"/>
        <v>0</v>
      </c>
      <c r="I172" s="23">
        <f t="shared" si="77"/>
        <v>0</v>
      </c>
      <c r="J172" s="23">
        <f t="shared" si="77"/>
        <v>0</v>
      </c>
      <c r="K172" s="23">
        <f t="shared" si="77"/>
        <v>0</v>
      </c>
      <c r="L172" s="23">
        <f t="shared" si="77"/>
        <v>0</v>
      </c>
      <c r="M172" s="23">
        <f t="shared" si="77"/>
        <v>0</v>
      </c>
      <c r="N172" s="23">
        <f t="shared" si="77"/>
        <v>0</v>
      </c>
      <c r="O172" s="23">
        <f t="shared" si="77"/>
        <v>0</v>
      </c>
    </row>
    <row r="173" spans="1:15" ht="15.75" hidden="1" customHeight="1" x14ac:dyDescent="0.25">
      <c r="A173" s="535"/>
      <c r="B173" s="76" t="s">
        <v>7</v>
      </c>
      <c r="C173" s="23">
        <f t="shared" si="73"/>
        <v>0</v>
      </c>
      <c r="D173" s="23">
        <f t="shared" si="74"/>
        <v>0</v>
      </c>
      <c r="E173" s="23">
        <f t="shared" si="77"/>
        <v>0</v>
      </c>
      <c r="F173" s="23">
        <f t="shared" si="77"/>
        <v>0</v>
      </c>
      <c r="G173" s="23">
        <f t="shared" si="77"/>
        <v>0</v>
      </c>
      <c r="H173" s="23">
        <f t="shared" si="77"/>
        <v>0</v>
      </c>
      <c r="I173" s="23">
        <f t="shared" si="77"/>
        <v>0</v>
      </c>
      <c r="J173" s="23">
        <f t="shared" si="77"/>
        <v>0</v>
      </c>
      <c r="K173" s="23">
        <f t="shared" si="77"/>
        <v>0</v>
      </c>
      <c r="L173" s="23">
        <f t="shared" si="77"/>
        <v>0</v>
      </c>
      <c r="M173" s="23">
        <f t="shared" si="77"/>
        <v>0</v>
      </c>
      <c r="N173" s="23">
        <f t="shared" si="77"/>
        <v>0</v>
      </c>
      <c r="O173" s="23">
        <f t="shared" si="77"/>
        <v>0</v>
      </c>
    </row>
    <row r="174" spans="1:15" ht="15.75" hidden="1" customHeight="1" x14ac:dyDescent="0.25">
      <c r="A174" s="535"/>
      <c r="B174" s="76" t="s">
        <v>8</v>
      </c>
      <c r="C174" s="23">
        <f t="shared" si="73"/>
        <v>0</v>
      </c>
      <c r="D174" s="23">
        <f t="shared" si="74"/>
        <v>0</v>
      </c>
      <c r="E174" s="23">
        <f t="shared" si="77"/>
        <v>0</v>
      </c>
      <c r="F174" s="23">
        <f t="shared" si="77"/>
        <v>0</v>
      </c>
      <c r="G174" s="23">
        <f t="shared" si="77"/>
        <v>0</v>
      </c>
      <c r="H174" s="23">
        <f t="shared" si="77"/>
        <v>0</v>
      </c>
      <c r="I174" s="23">
        <f t="shared" si="77"/>
        <v>0</v>
      </c>
      <c r="J174" s="23">
        <f t="shared" si="77"/>
        <v>0</v>
      </c>
      <c r="K174" s="23">
        <f t="shared" si="77"/>
        <v>0</v>
      </c>
      <c r="L174" s="23">
        <f t="shared" si="77"/>
        <v>0</v>
      </c>
      <c r="M174" s="23">
        <f t="shared" si="77"/>
        <v>0</v>
      </c>
      <c r="N174" s="23">
        <f t="shared" si="77"/>
        <v>0</v>
      </c>
      <c r="O174" s="23">
        <f t="shared" si="77"/>
        <v>0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0</v>
      </c>
      <c r="E176" s="23">
        <f t="shared" ref="E176:O176" si="78">SUM(E162:E175)</f>
        <v>0</v>
      </c>
      <c r="F176" s="23">
        <f t="shared" si="78"/>
        <v>0</v>
      </c>
      <c r="G176" s="23">
        <f t="shared" si="78"/>
        <v>0</v>
      </c>
      <c r="H176" s="23">
        <f t="shared" si="78"/>
        <v>0</v>
      </c>
      <c r="I176" s="23">
        <f t="shared" si="78"/>
        <v>0</v>
      </c>
      <c r="J176" s="23">
        <f t="shared" si="78"/>
        <v>0</v>
      </c>
      <c r="K176" s="23">
        <f t="shared" si="78"/>
        <v>0</v>
      </c>
      <c r="L176" s="23">
        <f t="shared" si="78"/>
        <v>0</v>
      </c>
      <c r="M176" s="23">
        <f t="shared" si="78"/>
        <v>0</v>
      </c>
      <c r="N176" s="23">
        <f t="shared" si="78"/>
        <v>0</v>
      </c>
      <c r="O176" s="23">
        <f t="shared" si="78"/>
        <v>0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0</v>
      </c>
      <c r="E177" s="24">
        <f t="shared" ref="E177:O177" si="79">D177+E176</f>
        <v>0</v>
      </c>
      <c r="F177" s="24">
        <f t="shared" si="79"/>
        <v>0</v>
      </c>
      <c r="G177" s="24">
        <f t="shared" si="79"/>
        <v>0</v>
      </c>
      <c r="H177" s="24">
        <f t="shared" si="79"/>
        <v>0</v>
      </c>
      <c r="I177" s="24">
        <f t="shared" si="79"/>
        <v>0</v>
      </c>
      <c r="J177" s="24">
        <f t="shared" si="79"/>
        <v>0</v>
      </c>
      <c r="K177" s="24">
        <f t="shared" si="79"/>
        <v>0</v>
      </c>
      <c r="L177" s="24">
        <f t="shared" si="79"/>
        <v>0</v>
      </c>
      <c r="M177" s="24">
        <f t="shared" si="79"/>
        <v>0</v>
      </c>
      <c r="N177" s="24">
        <f t="shared" si="79"/>
        <v>0</v>
      </c>
      <c r="O177" s="24">
        <f t="shared" si="79"/>
        <v>0</v>
      </c>
    </row>
    <row r="178" spans="1:15" hidden="1" x14ac:dyDescent="0.25">
      <c r="A178" s="95"/>
      <c r="B178" s="95" t="s">
        <v>122</v>
      </c>
      <c r="C178" s="100">
        <f>C157+C176</f>
        <v>0</v>
      </c>
      <c r="D178" s="100">
        <f t="shared" ref="D178:O178" si="80">D157+D176</f>
        <v>0</v>
      </c>
      <c r="E178" s="100">
        <f t="shared" si="80"/>
        <v>0</v>
      </c>
      <c r="F178" s="100">
        <f t="shared" si="80"/>
        <v>0</v>
      </c>
      <c r="G178" s="100">
        <f t="shared" si="80"/>
        <v>0</v>
      </c>
      <c r="H178" s="100">
        <f t="shared" si="80"/>
        <v>0</v>
      </c>
      <c r="I178" s="100">
        <f t="shared" si="80"/>
        <v>0</v>
      </c>
      <c r="J178" s="100">
        <f t="shared" si="80"/>
        <v>0</v>
      </c>
      <c r="K178" s="100">
        <f t="shared" si="80"/>
        <v>0</v>
      </c>
      <c r="L178" s="100">
        <f t="shared" si="80"/>
        <v>0</v>
      </c>
      <c r="M178" s="100">
        <f t="shared" si="80"/>
        <v>0</v>
      </c>
      <c r="N178" s="100">
        <f t="shared" si="80"/>
        <v>0</v>
      </c>
      <c r="O178" s="100">
        <f t="shared" si="80"/>
        <v>0</v>
      </c>
    </row>
    <row r="179" spans="1:15" hidden="1" x14ac:dyDescent="0.25">
      <c r="A179" s="95"/>
      <c r="B179" s="95" t="s">
        <v>176</v>
      </c>
      <c r="C179" s="98">
        <f>C178-C73</f>
        <v>0</v>
      </c>
      <c r="D179" s="98">
        <f t="shared" ref="D179:O179" si="81">D178-D73</f>
        <v>0</v>
      </c>
      <c r="E179" s="98">
        <f t="shared" si="81"/>
        <v>0</v>
      </c>
      <c r="F179" s="98">
        <f t="shared" si="81"/>
        <v>0</v>
      </c>
      <c r="G179" s="98">
        <f t="shared" si="81"/>
        <v>0</v>
      </c>
      <c r="H179" s="98">
        <f t="shared" si="81"/>
        <v>0</v>
      </c>
      <c r="I179" s="98">
        <f t="shared" si="81"/>
        <v>0</v>
      </c>
      <c r="J179" s="98">
        <f t="shared" si="81"/>
        <v>0</v>
      </c>
      <c r="K179" s="98">
        <f t="shared" si="81"/>
        <v>0</v>
      </c>
      <c r="L179" s="98">
        <f t="shared" si="81"/>
        <v>0</v>
      </c>
      <c r="M179" s="98">
        <f t="shared" si="81"/>
        <v>0</v>
      </c>
      <c r="N179" s="98">
        <f t="shared" si="81"/>
        <v>0</v>
      </c>
      <c r="O179" s="98">
        <f t="shared" si="81"/>
        <v>0</v>
      </c>
    </row>
    <row r="180" spans="1:15" ht="15.75" hidden="1" thickBot="1" x14ac:dyDescent="0.3">
      <c r="A180" s="95"/>
      <c r="B180" s="95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5" ht="15.75" hidden="1" thickBot="1" x14ac:dyDescent="0.3">
      <c r="A181" s="95"/>
      <c r="B181" s="236" t="s">
        <v>39</v>
      </c>
      <c r="C181" s="139">
        <f>C$4</f>
        <v>45658</v>
      </c>
      <c r="D181" s="139">
        <f t="shared" ref="D181:O181" si="82">D$4</f>
        <v>45689</v>
      </c>
      <c r="E181" s="139">
        <f t="shared" si="82"/>
        <v>45717</v>
      </c>
      <c r="F181" s="139">
        <f t="shared" si="82"/>
        <v>45748</v>
      </c>
      <c r="G181" s="139">
        <f t="shared" si="82"/>
        <v>45778</v>
      </c>
      <c r="H181" s="139">
        <f t="shared" si="82"/>
        <v>45809</v>
      </c>
      <c r="I181" s="139">
        <f t="shared" si="82"/>
        <v>45839</v>
      </c>
      <c r="J181" s="139">
        <f t="shared" si="82"/>
        <v>45870</v>
      </c>
      <c r="K181" s="139">
        <f t="shared" si="82"/>
        <v>45901</v>
      </c>
      <c r="L181" s="139">
        <f t="shared" si="82"/>
        <v>45931</v>
      </c>
      <c r="M181" s="139">
        <f t="shared" si="82"/>
        <v>45962</v>
      </c>
      <c r="N181" s="139">
        <f t="shared" si="82"/>
        <v>45992</v>
      </c>
      <c r="O181" s="139">
        <f t="shared" si="82"/>
        <v>46023</v>
      </c>
    </row>
    <row r="182" spans="1:15" hidden="1" x14ac:dyDescent="0.25">
      <c r="A182" s="95"/>
      <c r="B182" s="230" t="s">
        <v>123</v>
      </c>
      <c r="C182" s="108">
        <f>C157*'YTD PROGRAM SUMMARY'!C43</f>
        <v>0</v>
      </c>
      <c r="D182" s="108">
        <f>D157*'YTD PROGRAM SUMMARY'!D43</f>
        <v>0</v>
      </c>
      <c r="E182" s="108">
        <f>E157*'YTD PROGRAM SUMMARY'!E43</f>
        <v>0</v>
      </c>
      <c r="F182" s="108">
        <f>F157*'YTD PROGRAM SUMMARY'!F43</f>
        <v>0</v>
      </c>
      <c r="G182" s="108">
        <f>G157*'YTD PROGRAM SUMMARY'!G43</f>
        <v>0</v>
      </c>
      <c r="H182" s="108">
        <f>H157*'YTD PROGRAM SUMMARY'!H43</f>
        <v>0</v>
      </c>
      <c r="I182" s="108">
        <f>I157*'YTD PROGRAM SUMMARY'!I43</f>
        <v>0</v>
      </c>
      <c r="J182" s="108">
        <f>J157*'YTD PROGRAM SUMMARY'!J43</f>
        <v>0</v>
      </c>
      <c r="K182" s="108">
        <f>K157*'YTD PROGRAM SUMMARY'!K43</f>
        <v>0</v>
      </c>
      <c r="L182" s="108">
        <f>L157*'YTD PROGRAM SUMMARY'!L43</f>
        <v>0</v>
      </c>
      <c r="M182" s="108">
        <f>M157*'YTD PROGRAM SUMMARY'!M43</f>
        <v>0</v>
      </c>
      <c r="N182" s="108">
        <f>N157*'YTD PROGRAM SUMMARY'!N43</f>
        <v>0</v>
      </c>
      <c r="O182" s="210">
        <f>O157*'YTD PROGRAM SUMMARY'!O43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SUMMARY'!C43</f>
        <v>0</v>
      </c>
      <c r="D183" s="101">
        <f>D176*'YTD PROGRAM SUMMARY'!D43</f>
        <v>0</v>
      </c>
      <c r="E183" s="101">
        <f>E176*'YTD PROGRAM SUMMARY'!E43</f>
        <v>0</v>
      </c>
      <c r="F183" s="101">
        <f>F176*'YTD PROGRAM SUMMARY'!F43</f>
        <v>0</v>
      </c>
      <c r="G183" s="101">
        <f>G176*'YTD PROGRAM SUMMARY'!G43</f>
        <v>0</v>
      </c>
      <c r="H183" s="101">
        <f>H176*'YTD PROGRAM SUMMARY'!H43</f>
        <v>0</v>
      </c>
      <c r="I183" s="101">
        <f>I176*'YTD PROGRAM SUMMARY'!I43</f>
        <v>0</v>
      </c>
      <c r="J183" s="101">
        <f>J176*'YTD PROGRAM SUMMARY'!J43</f>
        <v>0</v>
      </c>
      <c r="K183" s="101">
        <f>K176*'YTD PROGRAM SUMMARY'!K43</f>
        <v>0</v>
      </c>
      <c r="L183" s="101">
        <f>L176*'YTD PROGRAM SUMMARY'!L43</f>
        <v>0</v>
      </c>
      <c r="M183" s="101">
        <f>M176*'YTD PROGRAM SUMMARY'!M43</f>
        <v>0</v>
      </c>
      <c r="N183" s="101">
        <f>N176*'YTD PROGRAM SUMMARY'!N43</f>
        <v>0</v>
      </c>
      <c r="O183" s="206">
        <f>O176*'YTD PROGRAM SUMMARY'!O43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O184" si="83">IFERROR(D182/D73,0)</f>
        <v>0</v>
      </c>
      <c r="E184" s="102">
        <f t="shared" si="83"/>
        <v>0</v>
      </c>
      <c r="F184" s="102">
        <f t="shared" si="83"/>
        <v>0</v>
      </c>
      <c r="G184" s="102">
        <f t="shared" si="83"/>
        <v>0</v>
      </c>
      <c r="H184" s="102">
        <f t="shared" si="83"/>
        <v>0</v>
      </c>
      <c r="I184" s="102">
        <f t="shared" si="83"/>
        <v>0</v>
      </c>
      <c r="J184" s="102">
        <f t="shared" si="83"/>
        <v>0</v>
      </c>
      <c r="K184" s="102">
        <f t="shared" si="83"/>
        <v>0</v>
      </c>
      <c r="L184" s="102">
        <f t="shared" si="83"/>
        <v>0</v>
      </c>
      <c r="M184" s="102">
        <f t="shared" si="83"/>
        <v>0</v>
      </c>
      <c r="N184" s="102">
        <f t="shared" si="83"/>
        <v>0</v>
      </c>
      <c r="O184" s="207">
        <f t="shared" si="83"/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O185" si="84">IFERROR(D183/D73,0)</f>
        <v>0</v>
      </c>
      <c r="E185" s="103">
        <f t="shared" si="84"/>
        <v>0</v>
      </c>
      <c r="F185" s="103">
        <f t="shared" si="84"/>
        <v>0</v>
      </c>
      <c r="G185" s="103">
        <f t="shared" si="84"/>
        <v>0</v>
      </c>
      <c r="H185" s="103">
        <f t="shared" si="84"/>
        <v>0</v>
      </c>
      <c r="I185" s="103">
        <f t="shared" si="84"/>
        <v>0</v>
      </c>
      <c r="J185" s="103">
        <f t="shared" si="84"/>
        <v>0</v>
      </c>
      <c r="K185" s="103">
        <f t="shared" si="84"/>
        <v>0</v>
      </c>
      <c r="L185" s="103">
        <f t="shared" si="84"/>
        <v>0</v>
      </c>
      <c r="M185" s="103">
        <f t="shared" si="84"/>
        <v>0</v>
      </c>
      <c r="N185" s="103">
        <f t="shared" si="84"/>
        <v>0</v>
      </c>
      <c r="O185" s="208">
        <f t="shared" si="84"/>
        <v>0</v>
      </c>
    </row>
    <row r="186" spans="1:15" ht="15.75" hidden="1" thickBot="1" x14ac:dyDescent="0.3">
      <c r="A186" s="95"/>
      <c r="B186" s="237" t="s">
        <v>127</v>
      </c>
      <c r="C186" s="105">
        <f>C184+C185</f>
        <v>0</v>
      </c>
      <c r="D186" s="105">
        <f t="shared" ref="D186:O186" si="85">D184+D185</f>
        <v>0</v>
      </c>
      <c r="E186" s="106">
        <f t="shared" si="85"/>
        <v>0</v>
      </c>
      <c r="F186" s="106">
        <f t="shared" si="85"/>
        <v>0</v>
      </c>
      <c r="G186" s="106">
        <f t="shared" si="85"/>
        <v>0</v>
      </c>
      <c r="H186" s="106">
        <f t="shared" si="85"/>
        <v>0</v>
      </c>
      <c r="I186" s="106">
        <f t="shared" si="85"/>
        <v>0</v>
      </c>
      <c r="J186" s="106">
        <f t="shared" si="85"/>
        <v>0</v>
      </c>
      <c r="K186" s="106">
        <f t="shared" si="85"/>
        <v>0</v>
      </c>
      <c r="L186" s="106">
        <f t="shared" si="85"/>
        <v>0</v>
      </c>
      <c r="M186" s="107">
        <f t="shared" si="85"/>
        <v>0</v>
      </c>
      <c r="N186" s="116">
        <f t="shared" si="85"/>
        <v>0</v>
      </c>
      <c r="O186" s="209">
        <f t="shared" si="85"/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36" t="s">
        <v>37</v>
      </c>
      <c r="C188" s="139">
        <f>C$4</f>
        <v>45658</v>
      </c>
      <c r="D188" s="139">
        <f t="shared" ref="D188:O188" si="86">D$4</f>
        <v>45689</v>
      </c>
      <c r="E188" s="139">
        <f t="shared" si="86"/>
        <v>45717</v>
      </c>
      <c r="F188" s="139">
        <f t="shared" si="86"/>
        <v>45748</v>
      </c>
      <c r="G188" s="139">
        <f t="shared" si="86"/>
        <v>45778</v>
      </c>
      <c r="H188" s="139">
        <f t="shared" si="86"/>
        <v>45809</v>
      </c>
      <c r="I188" s="139">
        <f t="shared" si="86"/>
        <v>45839</v>
      </c>
      <c r="J188" s="139">
        <f t="shared" si="86"/>
        <v>45870</v>
      </c>
      <c r="K188" s="139">
        <f t="shared" si="86"/>
        <v>45901</v>
      </c>
      <c r="L188" s="139">
        <f t="shared" si="86"/>
        <v>45931</v>
      </c>
      <c r="M188" s="139">
        <f t="shared" si="86"/>
        <v>45962</v>
      </c>
      <c r="N188" s="139">
        <f t="shared" si="86"/>
        <v>45992</v>
      </c>
      <c r="O188" s="139">
        <f t="shared" si="86"/>
        <v>46023</v>
      </c>
    </row>
    <row r="189" spans="1:15" hidden="1" x14ac:dyDescent="0.25">
      <c r="A189" s="95"/>
      <c r="B189" s="230" t="s">
        <v>128</v>
      </c>
      <c r="C189" s="108">
        <f>C157*'YTD PROGRAM SUMMARY'!C44</f>
        <v>0</v>
      </c>
      <c r="D189" s="108">
        <f>D157*'YTD PROGRAM SUMMARY'!D44</f>
        <v>0</v>
      </c>
      <c r="E189" s="108">
        <f>E157*'YTD PROGRAM SUMMARY'!E44</f>
        <v>0</v>
      </c>
      <c r="F189" s="108">
        <f>F157*'YTD PROGRAM SUMMARY'!F44</f>
        <v>0</v>
      </c>
      <c r="G189" s="108">
        <f>G157*'YTD PROGRAM SUMMARY'!G44</f>
        <v>0</v>
      </c>
      <c r="H189" s="108">
        <f>H157*'YTD PROGRAM SUMMARY'!H44</f>
        <v>0</v>
      </c>
      <c r="I189" s="108">
        <f>I157*'YTD PROGRAM SUMMARY'!I44</f>
        <v>0</v>
      </c>
      <c r="J189" s="108">
        <f>J157*'YTD PROGRAM SUMMARY'!J44</f>
        <v>0</v>
      </c>
      <c r="K189" s="108">
        <f>K157*'YTD PROGRAM SUMMARY'!K44</f>
        <v>0</v>
      </c>
      <c r="L189" s="108">
        <f>L157*'YTD PROGRAM SUMMARY'!L44</f>
        <v>0</v>
      </c>
      <c r="M189" s="108">
        <f>M157*'YTD PROGRAM SUMMARY'!M44</f>
        <v>0</v>
      </c>
      <c r="N189" s="108">
        <f>N157*'YTD PROGRAM SUMMARY'!N44</f>
        <v>0</v>
      </c>
      <c r="O189" s="210">
        <f>O157*'YTD PROGRAM SUMMARY'!O44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SUMMARY'!C44</f>
        <v>0</v>
      </c>
      <c r="D190" s="101">
        <f>D176*'YTD PROGRAM SUMMARY'!D44</f>
        <v>0</v>
      </c>
      <c r="E190" s="101">
        <f>E176*'YTD PROGRAM SUMMARY'!E44</f>
        <v>0</v>
      </c>
      <c r="F190" s="101">
        <f>F176*'YTD PROGRAM SUMMARY'!F44</f>
        <v>0</v>
      </c>
      <c r="G190" s="101">
        <f>G176*'YTD PROGRAM SUMMARY'!G44</f>
        <v>0</v>
      </c>
      <c r="H190" s="101">
        <f>H176*'YTD PROGRAM SUMMARY'!H44</f>
        <v>0</v>
      </c>
      <c r="I190" s="101">
        <f>I176*'YTD PROGRAM SUMMARY'!I44</f>
        <v>0</v>
      </c>
      <c r="J190" s="101">
        <f>J176*'YTD PROGRAM SUMMARY'!J44</f>
        <v>0</v>
      </c>
      <c r="K190" s="101">
        <f>K176*'YTD PROGRAM SUMMARY'!K44</f>
        <v>0</v>
      </c>
      <c r="L190" s="101">
        <f>L176*'YTD PROGRAM SUMMARY'!L44</f>
        <v>0</v>
      </c>
      <c r="M190" s="101">
        <f>M176*'YTD PROGRAM SUMMARY'!M44</f>
        <v>0</v>
      </c>
      <c r="N190" s="101">
        <f>N176*'YTD PROGRAM SUMMARY'!N44</f>
        <v>0</v>
      </c>
      <c r="O190" s="206">
        <f>O176*'YTD PROGRAM SUMMARY'!O44</f>
        <v>0</v>
      </c>
    </row>
    <row r="191" spans="1:15" hidden="1" x14ac:dyDescent="0.25">
      <c r="A191" s="95"/>
      <c r="B191" s="230" t="s">
        <v>130</v>
      </c>
      <c r="C191" s="102">
        <f t="shared" ref="C191" si="87">IFERROR(C189/C73,0)</f>
        <v>0</v>
      </c>
      <c r="D191" s="102">
        <f t="shared" ref="D191:O191" si="88">IFERROR(D189/D73,0)</f>
        <v>0</v>
      </c>
      <c r="E191" s="102">
        <f t="shared" si="88"/>
        <v>0</v>
      </c>
      <c r="F191" s="102">
        <f t="shared" si="88"/>
        <v>0</v>
      </c>
      <c r="G191" s="102">
        <f t="shared" si="88"/>
        <v>0</v>
      </c>
      <c r="H191" s="102">
        <f t="shared" si="88"/>
        <v>0</v>
      </c>
      <c r="I191" s="102">
        <f t="shared" si="88"/>
        <v>0</v>
      </c>
      <c r="J191" s="102">
        <f t="shared" si="88"/>
        <v>0</v>
      </c>
      <c r="K191" s="102">
        <f t="shared" si="88"/>
        <v>0</v>
      </c>
      <c r="L191" s="102">
        <f t="shared" si="88"/>
        <v>0</v>
      </c>
      <c r="M191" s="102">
        <f t="shared" si="88"/>
        <v>0</v>
      </c>
      <c r="N191" s="102">
        <f t="shared" si="88"/>
        <v>0</v>
      </c>
      <c r="O191" s="207">
        <f t="shared" si="88"/>
        <v>0</v>
      </c>
    </row>
    <row r="192" spans="1:15" ht="15.75" hidden="1" thickBot="1" x14ac:dyDescent="0.3">
      <c r="A192" s="95"/>
      <c r="B192" s="78" t="s">
        <v>131</v>
      </c>
      <c r="C192" s="103">
        <f>IFERROR(C190/C73,0)</f>
        <v>0</v>
      </c>
      <c r="D192" s="103">
        <f t="shared" ref="D192:O192" si="89">IFERROR(D190/D73,0)</f>
        <v>0</v>
      </c>
      <c r="E192" s="103">
        <f t="shared" si="89"/>
        <v>0</v>
      </c>
      <c r="F192" s="103">
        <f t="shared" si="89"/>
        <v>0</v>
      </c>
      <c r="G192" s="103">
        <f t="shared" si="89"/>
        <v>0</v>
      </c>
      <c r="H192" s="103">
        <f t="shared" si="89"/>
        <v>0</v>
      </c>
      <c r="I192" s="103">
        <f t="shared" si="89"/>
        <v>0</v>
      </c>
      <c r="J192" s="103">
        <f t="shared" si="89"/>
        <v>0</v>
      </c>
      <c r="K192" s="103">
        <f t="shared" si="89"/>
        <v>0</v>
      </c>
      <c r="L192" s="103">
        <f t="shared" si="89"/>
        <v>0</v>
      </c>
      <c r="M192" s="103">
        <f t="shared" si="89"/>
        <v>0</v>
      </c>
      <c r="N192" s="103">
        <f t="shared" si="89"/>
        <v>0</v>
      </c>
      <c r="O192" s="208">
        <f t="shared" si="89"/>
        <v>0</v>
      </c>
    </row>
    <row r="193" spans="1:15" ht="15.75" hidden="1" thickBot="1" x14ac:dyDescent="0.3">
      <c r="A193" s="95"/>
      <c r="B193" s="237" t="s">
        <v>132</v>
      </c>
      <c r="C193" s="105">
        <f>C191+C192</f>
        <v>0</v>
      </c>
      <c r="D193" s="105">
        <f t="shared" ref="D193:O193" si="90">D191+D192</f>
        <v>0</v>
      </c>
      <c r="E193" s="106">
        <f t="shared" si="90"/>
        <v>0</v>
      </c>
      <c r="F193" s="106">
        <f t="shared" si="90"/>
        <v>0</v>
      </c>
      <c r="G193" s="106">
        <f t="shared" si="90"/>
        <v>0</v>
      </c>
      <c r="H193" s="106">
        <f t="shared" si="90"/>
        <v>0</v>
      </c>
      <c r="I193" s="106">
        <f t="shared" si="90"/>
        <v>0</v>
      </c>
      <c r="J193" s="106">
        <f t="shared" si="90"/>
        <v>0</v>
      </c>
      <c r="K193" s="106">
        <f t="shared" si="90"/>
        <v>0</v>
      </c>
      <c r="L193" s="106">
        <f t="shared" si="90"/>
        <v>0</v>
      </c>
      <c r="M193" s="107">
        <f t="shared" si="90"/>
        <v>0</v>
      </c>
      <c r="N193" s="116">
        <f t="shared" si="90"/>
        <v>0</v>
      </c>
      <c r="O193" s="209">
        <f t="shared" si="90"/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O194" si="91">D186+D193</f>
        <v>0</v>
      </c>
      <c r="E194" s="109">
        <f t="shared" si="91"/>
        <v>0</v>
      </c>
      <c r="F194" s="109">
        <f t="shared" si="91"/>
        <v>0</v>
      </c>
      <c r="G194" s="109">
        <f t="shared" si="91"/>
        <v>0</v>
      </c>
      <c r="H194" s="109">
        <f t="shared" si="91"/>
        <v>0</v>
      </c>
      <c r="I194" s="109">
        <f t="shared" si="91"/>
        <v>0</v>
      </c>
      <c r="J194" s="109">
        <f t="shared" si="91"/>
        <v>0</v>
      </c>
      <c r="K194" s="109">
        <f t="shared" si="91"/>
        <v>0</v>
      </c>
      <c r="L194" s="109">
        <f t="shared" si="91"/>
        <v>0</v>
      </c>
      <c r="M194" s="109">
        <f t="shared" si="91"/>
        <v>0</v>
      </c>
      <c r="N194" s="109">
        <f t="shared" si="91"/>
        <v>0</v>
      </c>
      <c r="O194" s="211">
        <f t="shared" si="91"/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1">
        <f t="shared" ref="C196" si="92">SUM(C182:C183)</f>
        <v>0</v>
      </c>
      <c r="D196" s="111">
        <f t="shared" ref="D196:O196" si="93">SUM(D182:D183)</f>
        <v>0</v>
      </c>
      <c r="E196" s="111">
        <f t="shared" si="93"/>
        <v>0</v>
      </c>
      <c r="F196" s="111">
        <f t="shared" si="93"/>
        <v>0</v>
      </c>
      <c r="G196" s="111">
        <f t="shared" si="93"/>
        <v>0</v>
      </c>
      <c r="H196" s="111">
        <f t="shared" si="93"/>
        <v>0</v>
      </c>
      <c r="I196" s="111">
        <f t="shared" si="93"/>
        <v>0</v>
      </c>
      <c r="J196" s="111">
        <f t="shared" si="93"/>
        <v>0</v>
      </c>
      <c r="K196" s="111">
        <f t="shared" si="93"/>
        <v>0</v>
      </c>
      <c r="L196" s="111">
        <f t="shared" si="93"/>
        <v>0</v>
      </c>
      <c r="M196" s="112">
        <f t="shared" si="93"/>
        <v>0</v>
      </c>
      <c r="N196" s="112">
        <f t="shared" si="93"/>
        <v>0</v>
      </c>
      <c r="O196" s="214">
        <f t="shared" si="93"/>
        <v>0</v>
      </c>
    </row>
    <row r="197" spans="1:15" hidden="1" x14ac:dyDescent="0.25">
      <c r="A197" s="95"/>
      <c r="B197" s="95" t="s">
        <v>135</v>
      </c>
      <c r="C197" s="111">
        <f t="shared" ref="C197" si="94">SUM(C189:C190)</f>
        <v>0</v>
      </c>
      <c r="D197" s="111">
        <f t="shared" ref="D197:O197" si="95">SUM(D189:D190)</f>
        <v>0</v>
      </c>
      <c r="E197" s="111">
        <f t="shared" si="95"/>
        <v>0</v>
      </c>
      <c r="F197" s="111">
        <f t="shared" si="95"/>
        <v>0</v>
      </c>
      <c r="G197" s="111">
        <f t="shared" si="95"/>
        <v>0</v>
      </c>
      <c r="H197" s="111">
        <f t="shared" si="95"/>
        <v>0</v>
      </c>
      <c r="I197" s="111">
        <f t="shared" si="95"/>
        <v>0</v>
      </c>
      <c r="J197" s="111">
        <f t="shared" si="95"/>
        <v>0</v>
      </c>
      <c r="K197" s="111">
        <f t="shared" si="95"/>
        <v>0</v>
      </c>
      <c r="L197" s="111">
        <f t="shared" si="95"/>
        <v>0</v>
      </c>
      <c r="M197" s="112">
        <f t="shared" si="95"/>
        <v>0</v>
      </c>
      <c r="N197" s="112">
        <f t="shared" si="95"/>
        <v>0</v>
      </c>
      <c r="O197" s="214">
        <f t="shared" si="95"/>
        <v>0</v>
      </c>
    </row>
    <row r="198" spans="1:15" hidden="1" x14ac:dyDescent="0.25">
      <c r="A198" s="95"/>
      <c r="B198" s="95" t="s">
        <v>122</v>
      </c>
      <c r="C198" s="113">
        <f t="shared" ref="C198" si="96">SUM(C196:C197)</f>
        <v>0</v>
      </c>
      <c r="D198" s="113">
        <f t="shared" ref="D198:O198" si="97">SUM(D196:D197)</f>
        <v>0</v>
      </c>
      <c r="E198" s="113">
        <f t="shared" si="97"/>
        <v>0</v>
      </c>
      <c r="F198" s="113">
        <f t="shared" si="97"/>
        <v>0</v>
      </c>
      <c r="G198" s="113">
        <f t="shared" si="97"/>
        <v>0</v>
      </c>
      <c r="H198" s="113">
        <f t="shared" si="97"/>
        <v>0</v>
      </c>
      <c r="I198" s="113">
        <f t="shared" si="97"/>
        <v>0</v>
      </c>
      <c r="J198" s="113">
        <f t="shared" si="97"/>
        <v>0</v>
      </c>
      <c r="K198" s="113">
        <f t="shared" si="97"/>
        <v>0</v>
      </c>
      <c r="L198" s="113">
        <f t="shared" si="97"/>
        <v>0</v>
      </c>
      <c r="M198" s="114">
        <f t="shared" si="97"/>
        <v>0</v>
      </c>
      <c r="N198" s="114">
        <f t="shared" si="97"/>
        <v>0</v>
      </c>
      <c r="O198" s="215">
        <f t="shared" si="97"/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0</v>
      </c>
      <c r="E200" s="324">
        <f>IF('YTD PROGRAM SUMMARY'!E4=0,0,E198-E73)</f>
        <v>0</v>
      </c>
      <c r="F200" s="324">
        <f>IF('YTD PROGRAM SUMMARY'!F4=0,0,F198-F73)</f>
        <v>0</v>
      </c>
      <c r="G200" s="324">
        <f>IF('YTD PROGRAM SUMMARY'!G4=0,0,G198-G73)</f>
        <v>0</v>
      </c>
      <c r="H200" s="324">
        <f>IF('YTD PROGRAM SUMMARY'!H4=0,0,H198-H73)</f>
        <v>0</v>
      </c>
      <c r="I200" s="324">
        <f>IF('YTD PROGRAM SUMMARY'!I4=0,0,I198-I73)</f>
        <v>0</v>
      </c>
      <c r="J200" s="324">
        <f>IF('YTD PROGRAM SUMMARY'!J4=0,0,J198-J73)</f>
        <v>0</v>
      </c>
      <c r="K200" s="324">
        <f>IF('YTD PROGRAM SUMMARY'!K4=0,0,K198-K73)</f>
        <v>0</v>
      </c>
      <c r="L200" s="324">
        <f>IF('YTD PROGRAM SUMMARY'!L4=0,0,L198-L73)</f>
        <v>0</v>
      </c>
      <c r="M200" s="324">
        <f>IF('YTD PROGRAM SUMMARY'!M4=0,0,M198-M73)</f>
        <v>0</v>
      </c>
      <c r="N200" s="324">
        <f>IF('YTD PROGRAM SUMMARY'!N4=0,0,N198-N73)</f>
        <v>0</v>
      </c>
    </row>
    <row r="201" spans="1:15" hidden="1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  <row r="219" spans="3:15" s="264" customFormat="1" x14ac:dyDescent="0.25">
      <c r="C219" s="267"/>
      <c r="D219" s="267"/>
      <c r="E219" s="267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</row>
    <row r="220" spans="3:15" s="264" customFormat="1" x14ac:dyDescent="0.25">
      <c r="C220" s="267"/>
      <c r="D220" s="267"/>
      <c r="E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</row>
    <row r="221" spans="3:15" s="264" customFormat="1" x14ac:dyDescent="0.25">
      <c r="C221" s="267"/>
      <c r="D221" s="267"/>
      <c r="E221" s="267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</row>
    <row r="222" spans="3:15" s="264" customFormat="1" x14ac:dyDescent="0.25">
      <c r="C222" s="267"/>
      <c r="D222" s="267"/>
      <c r="E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</row>
    <row r="223" spans="3:15" s="264" customFormat="1" x14ac:dyDescent="0.25">
      <c r="C223" s="267"/>
      <c r="D223" s="267"/>
      <c r="E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</row>
    <row r="224" spans="3:15" s="264" customFormat="1" x14ac:dyDescent="0.25">
      <c r="C224" s="267"/>
      <c r="D224" s="267"/>
      <c r="E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</row>
    <row r="225" spans="3:15" s="264" customFormat="1" x14ac:dyDescent="0.25">
      <c r="C225" s="267"/>
      <c r="D225" s="267"/>
      <c r="E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</row>
    <row r="226" spans="3:15" s="264" customFormat="1" x14ac:dyDescent="0.25">
      <c r="C226" s="267"/>
      <c r="D226" s="267"/>
      <c r="E226" s="26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</row>
    <row r="227" spans="3:15" s="264" customFormat="1" x14ac:dyDescent="0.25">
      <c r="C227" s="267"/>
      <c r="D227" s="267"/>
      <c r="E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</row>
    <row r="228" spans="3:15" s="264" customFormat="1" x14ac:dyDescent="0.25">
      <c r="C228" s="267"/>
      <c r="D228" s="267"/>
      <c r="E228" s="267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</row>
    <row r="229" spans="3:15" s="264" customFormat="1" x14ac:dyDescent="0.25">
      <c r="C229" s="267"/>
      <c r="D229" s="267"/>
      <c r="E229" s="267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</row>
    <row r="230" spans="3:15" s="264" customFormat="1" x14ac:dyDescent="0.25">
      <c r="C230" s="267"/>
      <c r="D230" s="267"/>
      <c r="E230" s="267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</row>
    <row r="231" spans="3:15" s="264" customFormat="1" x14ac:dyDescent="0.25">
      <c r="C231" s="267"/>
      <c r="D231" s="267"/>
      <c r="E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B108:N108"/>
    <mergeCell ref="A107:A122"/>
    <mergeCell ref="B107:N10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Q201"/>
  <sheetViews>
    <sheetView zoomScale="80" zoomScaleNormal="80" workbookViewId="0">
      <pane xSplit="2" topLeftCell="C1" activePane="topRight" state="frozen"/>
      <selection activeCell="B2" sqref="B2:B3"/>
      <selection pane="topRight" activeCell="F14" sqref="F14"/>
    </sheetView>
  </sheetViews>
  <sheetFormatPr defaultRowHeight="15" x14ac:dyDescent="0.25"/>
  <cols>
    <col min="1" max="1" width="7.7109375" customWidth="1"/>
    <col min="2" max="2" width="24.7109375" customWidth="1"/>
    <col min="3" max="15" width="14.5703125" customWidth="1"/>
    <col min="16" max="16" width="10.5703125" bestFit="1" customWidth="1"/>
    <col min="17" max="17" width="15.28515625" customWidth="1"/>
    <col min="28" max="28" width="9.2851562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f>' LI 1M - RES'!C2</f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ENTRY'!AY116</f>
        <v>0</v>
      </c>
      <c r="D5" s="3">
        <f>'BIZ kWh ENTRY'!AZ116</f>
        <v>0</v>
      </c>
      <c r="E5" s="3">
        <f>'BIZ kWh ENTRY'!BA116</f>
        <v>0</v>
      </c>
      <c r="F5" s="3">
        <f>'BIZ kWh ENTRY'!BB116</f>
        <v>0</v>
      </c>
      <c r="G5" s="3">
        <f>'BIZ kWh ENTRY'!BC116</f>
        <v>0</v>
      </c>
      <c r="H5" s="3">
        <f>'BIZ kWh ENTRY'!BD116</f>
        <v>0</v>
      </c>
      <c r="I5" s="3">
        <f>'BIZ kWh ENTRY'!BE116</f>
        <v>0</v>
      </c>
      <c r="J5" s="3">
        <f>'BIZ kWh ENTRY'!BF116</f>
        <v>0</v>
      </c>
      <c r="K5" s="3">
        <f>'BIZ kWh ENTRY'!BG116</f>
        <v>0</v>
      </c>
      <c r="L5" s="3">
        <f>'BIZ kWh ENTRY'!BH116</f>
        <v>0</v>
      </c>
      <c r="M5" s="3">
        <f>'BIZ kWh ENTRY'!BI116</f>
        <v>0</v>
      </c>
      <c r="N5" s="3">
        <f>'BIZ kWh ENTRY'!BJ116</f>
        <v>0</v>
      </c>
      <c r="O5" s="147"/>
    </row>
    <row r="6" spans="1:17" x14ac:dyDescent="0.25">
      <c r="A6" s="526"/>
      <c r="B6" s="12" t="s">
        <v>0</v>
      </c>
      <c r="C6" s="3">
        <f>'BIZ kWh ENTRY'!AY117</f>
        <v>0</v>
      </c>
      <c r="D6" s="3">
        <f>'BIZ kWh ENTRY'!AZ117</f>
        <v>0</v>
      </c>
      <c r="E6" s="3">
        <f>'BIZ kWh ENTRY'!BA117</f>
        <v>0</v>
      </c>
      <c r="F6" s="3">
        <f>'BIZ kWh ENTRY'!BB117</f>
        <v>0</v>
      </c>
      <c r="G6" s="3">
        <f>'BIZ kWh ENTRY'!BC117</f>
        <v>0</v>
      </c>
      <c r="H6" s="3">
        <f>'BIZ kWh ENTRY'!BD117</f>
        <v>0</v>
      </c>
      <c r="I6" s="3">
        <f>'BIZ kWh ENTRY'!BE117</f>
        <v>0</v>
      </c>
      <c r="J6" s="3">
        <f>'BIZ kWh ENTRY'!BF117</f>
        <v>0</v>
      </c>
      <c r="K6" s="3">
        <f>'BIZ kWh ENTRY'!BG117</f>
        <v>0</v>
      </c>
      <c r="L6" s="3">
        <f>'BIZ kWh ENTRY'!BH117</f>
        <v>0</v>
      </c>
      <c r="M6" s="3">
        <f>'BIZ kWh ENTRY'!BI117</f>
        <v>0</v>
      </c>
      <c r="N6" s="3">
        <f>'BIZ kWh ENTRY'!BJ117</f>
        <v>0</v>
      </c>
      <c r="O6" s="147"/>
    </row>
    <row r="7" spans="1:17" x14ac:dyDescent="0.25">
      <c r="A7" s="526"/>
      <c r="B7" s="11" t="s">
        <v>21</v>
      </c>
      <c r="C7" s="3">
        <f>'BIZ kWh ENTRY'!AY118</f>
        <v>0</v>
      </c>
      <c r="D7" s="3">
        <f>'BIZ kWh ENTRY'!AZ118</f>
        <v>0</v>
      </c>
      <c r="E7" s="3">
        <f>'BIZ kWh ENTRY'!BA118</f>
        <v>0</v>
      </c>
      <c r="F7" s="3">
        <f>'BIZ kWh ENTRY'!BB118</f>
        <v>0</v>
      </c>
      <c r="G7" s="3">
        <f>'BIZ kWh ENTRY'!BC118</f>
        <v>0</v>
      </c>
      <c r="H7" s="3">
        <f>'BIZ kWh ENTRY'!BD118</f>
        <v>0</v>
      </c>
      <c r="I7" s="3">
        <f>'BIZ kWh ENTRY'!BE118</f>
        <v>0</v>
      </c>
      <c r="J7" s="3">
        <f>'BIZ kWh ENTRY'!BF118</f>
        <v>0</v>
      </c>
      <c r="K7" s="3">
        <f>'BIZ kWh ENTRY'!BG118</f>
        <v>0</v>
      </c>
      <c r="L7" s="3">
        <f>'BIZ kWh ENTRY'!BH118</f>
        <v>0</v>
      </c>
      <c r="M7" s="3">
        <f>'BIZ kWh ENTRY'!BI118</f>
        <v>0</v>
      </c>
      <c r="N7" s="3">
        <f>'BIZ kWh ENTRY'!BJ118</f>
        <v>0</v>
      </c>
      <c r="O7" s="147"/>
    </row>
    <row r="8" spans="1:17" x14ac:dyDescent="0.25">
      <c r="A8" s="526"/>
      <c r="B8" s="11" t="s">
        <v>1</v>
      </c>
      <c r="C8" s="3">
        <f>'BIZ kWh ENTRY'!AY119</f>
        <v>0</v>
      </c>
      <c r="D8" s="3">
        <f>'BIZ kWh ENTRY'!AZ119</f>
        <v>0</v>
      </c>
      <c r="E8" s="3">
        <f>'BIZ kWh ENTRY'!BA119</f>
        <v>0</v>
      </c>
      <c r="F8" s="3">
        <f>'BIZ kWh ENTRY'!BB119</f>
        <v>0</v>
      </c>
      <c r="G8" s="3">
        <f>'BIZ kWh ENTRY'!BC119</f>
        <v>0</v>
      </c>
      <c r="H8" s="3">
        <f>'BIZ kWh ENTRY'!BD119</f>
        <v>0</v>
      </c>
      <c r="I8" s="3">
        <f>'BIZ kWh ENTRY'!BE119</f>
        <v>0</v>
      </c>
      <c r="J8" s="3">
        <f>'BIZ kWh ENTRY'!BF119</f>
        <v>0</v>
      </c>
      <c r="K8" s="3">
        <f>'BIZ kWh ENTRY'!BG119</f>
        <v>0</v>
      </c>
      <c r="L8" s="3">
        <f>'BIZ kWh ENTRY'!BH119</f>
        <v>0</v>
      </c>
      <c r="M8" s="3">
        <f>'BIZ kWh ENTRY'!BI119</f>
        <v>0</v>
      </c>
      <c r="N8" s="3">
        <f>'BIZ kWh ENTRY'!BJ119</f>
        <v>0</v>
      </c>
      <c r="O8" s="147"/>
    </row>
    <row r="9" spans="1:17" x14ac:dyDescent="0.25">
      <c r="A9" s="526"/>
      <c r="B9" s="12" t="s">
        <v>22</v>
      </c>
      <c r="C9" s="3">
        <f>'BIZ kWh ENTRY'!AY120</f>
        <v>0</v>
      </c>
      <c r="D9" s="3">
        <f>'BIZ kWh ENTRY'!AZ120</f>
        <v>0</v>
      </c>
      <c r="E9" s="3">
        <f>'BIZ kWh ENTRY'!BA120</f>
        <v>0</v>
      </c>
      <c r="F9" s="3">
        <f>'BIZ kWh ENTRY'!BB120</f>
        <v>0</v>
      </c>
      <c r="G9" s="3">
        <f>'BIZ kWh ENTRY'!BC120</f>
        <v>0</v>
      </c>
      <c r="H9" s="3">
        <f>'BIZ kWh ENTRY'!BD120</f>
        <v>0</v>
      </c>
      <c r="I9" s="3">
        <f>'BIZ kWh ENTRY'!BE120</f>
        <v>0</v>
      </c>
      <c r="J9" s="3">
        <f>'BIZ kWh ENTRY'!BF120</f>
        <v>0</v>
      </c>
      <c r="K9" s="3">
        <f>'BIZ kWh ENTRY'!BG120</f>
        <v>0</v>
      </c>
      <c r="L9" s="3">
        <f>'BIZ kWh ENTRY'!BH120</f>
        <v>0</v>
      </c>
      <c r="M9" s="3">
        <f>'BIZ kWh ENTRY'!BI120</f>
        <v>0</v>
      </c>
      <c r="N9" s="3">
        <f>'BIZ kWh ENTRY'!BJ120</f>
        <v>0</v>
      </c>
      <c r="O9" s="147"/>
    </row>
    <row r="10" spans="1:17" x14ac:dyDescent="0.25">
      <c r="A10" s="526"/>
      <c r="B10" s="11" t="s">
        <v>9</v>
      </c>
      <c r="C10" s="3">
        <f>'BIZ kWh ENTRY'!AY121</f>
        <v>0</v>
      </c>
      <c r="D10" s="3">
        <f>'BIZ kWh ENTRY'!AZ121</f>
        <v>0</v>
      </c>
      <c r="E10" s="3">
        <f>'BIZ kWh ENTRY'!BA121</f>
        <v>0</v>
      </c>
      <c r="F10" s="3">
        <f>'BIZ kWh ENTRY'!BB121</f>
        <v>0</v>
      </c>
      <c r="G10" s="3">
        <f>'BIZ kWh ENTRY'!BC121</f>
        <v>0</v>
      </c>
      <c r="H10" s="3">
        <f>'BIZ kWh ENTRY'!BD121</f>
        <v>0</v>
      </c>
      <c r="I10" s="3">
        <f>'BIZ kWh ENTRY'!BE121</f>
        <v>0</v>
      </c>
      <c r="J10" s="3">
        <f>'BIZ kWh ENTRY'!BF121</f>
        <v>0</v>
      </c>
      <c r="K10" s="3">
        <f>'BIZ kWh ENTRY'!BG121</f>
        <v>0</v>
      </c>
      <c r="L10" s="3">
        <f>'BIZ kWh ENTRY'!BH121</f>
        <v>0</v>
      </c>
      <c r="M10" s="3">
        <f>'BIZ kWh ENTRY'!BI121</f>
        <v>0</v>
      </c>
      <c r="N10" s="3">
        <f>'BIZ kWh ENTRY'!BJ121</f>
        <v>0</v>
      </c>
      <c r="O10" s="147"/>
    </row>
    <row r="11" spans="1:17" x14ac:dyDescent="0.25">
      <c r="A11" s="526"/>
      <c r="B11" s="11" t="s">
        <v>3</v>
      </c>
      <c r="C11" s="3">
        <f>'BIZ kWh ENTRY'!AY122</f>
        <v>0</v>
      </c>
      <c r="D11" s="3">
        <f>'BIZ kWh ENTRY'!AZ122</f>
        <v>0</v>
      </c>
      <c r="E11" s="3">
        <f>'BIZ kWh ENTRY'!BA122</f>
        <v>0</v>
      </c>
      <c r="F11" s="3">
        <f>'BIZ kWh ENTRY'!BB122</f>
        <v>0</v>
      </c>
      <c r="G11" s="3">
        <f>'BIZ kWh ENTRY'!BC122</f>
        <v>0</v>
      </c>
      <c r="H11" s="3">
        <f>'BIZ kWh ENTRY'!BD122</f>
        <v>0</v>
      </c>
      <c r="I11" s="3">
        <f>'BIZ kWh ENTRY'!BE122</f>
        <v>0</v>
      </c>
      <c r="J11" s="3">
        <f>'BIZ kWh ENTRY'!BF122</f>
        <v>0</v>
      </c>
      <c r="K11" s="3">
        <f>'BIZ kWh ENTRY'!BG122</f>
        <v>0</v>
      </c>
      <c r="L11" s="3">
        <f>'BIZ kWh ENTRY'!BH122</f>
        <v>0</v>
      </c>
      <c r="M11" s="3">
        <f>'BIZ kWh ENTRY'!BI122</f>
        <v>0</v>
      </c>
      <c r="N11" s="3">
        <f>'BIZ kWh ENTRY'!BJ122</f>
        <v>0</v>
      </c>
      <c r="O11" s="147"/>
    </row>
    <row r="12" spans="1:17" x14ac:dyDescent="0.25">
      <c r="A12" s="526"/>
      <c r="B12" s="11" t="s">
        <v>4</v>
      </c>
      <c r="C12" s="3">
        <f>'BIZ kWh ENTRY'!AY123</f>
        <v>0</v>
      </c>
      <c r="D12" s="3">
        <f>'BIZ kWh ENTRY'!AZ123</f>
        <v>0</v>
      </c>
      <c r="E12" s="3">
        <f>'BIZ kWh ENTRY'!BA123</f>
        <v>0</v>
      </c>
      <c r="F12" s="3">
        <f>'BIZ kWh ENTRY'!BB123</f>
        <v>0</v>
      </c>
      <c r="G12" s="3">
        <f>'BIZ kWh ENTRY'!BC123</f>
        <v>0</v>
      </c>
      <c r="H12" s="3">
        <f>'BIZ kWh ENTRY'!BD123</f>
        <v>0</v>
      </c>
      <c r="I12" s="3">
        <f>'BIZ kWh ENTRY'!BE123</f>
        <v>0</v>
      </c>
      <c r="J12" s="3">
        <f>'BIZ kWh ENTRY'!BF123</f>
        <v>0</v>
      </c>
      <c r="K12" s="3">
        <f>'BIZ kWh ENTRY'!BG123</f>
        <v>0</v>
      </c>
      <c r="L12" s="3">
        <f>'BIZ kWh ENTRY'!BH123</f>
        <v>0</v>
      </c>
      <c r="M12" s="3">
        <f>'BIZ kWh ENTRY'!BI123</f>
        <v>0</v>
      </c>
      <c r="N12" s="3">
        <f>'BIZ kWh ENTRY'!BJ123</f>
        <v>0</v>
      </c>
      <c r="O12" s="147"/>
    </row>
    <row r="13" spans="1:17" x14ac:dyDescent="0.25">
      <c r="A13" s="526"/>
      <c r="B13" s="11" t="s">
        <v>5</v>
      </c>
      <c r="C13" s="3">
        <f>'BIZ kWh ENTRY'!AY124</f>
        <v>0</v>
      </c>
      <c r="D13" s="3">
        <f>'BIZ kWh ENTRY'!AZ124</f>
        <v>0</v>
      </c>
      <c r="E13" s="3">
        <f>'BIZ kWh ENTRY'!BA124</f>
        <v>0</v>
      </c>
      <c r="F13" s="3">
        <f>'BIZ kWh ENTRY'!BB124</f>
        <v>0</v>
      </c>
      <c r="G13" s="3">
        <f>'BIZ kWh ENTRY'!BC124</f>
        <v>0</v>
      </c>
      <c r="H13" s="3">
        <f>'BIZ kWh ENTRY'!BD124</f>
        <v>0</v>
      </c>
      <c r="I13" s="3">
        <f>'BIZ kWh ENTRY'!BE124</f>
        <v>0</v>
      </c>
      <c r="J13" s="3">
        <f>'BIZ kWh ENTRY'!BF124</f>
        <v>0</v>
      </c>
      <c r="K13" s="3">
        <f>'BIZ kWh ENTRY'!BG124</f>
        <v>0</v>
      </c>
      <c r="L13" s="3">
        <f>'BIZ kWh ENTRY'!BH124</f>
        <v>0</v>
      </c>
      <c r="M13" s="3">
        <f>'BIZ kWh ENTRY'!BI124</f>
        <v>0</v>
      </c>
      <c r="N13" s="3">
        <f>'BIZ kWh ENTRY'!BJ124</f>
        <v>0</v>
      </c>
      <c r="O13" s="147"/>
    </row>
    <row r="14" spans="1:17" x14ac:dyDescent="0.25">
      <c r="A14" s="526"/>
      <c r="B14" s="11" t="s">
        <v>23</v>
      </c>
      <c r="C14" s="3">
        <f>'BIZ kWh ENTRY'!AY125</f>
        <v>0</v>
      </c>
      <c r="D14" s="3">
        <f>'BIZ kWh ENTRY'!AZ125</f>
        <v>0</v>
      </c>
      <c r="E14" s="3">
        <f>'BIZ kWh ENTRY'!BA125</f>
        <v>0</v>
      </c>
      <c r="F14" s="3">
        <f>'BIZ kWh ENTRY'!BB125</f>
        <v>0</v>
      </c>
      <c r="G14" s="3">
        <f>'BIZ kWh ENTRY'!BC125</f>
        <v>0</v>
      </c>
      <c r="H14" s="3">
        <f>'BIZ kWh ENTRY'!BD125</f>
        <v>0</v>
      </c>
      <c r="I14" s="3">
        <f>'BIZ kWh ENTRY'!BE125</f>
        <v>0</v>
      </c>
      <c r="J14" s="3">
        <f>'BIZ kWh ENTRY'!BF125</f>
        <v>0</v>
      </c>
      <c r="K14" s="3">
        <f>'BIZ kWh ENTRY'!BG125</f>
        <v>0</v>
      </c>
      <c r="L14" s="3">
        <f>'BIZ kWh ENTRY'!BH125</f>
        <v>0</v>
      </c>
      <c r="M14" s="3">
        <f>'BIZ kWh ENTRY'!BI125</f>
        <v>0</v>
      </c>
      <c r="N14" s="3">
        <f>'BIZ kWh ENTRY'!BJ125</f>
        <v>0</v>
      </c>
      <c r="O14" s="147"/>
    </row>
    <row r="15" spans="1:17" x14ac:dyDescent="0.25">
      <c r="A15" s="526"/>
      <c r="B15" s="11" t="s">
        <v>24</v>
      </c>
      <c r="C15" s="3">
        <f>'BIZ kWh ENTRY'!AY126</f>
        <v>0</v>
      </c>
      <c r="D15" s="3">
        <f>'BIZ kWh ENTRY'!AZ126</f>
        <v>0</v>
      </c>
      <c r="E15" s="3">
        <f>'BIZ kWh ENTRY'!BA126</f>
        <v>0</v>
      </c>
      <c r="F15" s="3">
        <f>'BIZ kWh ENTRY'!BB126</f>
        <v>0</v>
      </c>
      <c r="G15" s="3">
        <f>'BIZ kWh ENTRY'!BC126</f>
        <v>0</v>
      </c>
      <c r="H15" s="3">
        <f>'BIZ kWh ENTRY'!BD126</f>
        <v>0</v>
      </c>
      <c r="I15" s="3">
        <f>'BIZ kWh ENTRY'!BE126</f>
        <v>0</v>
      </c>
      <c r="J15" s="3">
        <f>'BIZ kWh ENTRY'!BF126</f>
        <v>0</v>
      </c>
      <c r="K15" s="3">
        <f>'BIZ kWh ENTRY'!BG126</f>
        <v>0</v>
      </c>
      <c r="L15" s="3">
        <f>'BIZ kWh ENTRY'!BH126</f>
        <v>0</v>
      </c>
      <c r="M15" s="3">
        <f>'BIZ kWh ENTRY'!BI126</f>
        <v>0</v>
      </c>
      <c r="N15" s="3">
        <f>'BIZ kWh ENTRY'!BJ126</f>
        <v>0</v>
      </c>
      <c r="O15" s="147"/>
    </row>
    <row r="16" spans="1:17" x14ac:dyDescent="0.25">
      <c r="A16" s="526"/>
      <c r="B16" s="11" t="s">
        <v>7</v>
      </c>
      <c r="C16" s="3">
        <f>'BIZ kWh ENTRY'!AY127</f>
        <v>0</v>
      </c>
      <c r="D16" s="3">
        <f>'BIZ kWh ENTRY'!AZ127</f>
        <v>0</v>
      </c>
      <c r="E16" s="3">
        <f>'BIZ kWh ENTRY'!BA127</f>
        <v>0</v>
      </c>
      <c r="F16" s="3">
        <f>'BIZ kWh ENTRY'!BB127</f>
        <v>0</v>
      </c>
      <c r="G16" s="3">
        <f>'BIZ kWh ENTRY'!BC127</f>
        <v>0</v>
      </c>
      <c r="H16" s="3">
        <f>'BIZ kWh ENTRY'!BD127</f>
        <v>0</v>
      </c>
      <c r="I16" s="3">
        <f>'BIZ kWh ENTRY'!BE127</f>
        <v>0</v>
      </c>
      <c r="J16" s="3">
        <f>'BIZ kWh ENTRY'!BF127</f>
        <v>0</v>
      </c>
      <c r="K16" s="3">
        <f>'BIZ kWh ENTRY'!BG127</f>
        <v>0</v>
      </c>
      <c r="L16" s="3">
        <f>'BIZ kWh ENTRY'!BH127</f>
        <v>0</v>
      </c>
      <c r="M16" s="3">
        <f>'BIZ kWh ENTRY'!BI127</f>
        <v>0</v>
      </c>
      <c r="N16" s="3">
        <f>'BIZ kWh ENTRY'!BJ127</f>
        <v>0</v>
      </c>
      <c r="O16" s="147"/>
    </row>
    <row r="17" spans="1:15" x14ac:dyDescent="0.25">
      <c r="A17" s="526"/>
      <c r="B17" s="11" t="s">
        <v>8</v>
      </c>
      <c r="C17" s="3">
        <f>'BIZ kWh ENTRY'!AY128</f>
        <v>0</v>
      </c>
      <c r="D17" s="3">
        <f>'BIZ kWh ENTRY'!AZ128</f>
        <v>0</v>
      </c>
      <c r="E17" s="3">
        <f>'BIZ kWh ENTRY'!BA128</f>
        <v>0</v>
      </c>
      <c r="F17" s="3">
        <f>'BIZ kWh ENTRY'!BB128</f>
        <v>0</v>
      </c>
      <c r="G17" s="3">
        <f>'BIZ kWh ENTRY'!BC128</f>
        <v>0</v>
      </c>
      <c r="H17" s="3">
        <f>'BIZ kWh ENTRY'!BD128</f>
        <v>0</v>
      </c>
      <c r="I17" s="3">
        <f>'BIZ kWh ENTRY'!BE128</f>
        <v>0</v>
      </c>
      <c r="J17" s="3">
        <f>'BIZ kWh ENTRY'!BF128</f>
        <v>0</v>
      </c>
      <c r="K17" s="3">
        <f>'BIZ kWh ENTRY'!BG128</f>
        <v>0</v>
      </c>
      <c r="L17" s="3">
        <f>'BIZ kWh ENTRY'!BH128</f>
        <v>0</v>
      </c>
      <c r="M17" s="3">
        <f>'BIZ kWh ENTRY'!BI128</f>
        <v>0</v>
      </c>
      <c r="N17" s="3">
        <f>'BIZ kWh ENTRY'!BJ128</f>
        <v>0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LI 1M - RES'!B16</f>
        <v>Monthly kWh</v>
      </c>
      <c r="C19" s="217">
        <f>SUM(C5:C18)</f>
        <v>0</v>
      </c>
      <c r="D19" s="217">
        <f t="shared" ref="D19:O19" si="1">SUM(D5:D18)</f>
        <v>0</v>
      </c>
      <c r="E19" s="217">
        <f t="shared" si="1"/>
        <v>0</v>
      </c>
      <c r="F19" s="217">
        <f t="shared" si="1"/>
        <v>0</v>
      </c>
      <c r="G19" s="217">
        <f t="shared" si="1"/>
        <v>0</v>
      </c>
      <c r="H19" s="217">
        <f t="shared" si="1"/>
        <v>0</v>
      </c>
      <c r="I19" s="217">
        <f t="shared" si="1"/>
        <v>0</v>
      </c>
      <c r="J19" s="217">
        <f t="shared" si="1"/>
        <v>0</v>
      </c>
      <c r="K19" s="217">
        <f t="shared" si="1"/>
        <v>0</v>
      </c>
      <c r="L19" s="217">
        <f t="shared" si="1"/>
        <v>0</v>
      </c>
      <c r="M19" s="217">
        <f t="shared" si="1"/>
        <v>0</v>
      </c>
      <c r="N19" s="217">
        <f t="shared" si="1"/>
        <v>0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15" ht="16.5" thickBot="1" x14ac:dyDescent="0.3">
      <c r="A22" s="528" t="s">
        <v>15</v>
      </c>
      <c r="B22" s="17" t="str">
        <f t="shared" ref="B22" si="2">B4</f>
        <v>End Use</v>
      </c>
      <c r="C22" s="139">
        <f>C$4</f>
        <v>45658</v>
      </c>
      <c r="D22" s="139">
        <f t="shared" ref="D22:O22" si="3">D$4</f>
        <v>45689</v>
      </c>
      <c r="E22" s="139">
        <f t="shared" si="3"/>
        <v>45717</v>
      </c>
      <c r="F22" s="139">
        <f t="shared" si="3"/>
        <v>45748</v>
      </c>
      <c r="G22" s="139">
        <f t="shared" si="3"/>
        <v>45778</v>
      </c>
      <c r="H22" s="139">
        <f t="shared" si="3"/>
        <v>45809</v>
      </c>
      <c r="I22" s="139">
        <f t="shared" si="3"/>
        <v>45839</v>
      </c>
      <c r="J22" s="139">
        <f t="shared" si="3"/>
        <v>45870</v>
      </c>
      <c r="K22" s="139">
        <f t="shared" si="3"/>
        <v>45901</v>
      </c>
      <c r="L22" s="139">
        <f t="shared" si="3"/>
        <v>45931</v>
      </c>
      <c r="M22" s="139">
        <f t="shared" si="3"/>
        <v>45962</v>
      </c>
      <c r="N22" s="139">
        <f t="shared" si="3"/>
        <v>45992</v>
      </c>
      <c r="O22" s="139">
        <f t="shared" si="3"/>
        <v>46023</v>
      </c>
    </row>
    <row r="23" spans="1:15" ht="15" customHeight="1" x14ac:dyDescent="0.25">
      <c r="A23" s="529"/>
      <c r="B23" s="11" t="str">
        <f t="shared" ref="B23:C37" si="4">B5</f>
        <v>Air Comp</v>
      </c>
      <c r="C23" s="3">
        <f>C5</f>
        <v>0</v>
      </c>
      <c r="D23" s="3">
        <f>IF(SUM($C$19:$N$19)=0,0,C23+D5)</f>
        <v>0</v>
      </c>
      <c r="E23" s="3">
        <f t="shared" ref="E23:O23" si="5">IF(SUM($C$19:$N$19)=0,0,D23+E5)</f>
        <v>0</v>
      </c>
      <c r="F23" s="3">
        <f t="shared" si="5"/>
        <v>0</v>
      </c>
      <c r="G23" s="3">
        <f t="shared" si="5"/>
        <v>0</v>
      </c>
      <c r="H23" s="3">
        <f t="shared" si="5"/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</row>
    <row r="24" spans="1:15" x14ac:dyDescent="0.25">
      <c r="A24" s="529"/>
      <c r="B24" s="12" t="str">
        <f t="shared" si="4"/>
        <v>Building Shell</v>
      </c>
      <c r="C24" s="3">
        <f t="shared" si="4"/>
        <v>0</v>
      </c>
      <c r="D24" s="3">
        <f t="shared" ref="D24:O24" si="6">IF(SUM($C$19:$N$19)=0,0,C24+D6)</f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3">
        <f t="shared" si="6"/>
        <v>0</v>
      </c>
      <c r="O24" s="3">
        <f t="shared" si="6"/>
        <v>0</v>
      </c>
    </row>
    <row r="25" spans="1:15" x14ac:dyDescent="0.25">
      <c r="A25" s="529"/>
      <c r="B25" s="11" t="str">
        <f t="shared" si="4"/>
        <v>Cooking</v>
      </c>
      <c r="C25" s="3">
        <f t="shared" si="4"/>
        <v>0</v>
      </c>
      <c r="D25" s="3">
        <f t="shared" ref="D25:O25" si="7">IF(SUM($C$19:$N$19)=0,0,C25+D7)</f>
        <v>0</v>
      </c>
      <c r="E25" s="3">
        <f t="shared" si="7"/>
        <v>0</v>
      </c>
      <c r="F25" s="3">
        <f t="shared" si="7"/>
        <v>0</v>
      </c>
      <c r="G25" s="3">
        <f t="shared" si="7"/>
        <v>0</v>
      </c>
      <c r="H25" s="3">
        <f t="shared" si="7"/>
        <v>0</v>
      </c>
      <c r="I25" s="3">
        <f t="shared" si="7"/>
        <v>0</v>
      </c>
      <c r="J25" s="3">
        <f t="shared" si="7"/>
        <v>0</v>
      </c>
      <c r="K25" s="3">
        <f t="shared" si="7"/>
        <v>0</v>
      </c>
      <c r="L25" s="3">
        <f t="shared" si="7"/>
        <v>0</v>
      </c>
      <c r="M25" s="3">
        <f t="shared" si="7"/>
        <v>0</v>
      </c>
      <c r="N25" s="3">
        <f t="shared" si="7"/>
        <v>0</v>
      </c>
      <c r="O25" s="3">
        <f t="shared" si="7"/>
        <v>0</v>
      </c>
    </row>
    <row r="26" spans="1:15" x14ac:dyDescent="0.25">
      <c r="A26" s="529"/>
      <c r="B26" s="11" t="str">
        <f t="shared" si="4"/>
        <v>Cooling</v>
      </c>
      <c r="C26" s="3">
        <f t="shared" si="4"/>
        <v>0</v>
      </c>
      <c r="D26" s="3">
        <f t="shared" ref="D26:O26" si="8">IF(SUM($C$19:$N$19)=0,0,C26+D8)</f>
        <v>0</v>
      </c>
      <c r="E26" s="3">
        <f t="shared" si="8"/>
        <v>0</v>
      </c>
      <c r="F26" s="3">
        <f t="shared" si="8"/>
        <v>0</v>
      </c>
      <c r="G26" s="3">
        <f t="shared" si="8"/>
        <v>0</v>
      </c>
      <c r="H26" s="3">
        <f t="shared" si="8"/>
        <v>0</v>
      </c>
      <c r="I26" s="3">
        <f t="shared" si="8"/>
        <v>0</v>
      </c>
      <c r="J26" s="3">
        <f t="shared" si="8"/>
        <v>0</v>
      </c>
      <c r="K26" s="3">
        <f t="shared" si="8"/>
        <v>0</v>
      </c>
      <c r="L26" s="3">
        <f t="shared" si="8"/>
        <v>0</v>
      </c>
      <c r="M26" s="3">
        <f t="shared" si="8"/>
        <v>0</v>
      </c>
      <c r="N26" s="3">
        <f t="shared" si="8"/>
        <v>0</v>
      </c>
      <c r="O26" s="3">
        <f t="shared" si="8"/>
        <v>0</v>
      </c>
    </row>
    <row r="27" spans="1:15" x14ac:dyDescent="0.25">
      <c r="A27" s="529"/>
      <c r="B27" s="12" t="str">
        <f t="shared" si="4"/>
        <v>Ext Lighting</v>
      </c>
      <c r="C27" s="3">
        <f t="shared" si="4"/>
        <v>0</v>
      </c>
      <c r="D27" s="3">
        <f t="shared" ref="D27:O27" si="9">IF(SUM($C$19:$N$19)=0,0,C27+D9)</f>
        <v>0</v>
      </c>
      <c r="E27" s="3">
        <f t="shared" si="9"/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</row>
    <row r="28" spans="1:15" x14ac:dyDescent="0.25">
      <c r="A28" s="529"/>
      <c r="B28" s="11" t="str">
        <f t="shared" si="4"/>
        <v>Heating</v>
      </c>
      <c r="C28" s="3">
        <f t="shared" si="4"/>
        <v>0</v>
      </c>
      <c r="D28" s="3">
        <f t="shared" ref="D28:O28" si="10">IF(SUM($C$19:$N$19)=0,0,C28+D10)</f>
        <v>0</v>
      </c>
      <c r="E28" s="3">
        <f t="shared" si="10"/>
        <v>0</v>
      </c>
      <c r="F28" s="3">
        <f t="shared" si="10"/>
        <v>0</v>
      </c>
      <c r="G28" s="3">
        <f t="shared" si="10"/>
        <v>0</v>
      </c>
      <c r="H28" s="3">
        <f t="shared" si="10"/>
        <v>0</v>
      </c>
      <c r="I28" s="3">
        <f t="shared" si="10"/>
        <v>0</v>
      </c>
      <c r="J28" s="3">
        <f t="shared" si="10"/>
        <v>0</v>
      </c>
      <c r="K28" s="3">
        <f t="shared" si="10"/>
        <v>0</v>
      </c>
      <c r="L28" s="3">
        <f t="shared" si="10"/>
        <v>0</v>
      </c>
      <c r="M28" s="3">
        <f t="shared" si="10"/>
        <v>0</v>
      </c>
      <c r="N28" s="3">
        <f t="shared" si="10"/>
        <v>0</v>
      </c>
      <c r="O28" s="3">
        <f t="shared" si="10"/>
        <v>0</v>
      </c>
    </row>
    <row r="29" spans="1:15" x14ac:dyDescent="0.25">
      <c r="A29" s="529"/>
      <c r="B29" s="11" t="str">
        <f t="shared" si="4"/>
        <v>HVAC</v>
      </c>
      <c r="C29" s="3">
        <f t="shared" si="4"/>
        <v>0</v>
      </c>
      <c r="D29" s="3">
        <f t="shared" ref="D29:O29" si="11">IF(SUM($C$19:$N$19)=0,0,C29+D11)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0</v>
      </c>
      <c r="J29" s="3">
        <f t="shared" si="11"/>
        <v>0</v>
      </c>
      <c r="K29" s="3">
        <f t="shared" si="11"/>
        <v>0</v>
      </c>
      <c r="L29" s="3">
        <f t="shared" si="11"/>
        <v>0</v>
      </c>
      <c r="M29" s="3">
        <f t="shared" si="11"/>
        <v>0</v>
      </c>
      <c r="N29" s="3">
        <f t="shared" si="11"/>
        <v>0</v>
      </c>
      <c r="O29" s="3">
        <f t="shared" si="11"/>
        <v>0</v>
      </c>
    </row>
    <row r="30" spans="1:15" x14ac:dyDescent="0.25">
      <c r="A30" s="529"/>
      <c r="B30" s="11" t="str">
        <f t="shared" si="4"/>
        <v>Lighting</v>
      </c>
      <c r="C30" s="3">
        <f t="shared" si="4"/>
        <v>0</v>
      </c>
      <c r="D30" s="3">
        <f t="shared" ref="D30:O30" si="12">IF(SUM($C$19:$N$19)=0,0,C30+D12)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3">
        <f t="shared" si="12"/>
        <v>0</v>
      </c>
      <c r="K30" s="3">
        <f t="shared" si="12"/>
        <v>0</v>
      </c>
      <c r="L30" s="3">
        <f t="shared" si="12"/>
        <v>0</v>
      </c>
      <c r="M30" s="3">
        <f t="shared" si="12"/>
        <v>0</v>
      </c>
      <c r="N30" s="3">
        <f t="shared" si="12"/>
        <v>0</v>
      </c>
      <c r="O30" s="3">
        <f t="shared" si="12"/>
        <v>0</v>
      </c>
    </row>
    <row r="31" spans="1:15" x14ac:dyDescent="0.25">
      <c r="A31" s="529"/>
      <c r="B31" s="11" t="str">
        <f t="shared" si="4"/>
        <v>Miscellaneous</v>
      </c>
      <c r="C31" s="3">
        <f t="shared" si="4"/>
        <v>0</v>
      </c>
      <c r="D31" s="3">
        <f t="shared" ref="D31:O31" si="13">IF(SUM($C$19:$N$19)=0,0,C31+D13)</f>
        <v>0</v>
      </c>
      <c r="E31" s="3">
        <f t="shared" si="13"/>
        <v>0</v>
      </c>
      <c r="F31" s="3">
        <f t="shared" si="13"/>
        <v>0</v>
      </c>
      <c r="G31" s="3">
        <f t="shared" si="13"/>
        <v>0</v>
      </c>
      <c r="H31" s="3">
        <f t="shared" si="13"/>
        <v>0</v>
      </c>
      <c r="I31" s="3">
        <f t="shared" si="13"/>
        <v>0</v>
      </c>
      <c r="J31" s="3">
        <f t="shared" si="13"/>
        <v>0</v>
      </c>
      <c r="K31" s="3">
        <f t="shared" si="13"/>
        <v>0</v>
      </c>
      <c r="L31" s="3">
        <f t="shared" si="13"/>
        <v>0</v>
      </c>
      <c r="M31" s="3">
        <f t="shared" si="13"/>
        <v>0</v>
      </c>
      <c r="N31" s="3">
        <f t="shared" si="13"/>
        <v>0</v>
      </c>
      <c r="O31" s="3">
        <f t="shared" si="13"/>
        <v>0</v>
      </c>
    </row>
    <row r="32" spans="1:15" ht="15" customHeight="1" x14ac:dyDescent="0.25">
      <c r="A32" s="529"/>
      <c r="B32" s="11" t="str">
        <f t="shared" si="4"/>
        <v>Motors</v>
      </c>
      <c r="C32" s="3">
        <f t="shared" si="4"/>
        <v>0</v>
      </c>
      <c r="D32" s="3">
        <f t="shared" ref="D32:O32" si="14">IF(SUM($C$19:$N$19)=0,0,C32+D14)</f>
        <v>0</v>
      </c>
      <c r="E32" s="3">
        <f t="shared" si="14"/>
        <v>0</v>
      </c>
      <c r="F32" s="3">
        <f t="shared" si="14"/>
        <v>0</v>
      </c>
      <c r="G32" s="3">
        <f t="shared" si="14"/>
        <v>0</v>
      </c>
      <c r="H32" s="3">
        <f t="shared" si="14"/>
        <v>0</v>
      </c>
      <c r="I32" s="3">
        <f t="shared" si="14"/>
        <v>0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">
        <f t="shared" si="14"/>
        <v>0</v>
      </c>
    </row>
    <row r="33" spans="1:15" x14ac:dyDescent="0.25">
      <c r="A33" s="529"/>
      <c r="B33" s="11" t="str">
        <f t="shared" si="4"/>
        <v>Process</v>
      </c>
      <c r="C33" s="3">
        <f t="shared" si="4"/>
        <v>0</v>
      </c>
      <c r="D33" s="3">
        <f t="shared" ref="D33:O33" si="15">IF(SUM($C$19:$N$19)=0,0,C33+D15)</f>
        <v>0</v>
      </c>
      <c r="E33" s="3">
        <f t="shared" si="15"/>
        <v>0</v>
      </c>
      <c r="F33" s="3">
        <f t="shared" si="15"/>
        <v>0</v>
      </c>
      <c r="G33" s="3">
        <f t="shared" si="15"/>
        <v>0</v>
      </c>
      <c r="H33" s="3">
        <f t="shared" si="15"/>
        <v>0</v>
      </c>
      <c r="I33" s="3">
        <f t="shared" si="15"/>
        <v>0</v>
      </c>
      <c r="J33" s="3">
        <f t="shared" si="15"/>
        <v>0</v>
      </c>
      <c r="K33" s="3">
        <f t="shared" si="15"/>
        <v>0</v>
      </c>
      <c r="L33" s="3">
        <f t="shared" si="15"/>
        <v>0</v>
      </c>
      <c r="M33" s="3">
        <f t="shared" si="15"/>
        <v>0</v>
      </c>
      <c r="N33" s="3">
        <f t="shared" si="15"/>
        <v>0</v>
      </c>
      <c r="O33" s="3">
        <f t="shared" si="15"/>
        <v>0</v>
      </c>
    </row>
    <row r="34" spans="1:15" x14ac:dyDescent="0.25">
      <c r="A34" s="529"/>
      <c r="B34" s="11" t="str">
        <f t="shared" si="4"/>
        <v>Refrigeration</v>
      </c>
      <c r="C34" s="3">
        <f t="shared" si="4"/>
        <v>0</v>
      </c>
      <c r="D34" s="3">
        <f t="shared" ref="D34:O34" si="16">IF(SUM($C$19:$N$19)=0,0,C34+D16)</f>
        <v>0</v>
      </c>
      <c r="E34" s="3">
        <f t="shared" si="16"/>
        <v>0</v>
      </c>
      <c r="F34" s="3">
        <f t="shared" si="16"/>
        <v>0</v>
      </c>
      <c r="G34" s="3">
        <f t="shared" si="16"/>
        <v>0</v>
      </c>
      <c r="H34" s="3">
        <f t="shared" si="16"/>
        <v>0</v>
      </c>
      <c r="I34" s="3">
        <f t="shared" si="16"/>
        <v>0</v>
      </c>
      <c r="J34" s="3">
        <f t="shared" si="16"/>
        <v>0</v>
      </c>
      <c r="K34" s="3">
        <f t="shared" si="16"/>
        <v>0</v>
      </c>
      <c r="L34" s="3">
        <f t="shared" si="16"/>
        <v>0</v>
      </c>
      <c r="M34" s="3">
        <f t="shared" si="16"/>
        <v>0</v>
      </c>
      <c r="N34" s="3">
        <f t="shared" si="16"/>
        <v>0</v>
      </c>
      <c r="O34" s="3">
        <f t="shared" si="16"/>
        <v>0</v>
      </c>
    </row>
    <row r="35" spans="1:15" x14ac:dyDescent="0.25">
      <c r="A35" s="529"/>
      <c r="B35" s="11" t="str">
        <f t="shared" si="4"/>
        <v>Water Heating</v>
      </c>
      <c r="C35" s="3">
        <f t="shared" si="4"/>
        <v>0</v>
      </c>
      <c r="D35" s="3">
        <f t="shared" ref="D35:O35" si="17">IF(SUM($C$19:$N$19)=0,0,C35+D17)</f>
        <v>0</v>
      </c>
      <c r="E35" s="3">
        <f t="shared" si="17"/>
        <v>0</v>
      </c>
      <c r="F35" s="3">
        <f t="shared" si="17"/>
        <v>0</v>
      </c>
      <c r="G35" s="3">
        <f t="shared" si="17"/>
        <v>0</v>
      </c>
      <c r="H35" s="3">
        <f t="shared" si="17"/>
        <v>0</v>
      </c>
      <c r="I35" s="3">
        <f t="shared" si="17"/>
        <v>0</v>
      </c>
      <c r="J35" s="3">
        <f t="shared" si="17"/>
        <v>0</v>
      </c>
      <c r="K35" s="3">
        <f t="shared" si="17"/>
        <v>0</v>
      </c>
      <c r="L35" s="3">
        <f t="shared" si="17"/>
        <v>0</v>
      </c>
      <c r="M35" s="3">
        <f t="shared" si="17"/>
        <v>0</v>
      </c>
      <c r="N35" s="3">
        <f t="shared" si="17"/>
        <v>0</v>
      </c>
      <c r="O35" s="3">
        <f t="shared" si="17"/>
        <v>0</v>
      </c>
    </row>
    <row r="36" spans="1:15" ht="15" customHeight="1" x14ac:dyDescent="0.25">
      <c r="A36" s="529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4"/>
        <v>Monthly kWh</v>
      </c>
      <c r="C37" s="217">
        <f>SUM(C23:C36)</f>
        <v>0</v>
      </c>
      <c r="D37" s="217">
        <f t="shared" ref="D37:O37" si="18">SUM(D23:D36)</f>
        <v>0</v>
      </c>
      <c r="E37" s="217">
        <f t="shared" si="18"/>
        <v>0</v>
      </c>
      <c r="F37" s="217">
        <f t="shared" si="18"/>
        <v>0</v>
      </c>
      <c r="G37" s="217">
        <f t="shared" si="18"/>
        <v>0</v>
      </c>
      <c r="H37" s="217">
        <f t="shared" si="18"/>
        <v>0</v>
      </c>
      <c r="I37" s="217">
        <f t="shared" si="18"/>
        <v>0</v>
      </c>
      <c r="J37" s="217">
        <f t="shared" si="18"/>
        <v>0</v>
      </c>
      <c r="K37" s="217">
        <f t="shared" si="18"/>
        <v>0</v>
      </c>
      <c r="L37" s="217">
        <f t="shared" si="18"/>
        <v>0</v>
      </c>
      <c r="M37" s="217">
        <f t="shared" si="18"/>
        <v>0</v>
      </c>
      <c r="N37" s="217">
        <f t="shared" si="18"/>
        <v>0</v>
      </c>
      <c r="O37" s="217">
        <f t="shared" si="18"/>
        <v>0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0</v>
      </c>
    </row>
    <row r="39" spans="1:15" ht="15.75" thickBot="1" x14ac:dyDescent="0.3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6.5" thickBot="1" x14ac:dyDescent="0.3">
      <c r="A40" s="531" t="s">
        <v>16</v>
      </c>
      <c r="B40" s="17" t="str">
        <f t="shared" ref="B40:B55" si="19">B22</f>
        <v>End Use</v>
      </c>
      <c r="C40" s="139">
        <f>C$4</f>
        <v>45658</v>
      </c>
      <c r="D40" s="139">
        <f t="shared" ref="D40:O40" si="20">D$4</f>
        <v>45689</v>
      </c>
      <c r="E40" s="139">
        <f t="shared" si="20"/>
        <v>45717</v>
      </c>
      <c r="F40" s="139">
        <f t="shared" si="20"/>
        <v>45748</v>
      </c>
      <c r="G40" s="139">
        <f t="shared" si="20"/>
        <v>45778</v>
      </c>
      <c r="H40" s="139">
        <f t="shared" si="20"/>
        <v>45809</v>
      </c>
      <c r="I40" s="139">
        <f t="shared" si="20"/>
        <v>45839</v>
      </c>
      <c r="J40" s="139">
        <f t="shared" si="20"/>
        <v>45870</v>
      </c>
      <c r="K40" s="139">
        <f t="shared" si="20"/>
        <v>45901</v>
      </c>
      <c r="L40" s="139">
        <f t="shared" si="20"/>
        <v>45931</v>
      </c>
      <c r="M40" s="139">
        <f t="shared" si="20"/>
        <v>45962</v>
      </c>
      <c r="N40" s="139">
        <f t="shared" si="20"/>
        <v>45992</v>
      </c>
      <c r="O40" s="139">
        <f t="shared" si="20"/>
        <v>46023</v>
      </c>
    </row>
    <row r="41" spans="1:15" ht="15" customHeight="1" x14ac:dyDescent="0.25">
      <c r="A41" s="532"/>
      <c r="B41" s="11" t="str">
        <f t="shared" si="19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21">H42</f>
        <v>0</v>
      </c>
      <c r="I41" s="3">
        <f t="shared" ref="I41:I53" si="22">I42</f>
        <v>0</v>
      </c>
      <c r="J41" s="3">
        <f t="shared" ref="J41:J53" si="23">J42</f>
        <v>0</v>
      </c>
      <c r="K41" s="3">
        <f t="shared" ref="K41:K53" si="24">K42</f>
        <v>0</v>
      </c>
      <c r="L41" s="3">
        <f t="shared" ref="L41:L53" si="25">L42</f>
        <v>0</v>
      </c>
      <c r="M41" s="3">
        <f t="shared" ref="M41:M53" si="26">M42</f>
        <v>0</v>
      </c>
      <c r="N41" s="3">
        <f t="shared" ref="N41:N53" si="27">N42</f>
        <v>0</v>
      </c>
      <c r="O41" s="3">
        <f t="shared" ref="O41:O53" si="28">O42</f>
        <v>0</v>
      </c>
    </row>
    <row r="42" spans="1:15" x14ac:dyDescent="0.25">
      <c r="A42" s="532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29">G43</f>
        <v>0</v>
      </c>
      <c r="H42" s="3">
        <f t="shared" si="21"/>
        <v>0</v>
      </c>
      <c r="I42" s="3">
        <f t="shared" si="22"/>
        <v>0</v>
      </c>
      <c r="J42" s="3">
        <f t="shared" si="23"/>
        <v>0</v>
      </c>
      <c r="K42" s="3">
        <f t="shared" si="24"/>
        <v>0</v>
      </c>
      <c r="L42" s="3">
        <f t="shared" si="25"/>
        <v>0</v>
      </c>
      <c r="M42" s="3">
        <f t="shared" si="26"/>
        <v>0</v>
      </c>
      <c r="N42" s="3">
        <f t="shared" si="27"/>
        <v>0</v>
      </c>
      <c r="O42" s="3">
        <f t="shared" si="28"/>
        <v>0</v>
      </c>
    </row>
    <row r="43" spans="1:15" x14ac:dyDescent="0.25">
      <c r="A43" s="532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29"/>
        <v>0</v>
      </c>
      <c r="H43" s="3">
        <f t="shared" si="21"/>
        <v>0</v>
      </c>
      <c r="I43" s="3">
        <f t="shared" si="22"/>
        <v>0</v>
      </c>
      <c r="J43" s="3">
        <f t="shared" si="23"/>
        <v>0</v>
      </c>
      <c r="K43" s="3">
        <f t="shared" si="24"/>
        <v>0</v>
      </c>
      <c r="L43" s="3">
        <f t="shared" si="25"/>
        <v>0</v>
      </c>
      <c r="M43" s="3">
        <f t="shared" si="26"/>
        <v>0</v>
      </c>
      <c r="N43" s="3">
        <f t="shared" si="27"/>
        <v>0</v>
      </c>
      <c r="O43" s="3">
        <f t="shared" si="28"/>
        <v>0</v>
      </c>
    </row>
    <row r="44" spans="1:15" x14ac:dyDescent="0.25">
      <c r="A44" s="532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29"/>
        <v>0</v>
      </c>
      <c r="H44" s="3">
        <f t="shared" si="21"/>
        <v>0</v>
      </c>
      <c r="I44" s="3">
        <f t="shared" si="22"/>
        <v>0</v>
      </c>
      <c r="J44" s="3">
        <f t="shared" si="23"/>
        <v>0</v>
      </c>
      <c r="K44" s="3">
        <f t="shared" si="24"/>
        <v>0</v>
      </c>
      <c r="L44" s="3">
        <f t="shared" si="25"/>
        <v>0</v>
      </c>
      <c r="M44" s="3">
        <f t="shared" si="26"/>
        <v>0</v>
      </c>
      <c r="N44" s="3">
        <f t="shared" si="27"/>
        <v>0</v>
      </c>
      <c r="O44" s="3">
        <f t="shared" si="28"/>
        <v>0</v>
      </c>
    </row>
    <row r="45" spans="1:15" x14ac:dyDescent="0.25">
      <c r="A45" s="532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29"/>
        <v>0</v>
      </c>
      <c r="H45" s="3">
        <f t="shared" si="21"/>
        <v>0</v>
      </c>
      <c r="I45" s="3">
        <f t="shared" si="22"/>
        <v>0</v>
      </c>
      <c r="J45" s="3">
        <f t="shared" si="23"/>
        <v>0</v>
      </c>
      <c r="K45" s="3">
        <f t="shared" si="24"/>
        <v>0</v>
      </c>
      <c r="L45" s="3">
        <f t="shared" si="25"/>
        <v>0</v>
      </c>
      <c r="M45" s="3">
        <f t="shared" si="26"/>
        <v>0</v>
      </c>
      <c r="N45" s="3">
        <f t="shared" si="27"/>
        <v>0</v>
      </c>
      <c r="O45" s="3">
        <f t="shared" si="28"/>
        <v>0</v>
      </c>
    </row>
    <row r="46" spans="1:15" x14ac:dyDescent="0.25">
      <c r="A46" s="532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29"/>
        <v>0</v>
      </c>
      <c r="H46" s="3">
        <f t="shared" si="21"/>
        <v>0</v>
      </c>
      <c r="I46" s="3">
        <f t="shared" si="22"/>
        <v>0</v>
      </c>
      <c r="J46" s="3">
        <f t="shared" si="23"/>
        <v>0</v>
      </c>
      <c r="K46" s="3">
        <f t="shared" si="24"/>
        <v>0</v>
      </c>
      <c r="L46" s="3">
        <f t="shared" si="25"/>
        <v>0</v>
      </c>
      <c r="M46" s="3">
        <f t="shared" si="26"/>
        <v>0</v>
      </c>
      <c r="N46" s="3">
        <f t="shared" si="27"/>
        <v>0</v>
      </c>
      <c r="O46" s="3">
        <f t="shared" si="28"/>
        <v>0</v>
      </c>
    </row>
    <row r="47" spans="1:15" x14ac:dyDescent="0.25">
      <c r="A47" s="532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29"/>
        <v>0</v>
      </c>
      <c r="H47" s="3">
        <f t="shared" si="21"/>
        <v>0</v>
      </c>
      <c r="I47" s="3">
        <f t="shared" si="22"/>
        <v>0</v>
      </c>
      <c r="J47" s="3">
        <f t="shared" si="23"/>
        <v>0</v>
      </c>
      <c r="K47" s="3">
        <f t="shared" si="24"/>
        <v>0</v>
      </c>
      <c r="L47" s="3">
        <f t="shared" si="25"/>
        <v>0</v>
      </c>
      <c r="M47" s="3">
        <f t="shared" si="26"/>
        <v>0</v>
      </c>
      <c r="N47" s="3">
        <f t="shared" si="27"/>
        <v>0</v>
      </c>
      <c r="O47" s="3">
        <f t="shared" si="28"/>
        <v>0</v>
      </c>
    </row>
    <row r="48" spans="1:15" x14ac:dyDescent="0.25">
      <c r="A48" s="532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29"/>
        <v>0</v>
      </c>
      <c r="H48" s="3">
        <f t="shared" si="21"/>
        <v>0</v>
      </c>
      <c r="I48" s="3">
        <f t="shared" si="22"/>
        <v>0</v>
      </c>
      <c r="J48" s="3">
        <f t="shared" si="23"/>
        <v>0</v>
      </c>
      <c r="K48" s="3">
        <f t="shared" si="24"/>
        <v>0</v>
      </c>
      <c r="L48" s="3">
        <f t="shared" si="25"/>
        <v>0</v>
      </c>
      <c r="M48" s="3">
        <f t="shared" si="26"/>
        <v>0</v>
      </c>
      <c r="N48" s="3">
        <f t="shared" si="27"/>
        <v>0</v>
      </c>
      <c r="O48" s="3">
        <f t="shared" si="28"/>
        <v>0</v>
      </c>
    </row>
    <row r="49" spans="1:15" x14ac:dyDescent="0.25">
      <c r="A49" s="532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29"/>
        <v>0</v>
      </c>
      <c r="H49" s="3">
        <f t="shared" si="21"/>
        <v>0</v>
      </c>
      <c r="I49" s="3">
        <f t="shared" si="22"/>
        <v>0</v>
      </c>
      <c r="J49" s="3">
        <f t="shared" si="23"/>
        <v>0</v>
      </c>
      <c r="K49" s="3">
        <f t="shared" si="24"/>
        <v>0</v>
      </c>
      <c r="L49" s="3">
        <f t="shared" si="25"/>
        <v>0</v>
      </c>
      <c r="M49" s="3">
        <f t="shared" si="26"/>
        <v>0</v>
      </c>
      <c r="N49" s="3">
        <f t="shared" si="27"/>
        <v>0</v>
      </c>
      <c r="O49" s="3">
        <f t="shared" si="28"/>
        <v>0</v>
      </c>
    </row>
    <row r="50" spans="1:15" ht="15" customHeight="1" x14ac:dyDescent="0.25">
      <c r="A50" s="532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29"/>
        <v>0</v>
      </c>
      <c r="H50" s="3">
        <f t="shared" si="21"/>
        <v>0</v>
      </c>
      <c r="I50" s="3">
        <f t="shared" si="22"/>
        <v>0</v>
      </c>
      <c r="J50" s="3">
        <f t="shared" si="23"/>
        <v>0</v>
      </c>
      <c r="K50" s="3">
        <f t="shared" si="24"/>
        <v>0</v>
      </c>
      <c r="L50" s="3">
        <f t="shared" si="25"/>
        <v>0</v>
      </c>
      <c r="M50" s="3">
        <f t="shared" si="26"/>
        <v>0</v>
      </c>
      <c r="N50" s="3">
        <f t="shared" si="27"/>
        <v>0</v>
      </c>
      <c r="O50" s="3">
        <f t="shared" si="28"/>
        <v>0</v>
      </c>
    </row>
    <row r="51" spans="1:15" x14ac:dyDescent="0.25">
      <c r="A51" s="532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29"/>
        <v>0</v>
      </c>
      <c r="H51" s="3">
        <f t="shared" si="21"/>
        <v>0</v>
      </c>
      <c r="I51" s="3">
        <f t="shared" si="22"/>
        <v>0</v>
      </c>
      <c r="J51" s="3">
        <f t="shared" si="23"/>
        <v>0</v>
      </c>
      <c r="K51" s="3">
        <f t="shared" si="24"/>
        <v>0</v>
      </c>
      <c r="L51" s="3">
        <f t="shared" si="25"/>
        <v>0</v>
      </c>
      <c r="M51" s="3">
        <f t="shared" si="26"/>
        <v>0</v>
      </c>
      <c r="N51" s="3">
        <f t="shared" si="27"/>
        <v>0</v>
      </c>
      <c r="O51" s="3">
        <f t="shared" si="28"/>
        <v>0</v>
      </c>
    </row>
    <row r="52" spans="1:15" x14ac:dyDescent="0.25">
      <c r="A52" s="532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29"/>
        <v>0</v>
      </c>
      <c r="H52" s="3">
        <f t="shared" si="21"/>
        <v>0</v>
      </c>
      <c r="I52" s="3">
        <f t="shared" si="22"/>
        <v>0</v>
      </c>
      <c r="J52" s="3">
        <f t="shared" si="23"/>
        <v>0</v>
      </c>
      <c r="K52" s="3">
        <f t="shared" si="24"/>
        <v>0</v>
      </c>
      <c r="L52" s="3">
        <f t="shared" si="25"/>
        <v>0</v>
      </c>
      <c r="M52" s="3">
        <f t="shared" si="26"/>
        <v>0</v>
      </c>
      <c r="N52" s="3">
        <f t="shared" si="27"/>
        <v>0</v>
      </c>
      <c r="O52" s="3">
        <f t="shared" si="28"/>
        <v>0</v>
      </c>
    </row>
    <row r="53" spans="1:15" x14ac:dyDescent="0.25">
      <c r="A53" s="532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29"/>
        <v>0</v>
      </c>
      <c r="H53" s="3">
        <f t="shared" si="21"/>
        <v>0</v>
      </c>
      <c r="I53" s="3">
        <f t="shared" si="22"/>
        <v>0</v>
      </c>
      <c r="J53" s="3">
        <f t="shared" si="23"/>
        <v>0</v>
      </c>
      <c r="K53" s="3">
        <f t="shared" si="24"/>
        <v>0</v>
      </c>
      <c r="L53" s="3">
        <f t="shared" si="25"/>
        <v>0</v>
      </c>
      <c r="M53" s="3">
        <f t="shared" si="26"/>
        <v>0</v>
      </c>
      <c r="N53" s="3">
        <f t="shared" si="27"/>
        <v>0</v>
      </c>
      <c r="O53" s="3">
        <f t="shared" si="28"/>
        <v>0</v>
      </c>
    </row>
    <row r="54" spans="1:15" ht="15" customHeight="1" x14ac:dyDescent="0.25">
      <c r="A54" s="532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19"/>
        <v>Monthly kWh</v>
      </c>
      <c r="C55" s="217">
        <f>SUM(C41:C54)</f>
        <v>0</v>
      </c>
      <c r="D55" s="217">
        <f t="shared" ref="D55:O55" si="30">SUM(D41:D54)</f>
        <v>0</v>
      </c>
      <c r="E55" s="217">
        <f t="shared" si="30"/>
        <v>0</v>
      </c>
      <c r="F55" s="217">
        <f t="shared" si="30"/>
        <v>0</v>
      </c>
      <c r="G55" s="217">
        <f t="shared" si="30"/>
        <v>0</v>
      </c>
      <c r="H55" s="217">
        <f t="shared" si="30"/>
        <v>0</v>
      </c>
      <c r="I55" s="217">
        <f t="shared" si="30"/>
        <v>0</v>
      </c>
      <c r="J55" s="217">
        <f t="shared" si="30"/>
        <v>0</v>
      </c>
      <c r="K55" s="217">
        <f t="shared" si="30"/>
        <v>0</v>
      </c>
      <c r="L55" s="217">
        <f t="shared" si="30"/>
        <v>0</v>
      </c>
      <c r="M55" s="217">
        <f t="shared" si="30"/>
        <v>0</v>
      </c>
      <c r="N55" s="217">
        <f t="shared" si="30"/>
        <v>0</v>
      </c>
      <c r="O55" s="217">
        <f t="shared" si="30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24"/>
      <c r="L57" s="124"/>
      <c r="M57" s="124"/>
      <c r="N57" s="124"/>
      <c r="O57" s="124"/>
    </row>
    <row r="58" spans="1:15" ht="16.5" thickBot="1" x14ac:dyDescent="0.3">
      <c r="A58" s="534" t="s">
        <v>17</v>
      </c>
      <c r="B58" s="17" t="s">
        <v>10</v>
      </c>
      <c r="C58" s="139">
        <f>C$4</f>
        <v>45658</v>
      </c>
      <c r="D58" s="139">
        <f t="shared" ref="D58:O58" si="31">D$4</f>
        <v>45689</v>
      </c>
      <c r="E58" s="139">
        <f t="shared" si="31"/>
        <v>45717</v>
      </c>
      <c r="F58" s="139">
        <f t="shared" si="31"/>
        <v>45748</v>
      </c>
      <c r="G58" s="139">
        <f t="shared" si="31"/>
        <v>45778</v>
      </c>
      <c r="H58" s="139">
        <f t="shared" si="31"/>
        <v>45809</v>
      </c>
      <c r="I58" s="139">
        <f t="shared" si="31"/>
        <v>45839</v>
      </c>
      <c r="J58" s="139">
        <f t="shared" si="31"/>
        <v>45870</v>
      </c>
      <c r="K58" s="139">
        <f t="shared" si="31"/>
        <v>45901</v>
      </c>
      <c r="L58" s="139">
        <f t="shared" si="31"/>
        <v>45931</v>
      </c>
      <c r="M58" s="139">
        <f t="shared" si="31"/>
        <v>45962</v>
      </c>
      <c r="N58" s="139">
        <f t="shared" si="31"/>
        <v>45992</v>
      </c>
      <c r="O58" s="139">
        <f t="shared" si="31"/>
        <v>46023</v>
      </c>
    </row>
    <row r="59" spans="1:15" ht="15" customHeight="1" x14ac:dyDescent="0.25">
      <c r="A59" s="535"/>
      <c r="B59" s="13" t="str">
        <f t="shared" ref="B59:B72" si="32">B41</f>
        <v>Air Comp</v>
      </c>
      <c r="C59" s="23">
        <f>((C5*0.5)-C41)*C78*C93*C$2</f>
        <v>0</v>
      </c>
      <c r="D59" s="23">
        <f>((D5*0.5)+C23-D41)*D78*D93*D$2</f>
        <v>0</v>
      </c>
      <c r="E59" s="23">
        <f t="shared" ref="E59:O59" si="33">((E5*0.5)+D23-E41)*E78*E93*E$2</f>
        <v>0</v>
      </c>
      <c r="F59" s="23">
        <f t="shared" si="33"/>
        <v>0</v>
      </c>
      <c r="G59" s="23">
        <f t="shared" si="33"/>
        <v>0</v>
      </c>
      <c r="H59" s="23">
        <f t="shared" si="33"/>
        <v>0</v>
      </c>
      <c r="I59" s="23">
        <f t="shared" si="33"/>
        <v>0</v>
      </c>
      <c r="J59" s="23">
        <f t="shared" si="33"/>
        <v>0</v>
      </c>
      <c r="K59" s="23">
        <f t="shared" si="33"/>
        <v>0</v>
      </c>
      <c r="L59" s="23">
        <f t="shared" si="33"/>
        <v>0</v>
      </c>
      <c r="M59" s="23">
        <f t="shared" si="33"/>
        <v>0</v>
      </c>
      <c r="N59" s="23">
        <f t="shared" si="33"/>
        <v>0</v>
      </c>
      <c r="O59" s="23">
        <f t="shared" si="33"/>
        <v>0</v>
      </c>
    </row>
    <row r="60" spans="1:15" ht="15.75" x14ac:dyDescent="0.25">
      <c r="A60" s="535"/>
      <c r="B60" s="13" t="str">
        <f t="shared" si="32"/>
        <v>Building Shell</v>
      </c>
      <c r="C60" s="23">
        <f t="shared" ref="C60:C71" si="34">((C6*0.5)-C42)*C79*C94*C$2</f>
        <v>0</v>
      </c>
      <c r="D60" s="23">
        <f t="shared" ref="D60:O60" si="35">((D6*0.5)+C24-D42)*D79*D94*D$2</f>
        <v>0</v>
      </c>
      <c r="E60" s="23">
        <f t="shared" si="35"/>
        <v>0</v>
      </c>
      <c r="F60" s="23">
        <f t="shared" si="35"/>
        <v>0</v>
      </c>
      <c r="G60" s="23">
        <f t="shared" si="35"/>
        <v>0</v>
      </c>
      <c r="H60" s="23">
        <f t="shared" si="35"/>
        <v>0</v>
      </c>
      <c r="I60" s="23">
        <f t="shared" si="35"/>
        <v>0</v>
      </c>
      <c r="J60" s="23">
        <f t="shared" si="35"/>
        <v>0</v>
      </c>
      <c r="K60" s="23">
        <f t="shared" si="35"/>
        <v>0</v>
      </c>
      <c r="L60" s="23">
        <f t="shared" si="35"/>
        <v>0</v>
      </c>
      <c r="M60" s="23">
        <f t="shared" si="35"/>
        <v>0</v>
      </c>
      <c r="N60" s="23">
        <f t="shared" si="35"/>
        <v>0</v>
      </c>
      <c r="O60" s="23">
        <f t="shared" si="35"/>
        <v>0</v>
      </c>
    </row>
    <row r="61" spans="1:15" ht="15.75" x14ac:dyDescent="0.25">
      <c r="A61" s="535"/>
      <c r="B61" s="13" t="str">
        <f t="shared" si="32"/>
        <v>Cooking</v>
      </c>
      <c r="C61" s="23">
        <f t="shared" si="34"/>
        <v>0</v>
      </c>
      <c r="D61" s="23">
        <f t="shared" ref="D61:O61" si="36">((D7*0.5)+C25-D43)*D80*D95*D$2</f>
        <v>0</v>
      </c>
      <c r="E61" s="23">
        <f t="shared" si="36"/>
        <v>0</v>
      </c>
      <c r="F61" s="23">
        <f t="shared" si="36"/>
        <v>0</v>
      </c>
      <c r="G61" s="23">
        <f t="shared" si="36"/>
        <v>0</v>
      </c>
      <c r="H61" s="23">
        <f t="shared" si="36"/>
        <v>0</v>
      </c>
      <c r="I61" s="23">
        <f t="shared" si="36"/>
        <v>0</v>
      </c>
      <c r="J61" s="23">
        <f t="shared" si="36"/>
        <v>0</v>
      </c>
      <c r="K61" s="23">
        <f t="shared" si="36"/>
        <v>0</v>
      </c>
      <c r="L61" s="23">
        <f t="shared" si="36"/>
        <v>0</v>
      </c>
      <c r="M61" s="23">
        <f t="shared" si="36"/>
        <v>0</v>
      </c>
      <c r="N61" s="23">
        <f t="shared" si="36"/>
        <v>0</v>
      </c>
      <c r="O61" s="23">
        <f t="shared" si="36"/>
        <v>0</v>
      </c>
    </row>
    <row r="62" spans="1:15" ht="15.75" x14ac:dyDescent="0.25">
      <c r="A62" s="535"/>
      <c r="B62" s="13" t="str">
        <f t="shared" si="32"/>
        <v>Cooling</v>
      </c>
      <c r="C62" s="23">
        <f t="shared" si="34"/>
        <v>0</v>
      </c>
      <c r="D62" s="23">
        <f t="shared" ref="D62:O62" si="37">((D8*0.5)+C26-D44)*D81*D96*D$2</f>
        <v>0</v>
      </c>
      <c r="E62" s="23">
        <f t="shared" si="37"/>
        <v>0</v>
      </c>
      <c r="F62" s="23">
        <f t="shared" si="37"/>
        <v>0</v>
      </c>
      <c r="G62" s="23">
        <f t="shared" si="37"/>
        <v>0</v>
      </c>
      <c r="H62" s="23">
        <f t="shared" si="37"/>
        <v>0</v>
      </c>
      <c r="I62" s="23">
        <f t="shared" si="37"/>
        <v>0</v>
      </c>
      <c r="J62" s="23">
        <f t="shared" si="37"/>
        <v>0</v>
      </c>
      <c r="K62" s="23">
        <f t="shared" si="37"/>
        <v>0</v>
      </c>
      <c r="L62" s="23">
        <f t="shared" si="37"/>
        <v>0</v>
      </c>
      <c r="M62" s="23">
        <f t="shared" si="37"/>
        <v>0</v>
      </c>
      <c r="N62" s="23">
        <f t="shared" si="37"/>
        <v>0</v>
      </c>
      <c r="O62" s="23">
        <f t="shared" si="37"/>
        <v>0</v>
      </c>
    </row>
    <row r="63" spans="1:15" ht="15.75" x14ac:dyDescent="0.25">
      <c r="A63" s="535"/>
      <c r="B63" s="13" t="str">
        <f t="shared" si="32"/>
        <v>Ext Lighting</v>
      </c>
      <c r="C63" s="23">
        <f t="shared" si="34"/>
        <v>0</v>
      </c>
      <c r="D63" s="23">
        <f t="shared" ref="D63:O63" si="38">((D9*0.5)+C27-D45)*D82*D97*D$2</f>
        <v>0</v>
      </c>
      <c r="E63" s="23">
        <f t="shared" si="38"/>
        <v>0</v>
      </c>
      <c r="F63" s="23">
        <f t="shared" si="38"/>
        <v>0</v>
      </c>
      <c r="G63" s="23">
        <f t="shared" si="38"/>
        <v>0</v>
      </c>
      <c r="H63" s="23">
        <f t="shared" si="38"/>
        <v>0</v>
      </c>
      <c r="I63" s="23">
        <f t="shared" si="38"/>
        <v>0</v>
      </c>
      <c r="J63" s="23">
        <f t="shared" si="38"/>
        <v>0</v>
      </c>
      <c r="K63" s="23">
        <f t="shared" si="38"/>
        <v>0</v>
      </c>
      <c r="L63" s="23">
        <f t="shared" si="38"/>
        <v>0</v>
      </c>
      <c r="M63" s="23">
        <f t="shared" si="38"/>
        <v>0</v>
      </c>
      <c r="N63" s="23">
        <f t="shared" si="38"/>
        <v>0</v>
      </c>
      <c r="O63" s="23">
        <f t="shared" si="38"/>
        <v>0</v>
      </c>
    </row>
    <row r="64" spans="1:15" ht="15.75" x14ac:dyDescent="0.25">
      <c r="A64" s="535"/>
      <c r="B64" s="13" t="str">
        <f t="shared" si="32"/>
        <v>Heating</v>
      </c>
      <c r="C64" s="23">
        <f t="shared" si="34"/>
        <v>0</v>
      </c>
      <c r="D64" s="23">
        <f t="shared" ref="D64:O64" si="39">((D10*0.5)+C28-D46)*D83*D98*D$2</f>
        <v>0</v>
      </c>
      <c r="E64" s="23">
        <f t="shared" si="39"/>
        <v>0</v>
      </c>
      <c r="F64" s="23">
        <f t="shared" si="39"/>
        <v>0</v>
      </c>
      <c r="G64" s="23">
        <f t="shared" si="39"/>
        <v>0</v>
      </c>
      <c r="H64" s="23">
        <f t="shared" si="39"/>
        <v>0</v>
      </c>
      <c r="I64" s="23">
        <f t="shared" si="39"/>
        <v>0</v>
      </c>
      <c r="J64" s="23">
        <f t="shared" si="39"/>
        <v>0</v>
      </c>
      <c r="K64" s="23">
        <f t="shared" si="39"/>
        <v>0</v>
      </c>
      <c r="L64" s="23">
        <f t="shared" si="39"/>
        <v>0</v>
      </c>
      <c r="M64" s="23">
        <f t="shared" si="39"/>
        <v>0</v>
      </c>
      <c r="N64" s="23">
        <f t="shared" si="39"/>
        <v>0</v>
      </c>
      <c r="O64" s="23">
        <f t="shared" si="39"/>
        <v>0</v>
      </c>
    </row>
    <row r="65" spans="1:17" ht="15.75" x14ac:dyDescent="0.25">
      <c r="A65" s="535"/>
      <c r="B65" s="13" t="str">
        <f t="shared" si="32"/>
        <v>HVAC</v>
      </c>
      <c r="C65" s="23">
        <f t="shared" si="34"/>
        <v>0</v>
      </c>
      <c r="D65" s="23">
        <f t="shared" ref="D65:O65" si="40">((D11*0.5)+C29-D47)*D84*D99*D$2</f>
        <v>0</v>
      </c>
      <c r="E65" s="23">
        <f t="shared" si="40"/>
        <v>0</v>
      </c>
      <c r="F65" s="23">
        <f t="shared" si="40"/>
        <v>0</v>
      </c>
      <c r="G65" s="23">
        <f t="shared" si="40"/>
        <v>0</v>
      </c>
      <c r="H65" s="23">
        <f t="shared" si="40"/>
        <v>0</v>
      </c>
      <c r="I65" s="23">
        <f t="shared" si="40"/>
        <v>0</v>
      </c>
      <c r="J65" s="23">
        <f t="shared" si="40"/>
        <v>0</v>
      </c>
      <c r="K65" s="23">
        <f t="shared" si="40"/>
        <v>0</v>
      </c>
      <c r="L65" s="23">
        <f t="shared" si="40"/>
        <v>0</v>
      </c>
      <c r="M65" s="23">
        <f t="shared" si="40"/>
        <v>0</v>
      </c>
      <c r="N65" s="23">
        <f t="shared" si="40"/>
        <v>0</v>
      </c>
      <c r="O65" s="23">
        <f t="shared" si="40"/>
        <v>0</v>
      </c>
    </row>
    <row r="66" spans="1:17" ht="15.75" x14ac:dyDescent="0.25">
      <c r="A66" s="535"/>
      <c r="B66" s="13" t="str">
        <f t="shared" si="32"/>
        <v>Lighting</v>
      </c>
      <c r="C66" s="23">
        <f t="shared" si="34"/>
        <v>0</v>
      </c>
      <c r="D66" s="23">
        <f t="shared" ref="D66:O66" si="41">((D12*0.5)+C30-D48)*D85*D100*D$2</f>
        <v>0</v>
      </c>
      <c r="E66" s="23">
        <f t="shared" si="41"/>
        <v>0</v>
      </c>
      <c r="F66" s="23">
        <f t="shared" si="41"/>
        <v>0</v>
      </c>
      <c r="G66" s="23">
        <f t="shared" si="41"/>
        <v>0</v>
      </c>
      <c r="H66" s="23">
        <f t="shared" si="41"/>
        <v>0</v>
      </c>
      <c r="I66" s="23">
        <f t="shared" si="41"/>
        <v>0</v>
      </c>
      <c r="J66" s="23">
        <f t="shared" si="41"/>
        <v>0</v>
      </c>
      <c r="K66" s="23">
        <f t="shared" si="41"/>
        <v>0</v>
      </c>
      <c r="L66" s="23">
        <f t="shared" si="41"/>
        <v>0</v>
      </c>
      <c r="M66" s="23">
        <f t="shared" si="41"/>
        <v>0</v>
      </c>
      <c r="N66" s="23">
        <f t="shared" si="41"/>
        <v>0</v>
      </c>
      <c r="O66" s="23">
        <f t="shared" si="41"/>
        <v>0</v>
      </c>
    </row>
    <row r="67" spans="1:17" ht="15.75" x14ac:dyDescent="0.25">
      <c r="A67" s="535"/>
      <c r="B67" s="13" t="str">
        <f t="shared" si="32"/>
        <v>Miscellaneous</v>
      </c>
      <c r="C67" s="23">
        <f t="shared" si="34"/>
        <v>0</v>
      </c>
      <c r="D67" s="23">
        <f t="shared" ref="D67:O67" si="42">((D13*0.5)+C31-D49)*D86*D101*D$2</f>
        <v>0</v>
      </c>
      <c r="E67" s="23">
        <f t="shared" si="42"/>
        <v>0</v>
      </c>
      <c r="F67" s="23">
        <f t="shared" si="42"/>
        <v>0</v>
      </c>
      <c r="G67" s="23">
        <f t="shared" si="42"/>
        <v>0</v>
      </c>
      <c r="H67" s="23">
        <f t="shared" si="42"/>
        <v>0</v>
      </c>
      <c r="I67" s="23">
        <f t="shared" si="42"/>
        <v>0</v>
      </c>
      <c r="J67" s="23">
        <f t="shared" si="42"/>
        <v>0</v>
      </c>
      <c r="K67" s="23">
        <f t="shared" si="42"/>
        <v>0</v>
      </c>
      <c r="L67" s="23">
        <f t="shared" si="42"/>
        <v>0</v>
      </c>
      <c r="M67" s="23">
        <f t="shared" si="42"/>
        <v>0</v>
      </c>
      <c r="N67" s="23">
        <f t="shared" si="42"/>
        <v>0</v>
      </c>
      <c r="O67" s="23">
        <f t="shared" si="42"/>
        <v>0</v>
      </c>
    </row>
    <row r="68" spans="1:17" ht="15.75" customHeight="1" x14ac:dyDescent="0.25">
      <c r="A68" s="535"/>
      <c r="B68" s="13" t="str">
        <f t="shared" si="32"/>
        <v>Motors</v>
      </c>
      <c r="C68" s="23">
        <f t="shared" si="34"/>
        <v>0</v>
      </c>
      <c r="D68" s="23">
        <f t="shared" ref="D68:O68" si="43">((D14*0.5)+C32-D50)*D87*D102*D$2</f>
        <v>0</v>
      </c>
      <c r="E68" s="23">
        <f t="shared" si="43"/>
        <v>0</v>
      </c>
      <c r="F68" s="23">
        <f t="shared" si="43"/>
        <v>0</v>
      </c>
      <c r="G68" s="23">
        <f t="shared" si="43"/>
        <v>0</v>
      </c>
      <c r="H68" s="23">
        <f t="shared" si="43"/>
        <v>0</v>
      </c>
      <c r="I68" s="23">
        <f t="shared" si="43"/>
        <v>0</v>
      </c>
      <c r="J68" s="23">
        <f t="shared" si="43"/>
        <v>0</v>
      </c>
      <c r="K68" s="23">
        <f t="shared" si="43"/>
        <v>0</v>
      </c>
      <c r="L68" s="23">
        <f t="shared" si="43"/>
        <v>0</v>
      </c>
      <c r="M68" s="23">
        <f t="shared" si="43"/>
        <v>0</v>
      </c>
      <c r="N68" s="23">
        <f t="shared" si="43"/>
        <v>0</v>
      </c>
      <c r="O68" s="23">
        <f t="shared" si="43"/>
        <v>0</v>
      </c>
    </row>
    <row r="69" spans="1:17" ht="15.75" x14ac:dyDescent="0.25">
      <c r="A69" s="535"/>
      <c r="B69" s="13" t="str">
        <f t="shared" si="32"/>
        <v>Process</v>
      </c>
      <c r="C69" s="23">
        <f t="shared" si="34"/>
        <v>0</v>
      </c>
      <c r="D69" s="23">
        <f t="shared" ref="D69:O69" si="44">((D15*0.5)+C33-D51)*D88*D103*D$2</f>
        <v>0</v>
      </c>
      <c r="E69" s="23">
        <f t="shared" si="44"/>
        <v>0</v>
      </c>
      <c r="F69" s="23">
        <f t="shared" si="44"/>
        <v>0</v>
      </c>
      <c r="G69" s="23">
        <f t="shared" si="44"/>
        <v>0</v>
      </c>
      <c r="H69" s="23">
        <f t="shared" si="44"/>
        <v>0</v>
      </c>
      <c r="I69" s="23">
        <f t="shared" si="44"/>
        <v>0</v>
      </c>
      <c r="J69" s="23">
        <f t="shared" si="44"/>
        <v>0</v>
      </c>
      <c r="K69" s="23">
        <f t="shared" si="44"/>
        <v>0</v>
      </c>
      <c r="L69" s="23">
        <f t="shared" si="44"/>
        <v>0</v>
      </c>
      <c r="M69" s="23">
        <f t="shared" si="44"/>
        <v>0</v>
      </c>
      <c r="N69" s="23">
        <f t="shared" si="44"/>
        <v>0</v>
      </c>
      <c r="O69" s="23">
        <f t="shared" si="44"/>
        <v>0</v>
      </c>
    </row>
    <row r="70" spans="1:17" ht="15.75" x14ac:dyDescent="0.25">
      <c r="A70" s="535"/>
      <c r="B70" s="13" t="str">
        <f t="shared" si="32"/>
        <v>Refrigeration</v>
      </c>
      <c r="C70" s="23">
        <f t="shared" si="34"/>
        <v>0</v>
      </c>
      <c r="D70" s="23">
        <f t="shared" ref="D70:O70" si="45">((D16*0.5)+C34-D52)*D89*D104*D$2</f>
        <v>0</v>
      </c>
      <c r="E70" s="23">
        <f t="shared" si="45"/>
        <v>0</v>
      </c>
      <c r="F70" s="23">
        <f t="shared" si="45"/>
        <v>0</v>
      </c>
      <c r="G70" s="23">
        <f t="shared" si="45"/>
        <v>0</v>
      </c>
      <c r="H70" s="23">
        <f t="shared" si="45"/>
        <v>0</v>
      </c>
      <c r="I70" s="23">
        <f t="shared" si="45"/>
        <v>0</v>
      </c>
      <c r="J70" s="23">
        <f t="shared" si="45"/>
        <v>0</v>
      </c>
      <c r="K70" s="23">
        <f t="shared" si="45"/>
        <v>0</v>
      </c>
      <c r="L70" s="23">
        <f t="shared" si="45"/>
        <v>0</v>
      </c>
      <c r="M70" s="23">
        <f t="shared" si="45"/>
        <v>0</v>
      </c>
      <c r="N70" s="23">
        <f t="shared" si="45"/>
        <v>0</v>
      </c>
      <c r="O70" s="23">
        <f t="shared" si="45"/>
        <v>0</v>
      </c>
    </row>
    <row r="71" spans="1:17" ht="15.75" x14ac:dyDescent="0.25">
      <c r="A71" s="535"/>
      <c r="B71" s="13" t="str">
        <f t="shared" si="32"/>
        <v>Water Heating</v>
      </c>
      <c r="C71" s="23">
        <f t="shared" si="34"/>
        <v>0</v>
      </c>
      <c r="D71" s="23">
        <f t="shared" ref="D71:O71" si="46">((D17*0.5)+C35-D53)*D90*D105*D$2</f>
        <v>0</v>
      </c>
      <c r="E71" s="23">
        <f t="shared" si="46"/>
        <v>0</v>
      </c>
      <c r="F71" s="23">
        <f t="shared" si="46"/>
        <v>0</v>
      </c>
      <c r="G71" s="23">
        <f t="shared" si="46"/>
        <v>0</v>
      </c>
      <c r="H71" s="23">
        <f t="shared" si="46"/>
        <v>0</v>
      </c>
      <c r="I71" s="23">
        <f t="shared" si="46"/>
        <v>0</v>
      </c>
      <c r="J71" s="23">
        <f t="shared" si="46"/>
        <v>0</v>
      </c>
      <c r="K71" s="23">
        <f t="shared" si="46"/>
        <v>0</v>
      </c>
      <c r="L71" s="23">
        <f t="shared" si="46"/>
        <v>0</v>
      </c>
      <c r="M71" s="23">
        <f t="shared" si="46"/>
        <v>0</v>
      </c>
      <c r="N71" s="23">
        <f t="shared" si="46"/>
        <v>0</v>
      </c>
      <c r="O71" s="23">
        <f t="shared" si="46"/>
        <v>0</v>
      </c>
    </row>
    <row r="72" spans="1:17" ht="15.75" customHeight="1" x14ac:dyDescent="0.25">
      <c r="A72" s="535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0</v>
      </c>
      <c r="E73" s="23">
        <f t="shared" ref="E73:O73" si="47">SUM(E59:E72)</f>
        <v>0</v>
      </c>
      <c r="F73" s="23">
        <f t="shared" si="47"/>
        <v>0</v>
      </c>
      <c r="G73" s="23">
        <f t="shared" si="47"/>
        <v>0</v>
      </c>
      <c r="H73" s="23">
        <f t="shared" si="47"/>
        <v>0</v>
      </c>
      <c r="I73" s="23">
        <f t="shared" si="47"/>
        <v>0</v>
      </c>
      <c r="J73" s="23">
        <f t="shared" si="47"/>
        <v>0</v>
      </c>
      <c r="K73" s="23">
        <f t="shared" si="47"/>
        <v>0</v>
      </c>
      <c r="L73" s="23">
        <f t="shared" si="47"/>
        <v>0</v>
      </c>
      <c r="M73" s="23">
        <f t="shared" si="47"/>
        <v>0</v>
      </c>
      <c r="N73" s="23">
        <f t="shared" si="47"/>
        <v>0</v>
      </c>
      <c r="O73" s="23">
        <f t="shared" si="47"/>
        <v>0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0</v>
      </c>
      <c r="E74" s="24">
        <f t="shared" ref="E74:O74" si="48">D74+E73</f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</row>
    <row r="75" spans="1:17" x14ac:dyDescent="0.25">
      <c r="A75" s="8"/>
      <c r="B75" s="30"/>
      <c r="C75" s="27"/>
      <c r="D75" s="32"/>
      <c r="E75" s="27"/>
      <c r="F75" s="32"/>
      <c r="G75" s="27"/>
      <c r="H75" s="32"/>
      <c r="I75" s="27"/>
      <c r="J75" s="32"/>
      <c r="K75" s="27"/>
      <c r="L75" s="32"/>
      <c r="M75" s="27"/>
      <c r="N75" s="32"/>
      <c r="O75" s="27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60" t="s">
        <v>12</v>
      </c>
      <c r="B77" s="17" t="s">
        <v>12</v>
      </c>
      <c r="C77" s="139">
        <f>C$4</f>
        <v>45658</v>
      </c>
      <c r="D77" s="139">
        <f t="shared" ref="D77:O77" si="49">D$4</f>
        <v>45689</v>
      </c>
      <c r="E77" s="139">
        <f t="shared" si="49"/>
        <v>45717</v>
      </c>
      <c r="F77" s="139">
        <f t="shared" si="49"/>
        <v>45748</v>
      </c>
      <c r="G77" s="139">
        <f t="shared" si="49"/>
        <v>45778</v>
      </c>
      <c r="H77" s="139">
        <f t="shared" si="49"/>
        <v>45809</v>
      </c>
      <c r="I77" s="139">
        <f t="shared" si="49"/>
        <v>45839</v>
      </c>
      <c r="J77" s="139">
        <f t="shared" si="49"/>
        <v>45870</v>
      </c>
      <c r="K77" s="139">
        <f t="shared" si="49"/>
        <v>45901</v>
      </c>
      <c r="L77" s="139">
        <f t="shared" si="49"/>
        <v>45931</v>
      </c>
      <c r="M77" s="139">
        <f t="shared" si="49"/>
        <v>45962</v>
      </c>
      <c r="N77" s="139">
        <f t="shared" si="49"/>
        <v>45992</v>
      </c>
      <c r="O77" s="139">
        <f t="shared" si="49"/>
        <v>46023</v>
      </c>
      <c r="Q77" s="95" t="s">
        <v>174</v>
      </c>
    </row>
    <row r="78" spans="1:17" s="95" customFormat="1" ht="15.75" customHeight="1" x14ac:dyDescent="0.25">
      <c r="A78" s="561"/>
      <c r="B78" s="13" t="str">
        <f>B59</f>
        <v>Air Comp</v>
      </c>
      <c r="C78" s="427">
        <f>'2M - SGS'!C78</f>
        <v>8.5109000000000004E-2</v>
      </c>
      <c r="D78" s="427">
        <f>'2M - SGS'!D78</f>
        <v>7.7715000000000006E-2</v>
      </c>
      <c r="E78" s="427">
        <f>'2M - SGS'!E78</f>
        <v>8.6136000000000004E-2</v>
      </c>
      <c r="F78" s="427">
        <f>'2M - SGS'!F78</f>
        <v>7.9796000000000006E-2</v>
      </c>
      <c r="G78" s="427">
        <f>'2M - SGS'!G78</f>
        <v>8.5334999999999994E-2</v>
      </c>
      <c r="H78" s="427">
        <f>'2M - SGS'!H78</f>
        <v>8.1994999999999998E-2</v>
      </c>
      <c r="I78" s="427">
        <f>'2M - SGS'!I78</f>
        <v>8.4098999999999993E-2</v>
      </c>
      <c r="J78" s="427">
        <f>'2M - SGS'!J78</f>
        <v>8.4198999999999996E-2</v>
      </c>
      <c r="K78" s="427">
        <f>'2M - SGS'!K78</f>
        <v>8.2512000000000002E-2</v>
      </c>
      <c r="L78" s="427">
        <f>'2M - SGS'!L78</f>
        <v>8.5277000000000006E-2</v>
      </c>
      <c r="M78" s="427">
        <f>'2M - SGS'!M78</f>
        <v>8.2588999999999996E-2</v>
      </c>
      <c r="N78" s="427">
        <f>'2M - SGS'!N78</f>
        <v>8.5237999999999994E-2</v>
      </c>
      <c r="O78" s="427">
        <f>'2M - SGS'!O78</f>
        <v>8.5109000000000004E-2</v>
      </c>
      <c r="Q78" s="428">
        <f t="shared" ref="Q78:Q90" si="50">SUM(C78:N78)</f>
        <v>1.0000000000000002</v>
      </c>
    </row>
    <row r="79" spans="1:17" s="95" customFormat="1" ht="15.75" x14ac:dyDescent="0.25">
      <c r="A79" s="561"/>
      <c r="B79" s="13" t="str">
        <f t="shared" ref="B79:B90" si="51">B60</f>
        <v>Building Shell</v>
      </c>
      <c r="C79" s="427">
        <f>'2M - SGS'!C79</f>
        <v>0.107824</v>
      </c>
      <c r="D79" s="427">
        <f>'2M - SGS'!D79</f>
        <v>9.1051999999999994E-2</v>
      </c>
      <c r="E79" s="427">
        <f>'2M - SGS'!E79</f>
        <v>7.1135000000000004E-2</v>
      </c>
      <c r="F79" s="427">
        <f>'2M - SGS'!F79</f>
        <v>4.1179E-2</v>
      </c>
      <c r="G79" s="427">
        <f>'2M - SGS'!G79</f>
        <v>4.4423999999999998E-2</v>
      </c>
      <c r="H79" s="427">
        <f>'2M - SGS'!H79</f>
        <v>0.106128</v>
      </c>
      <c r="I79" s="427">
        <f>'2M - SGS'!I79</f>
        <v>0.14288100000000001</v>
      </c>
      <c r="J79" s="427">
        <f>'2M - SGS'!J79</f>
        <v>0.133494</v>
      </c>
      <c r="K79" s="427">
        <f>'2M - SGS'!K79</f>
        <v>5.781E-2</v>
      </c>
      <c r="L79" s="427">
        <f>'2M - SGS'!L79</f>
        <v>3.8018000000000003E-2</v>
      </c>
      <c r="M79" s="427">
        <f>'2M - SGS'!M79</f>
        <v>6.2103999999999999E-2</v>
      </c>
      <c r="N79" s="427">
        <f>'2M - SGS'!N79</f>
        <v>0.103951</v>
      </c>
      <c r="O79" s="427">
        <f>'2M - SGS'!O79</f>
        <v>0.107824</v>
      </c>
      <c r="Q79" s="428">
        <f t="shared" si="50"/>
        <v>1</v>
      </c>
    </row>
    <row r="80" spans="1:17" s="95" customFormat="1" ht="15.75" x14ac:dyDescent="0.25">
      <c r="A80" s="561"/>
      <c r="B80" s="13" t="str">
        <f t="shared" si="51"/>
        <v>Cooking</v>
      </c>
      <c r="C80" s="427">
        <f>'2M - SGS'!C80</f>
        <v>8.6096000000000006E-2</v>
      </c>
      <c r="D80" s="427">
        <f>'2M - SGS'!D80</f>
        <v>7.8608999999999998E-2</v>
      </c>
      <c r="E80" s="427">
        <f>'2M - SGS'!E80</f>
        <v>8.1547999999999995E-2</v>
      </c>
      <c r="F80" s="427">
        <f>'2M - SGS'!F80</f>
        <v>7.2947999999999999E-2</v>
      </c>
      <c r="G80" s="427">
        <f>'2M - SGS'!G80</f>
        <v>8.6277000000000006E-2</v>
      </c>
      <c r="H80" s="427">
        <f>'2M - SGS'!H80</f>
        <v>8.3294000000000007E-2</v>
      </c>
      <c r="I80" s="427">
        <f>'2M - SGS'!I80</f>
        <v>8.5859000000000005E-2</v>
      </c>
      <c r="J80" s="427">
        <f>'2M - SGS'!J80</f>
        <v>8.5885000000000003E-2</v>
      </c>
      <c r="K80" s="427">
        <f>'2M - SGS'!K80</f>
        <v>8.3474999999999994E-2</v>
      </c>
      <c r="L80" s="427">
        <f>'2M - SGS'!L80</f>
        <v>8.6262000000000005E-2</v>
      </c>
      <c r="M80" s="427">
        <f>'2M - SGS'!M80</f>
        <v>8.3496000000000001E-2</v>
      </c>
      <c r="N80" s="427">
        <f>'2M - SGS'!N80</f>
        <v>8.6250999999999994E-2</v>
      </c>
      <c r="O80" s="427">
        <f>'2M - SGS'!O80</f>
        <v>8.6096000000000006E-2</v>
      </c>
      <c r="Q80" s="428">
        <f t="shared" si="50"/>
        <v>0.99999999999999989</v>
      </c>
    </row>
    <row r="81" spans="1:17" s="95" customFormat="1" ht="15.75" x14ac:dyDescent="0.25">
      <c r="A81" s="561"/>
      <c r="B81" s="13" t="str">
        <f t="shared" si="51"/>
        <v>Cooling</v>
      </c>
      <c r="C81" s="427">
        <f>'2M - SGS'!C81</f>
        <v>6.0000000000000002E-6</v>
      </c>
      <c r="D81" s="427">
        <f>'2M - SGS'!D81</f>
        <v>2.4699999999999999E-4</v>
      </c>
      <c r="E81" s="427">
        <f>'2M - SGS'!E81</f>
        <v>7.2360000000000002E-3</v>
      </c>
      <c r="F81" s="427">
        <f>'2M - SGS'!F81</f>
        <v>2.1690999999999998E-2</v>
      </c>
      <c r="G81" s="427">
        <f>'2M - SGS'!G81</f>
        <v>6.2979999999999994E-2</v>
      </c>
      <c r="H81" s="427">
        <f>'2M - SGS'!H81</f>
        <v>0.21317</v>
      </c>
      <c r="I81" s="427">
        <f>'2M - SGS'!I81</f>
        <v>0.29002899999999998</v>
      </c>
      <c r="J81" s="427">
        <f>'2M - SGS'!J81</f>
        <v>0.270206</v>
      </c>
      <c r="K81" s="427">
        <f>'2M - SGS'!K81</f>
        <v>0.108695</v>
      </c>
      <c r="L81" s="427">
        <f>'2M - SGS'!L81</f>
        <v>1.9643000000000001E-2</v>
      </c>
      <c r="M81" s="427">
        <f>'2M - SGS'!M81</f>
        <v>6.0299999999999998E-3</v>
      </c>
      <c r="N81" s="427">
        <f>'2M - SGS'!N81</f>
        <v>6.7000000000000002E-5</v>
      </c>
      <c r="O81" s="427">
        <f>'2M - SGS'!O81</f>
        <v>6.0000000000000002E-6</v>
      </c>
      <c r="Q81" s="428">
        <f t="shared" si="50"/>
        <v>0.99999999999999989</v>
      </c>
    </row>
    <row r="82" spans="1:17" s="95" customFormat="1" ht="15.75" x14ac:dyDescent="0.25">
      <c r="A82" s="561"/>
      <c r="B82" s="13" t="str">
        <f t="shared" si="51"/>
        <v>Ext Lighting</v>
      </c>
      <c r="C82" s="427">
        <f>'2M - SGS'!C82</f>
        <v>0.106265</v>
      </c>
      <c r="D82" s="427">
        <f>'2M - SGS'!D82</f>
        <v>8.2161999999999999E-2</v>
      </c>
      <c r="E82" s="427">
        <f>'2M - SGS'!E82</f>
        <v>7.0887000000000006E-2</v>
      </c>
      <c r="F82" s="427">
        <f>'2M - SGS'!F82</f>
        <v>6.8145999999999998E-2</v>
      </c>
      <c r="G82" s="427">
        <f>'2M - SGS'!G82</f>
        <v>8.1852999999999995E-2</v>
      </c>
      <c r="H82" s="427">
        <f>'2M - SGS'!H82</f>
        <v>6.7163E-2</v>
      </c>
      <c r="I82" s="427">
        <f>'2M - SGS'!I82</f>
        <v>8.6751999999999996E-2</v>
      </c>
      <c r="J82" s="427">
        <f>'2M - SGS'!J82</f>
        <v>6.9401000000000004E-2</v>
      </c>
      <c r="K82" s="427">
        <f>'2M - SGS'!K82</f>
        <v>8.2907999999999996E-2</v>
      </c>
      <c r="L82" s="427">
        <f>'2M - SGS'!L82</f>
        <v>0.100507</v>
      </c>
      <c r="M82" s="427">
        <f>'2M - SGS'!M82</f>
        <v>8.7251999999999996E-2</v>
      </c>
      <c r="N82" s="427">
        <f>'2M - SGS'!N82</f>
        <v>9.6703999999999998E-2</v>
      </c>
      <c r="O82" s="427">
        <f>'2M - SGS'!O82</f>
        <v>0.106265</v>
      </c>
      <c r="Q82" s="428">
        <f t="shared" si="50"/>
        <v>1</v>
      </c>
    </row>
    <row r="83" spans="1:17" s="95" customFormat="1" ht="15.75" x14ac:dyDescent="0.25">
      <c r="A83" s="561"/>
      <c r="B83" s="13" t="str">
        <f t="shared" si="51"/>
        <v>Heating</v>
      </c>
      <c r="C83" s="427">
        <f>'2M - SGS'!C83</f>
        <v>0.210397</v>
      </c>
      <c r="D83" s="427">
        <f>'2M - SGS'!D83</f>
        <v>0.17743600000000001</v>
      </c>
      <c r="E83" s="427">
        <f>'2M - SGS'!E83</f>
        <v>0.13192400000000001</v>
      </c>
      <c r="F83" s="427">
        <f>'2M - SGS'!F83</f>
        <v>5.9718E-2</v>
      </c>
      <c r="G83" s="427">
        <f>'2M - SGS'!G83</f>
        <v>2.6769000000000001E-2</v>
      </c>
      <c r="H83" s="427">
        <f>'2M - SGS'!H83</f>
        <v>4.2950000000000002E-3</v>
      </c>
      <c r="I83" s="427">
        <f>'2M - SGS'!I83</f>
        <v>2.895E-3</v>
      </c>
      <c r="J83" s="427">
        <f>'2M - SGS'!J83</f>
        <v>3.4320000000000002E-3</v>
      </c>
      <c r="K83" s="427">
        <f>'2M - SGS'!K83</f>
        <v>9.4020000000000006E-3</v>
      </c>
      <c r="L83" s="427">
        <f>'2M - SGS'!L83</f>
        <v>5.5496999999999998E-2</v>
      </c>
      <c r="M83" s="427">
        <f>'2M - SGS'!M83</f>
        <v>0.115452</v>
      </c>
      <c r="N83" s="427">
        <f>'2M - SGS'!N83</f>
        <v>0.20278299999999999</v>
      </c>
      <c r="O83" s="427">
        <f>'2M - SGS'!O83</f>
        <v>0.210397</v>
      </c>
      <c r="Q83" s="428">
        <f t="shared" si="50"/>
        <v>1.0000000000000002</v>
      </c>
    </row>
    <row r="84" spans="1:17" s="95" customFormat="1" ht="15.75" x14ac:dyDescent="0.25">
      <c r="A84" s="561"/>
      <c r="B84" s="13" t="str">
        <f t="shared" si="51"/>
        <v>HVAC</v>
      </c>
      <c r="C84" s="427">
        <f>'2M - SGS'!C84</f>
        <v>0.107824</v>
      </c>
      <c r="D84" s="427">
        <f>'2M - SGS'!D84</f>
        <v>9.1051999999999994E-2</v>
      </c>
      <c r="E84" s="427">
        <f>'2M - SGS'!E84</f>
        <v>7.1135000000000004E-2</v>
      </c>
      <c r="F84" s="427">
        <f>'2M - SGS'!F84</f>
        <v>4.1179E-2</v>
      </c>
      <c r="G84" s="427">
        <f>'2M - SGS'!G84</f>
        <v>4.4423999999999998E-2</v>
      </c>
      <c r="H84" s="427">
        <f>'2M - SGS'!H84</f>
        <v>0.106128</v>
      </c>
      <c r="I84" s="427">
        <f>'2M - SGS'!I84</f>
        <v>0.14288100000000001</v>
      </c>
      <c r="J84" s="427">
        <f>'2M - SGS'!J84</f>
        <v>0.133494</v>
      </c>
      <c r="K84" s="427">
        <f>'2M - SGS'!K84</f>
        <v>5.781E-2</v>
      </c>
      <c r="L84" s="427">
        <f>'2M - SGS'!L84</f>
        <v>3.8018000000000003E-2</v>
      </c>
      <c r="M84" s="427">
        <f>'2M - SGS'!M84</f>
        <v>6.2103999999999999E-2</v>
      </c>
      <c r="N84" s="427">
        <f>'2M - SGS'!N84</f>
        <v>0.103951</v>
      </c>
      <c r="O84" s="427">
        <f>'2M - SGS'!O84</f>
        <v>0.107824</v>
      </c>
      <c r="Q84" s="428">
        <f t="shared" si="50"/>
        <v>1</v>
      </c>
    </row>
    <row r="85" spans="1:17" s="95" customFormat="1" ht="15.75" x14ac:dyDescent="0.25">
      <c r="A85" s="561"/>
      <c r="B85" s="13" t="str">
        <f t="shared" si="51"/>
        <v>Lighting</v>
      </c>
      <c r="C85" s="427">
        <f>'2M - SGS'!C85</f>
        <v>9.3563999999999994E-2</v>
      </c>
      <c r="D85" s="427">
        <f>'2M - SGS'!D85</f>
        <v>7.2162000000000004E-2</v>
      </c>
      <c r="E85" s="427">
        <f>'2M - SGS'!E85</f>
        <v>7.8372999999999998E-2</v>
      </c>
      <c r="F85" s="427">
        <f>'2M - SGS'!F85</f>
        <v>7.6534000000000005E-2</v>
      </c>
      <c r="G85" s="427">
        <f>'2M - SGS'!G85</f>
        <v>9.4246999999999997E-2</v>
      </c>
      <c r="H85" s="427">
        <f>'2M - SGS'!H85</f>
        <v>7.5599E-2</v>
      </c>
      <c r="I85" s="427">
        <f>'2M - SGS'!I85</f>
        <v>9.6199999999999994E-2</v>
      </c>
      <c r="J85" s="427">
        <f>'2M - SGS'!J85</f>
        <v>7.7077999999999994E-2</v>
      </c>
      <c r="K85" s="427">
        <f>'2M - SGS'!K85</f>
        <v>8.1374000000000002E-2</v>
      </c>
      <c r="L85" s="427">
        <f>'2M - SGS'!L85</f>
        <v>9.4072000000000003E-2</v>
      </c>
      <c r="M85" s="427">
        <f>'2M - SGS'!M85</f>
        <v>7.6706999999999997E-2</v>
      </c>
      <c r="N85" s="427">
        <f>'2M - SGS'!N85</f>
        <v>8.4089999999999998E-2</v>
      </c>
      <c r="O85" s="427">
        <f>'2M - SGS'!O85</f>
        <v>9.3563999999999994E-2</v>
      </c>
      <c r="Q85" s="428">
        <f t="shared" si="50"/>
        <v>1</v>
      </c>
    </row>
    <row r="86" spans="1:17" s="95" customFormat="1" ht="15.75" x14ac:dyDescent="0.25">
      <c r="A86" s="561"/>
      <c r="B86" s="13" t="str">
        <f t="shared" si="51"/>
        <v>Miscellaneous</v>
      </c>
      <c r="C86" s="427">
        <f>'2M - SGS'!C86</f>
        <v>8.5109000000000004E-2</v>
      </c>
      <c r="D86" s="427">
        <f>'2M - SGS'!D86</f>
        <v>7.7715000000000006E-2</v>
      </c>
      <c r="E86" s="427">
        <f>'2M - SGS'!E86</f>
        <v>8.6136000000000004E-2</v>
      </c>
      <c r="F86" s="427">
        <f>'2M - SGS'!F86</f>
        <v>7.9796000000000006E-2</v>
      </c>
      <c r="G86" s="427">
        <f>'2M - SGS'!G86</f>
        <v>8.5334999999999994E-2</v>
      </c>
      <c r="H86" s="427">
        <f>'2M - SGS'!H86</f>
        <v>8.1994999999999998E-2</v>
      </c>
      <c r="I86" s="427">
        <f>'2M - SGS'!I86</f>
        <v>8.4098999999999993E-2</v>
      </c>
      <c r="J86" s="427">
        <f>'2M - SGS'!J86</f>
        <v>8.4198999999999996E-2</v>
      </c>
      <c r="K86" s="427">
        <f>'2M - SGS'!K86</f>
        <v>8.2512000000000002E-2</v>
      </c>
      <c r="L86" s="427">
        <f>'2M - SGS'!L86</f>
        <v>8.5277000000000006E-2</v>
      </c>
      <c r="M86" s="427">
        <f>'2M - SGS'!M86</f>
        <v>8.2588999999999996E-2</v>
      </c>
      <c r="N86" s="427">
        <f>'2M - SGS'!N86</f>
        <v>8.5237999999999994E-2</v>
      </c>
      <c r="O86" s="427">
        <f>'2M - SGS'!O86</f>
        <v>8.5109000000000004E-2</v>
      </c>
      <c r="Q86" s="428">
        <f t="shared" si="50"/>
        <v>1.0000000000000002</v>
      </c>
    </row>
    <row r="87" spans="1:17" s="95" customFormat="1" ht="15.75" x14ac:dyDescent="0.25">
      <c r="A87" s="561"/>
      <c r="B87" s="13" t="str">
        <f t="shared" si="51"/>
        <v>Motors</v>
      </c>
      <c r="C87" s="427">
        <f>'2M - SGS'!C87</f>
        <v>8.5109000000000004E-2</v>
      </c>
      <c r="D87" s="427">
        <f>'2M - SGS'!D87</f>
        <v>7.7715000000000006E-2</v>
      </c>
      <c r="E87" s="427">
        <f>'2M - SGS'!E87</f>
        <v>8.6136000000000004E-2</v>
      </c>
      <c r="F87" s="427">
        <f>'2M - SGS'!F87</f>
        <v>7.9796000000000006E-2</v>
      </c>
      <c r="G87" s="427">
        <f>'2M - SGS'!G87</f>
        <v>8.5334999999999994E-2</v>
      </c>
      <c r="H87" s="427">
        <f>'2M - SGS'!H87</f>
        <v>8.1994999999999998E-2</v>
      </c>
      <c r="I87" s="427">
        <f>'2M - SGS'!I87</f>
        <v>8.4098999999999993E-2</v>
      </c>
      <c r="J87" s="427">
        <f>'2M - SGS'!J87</f>
        <v>8.4198999999999996E-2</v>
      </c>
      <c r="K87" s="427">
        <f>'2M - SGS'!K87</f>
        <v>8.2512000000000002E-2</v>
      </c>
      <c r="L87" s="427">
        <f>'2M - SGS'!L87</f>
        <v>8.5277000000000006E-2</v>
      </c>
      <c r="M87" s="427">
        <f>'2M - SGS'!M87</f>
        <v>8.2588999999999996E-2</v>
      </c>
      <c r="N87" s="427">
        <f>'2M - SGS'!N87</f>
        <v>8.5237999999999994E-2</v>
      </c>
      <c r="O87" s="427">
        <f>'2M - SGS'!O87</f>
        <v>8.5109000000000004E-2</v>
      </c>
      <c r="Q87" s="428">
        <f t="shared" si="50"/>
        <v>1.0000000000000002</v>
      </c>
    </row>
    <row r="88" spans="1:17" s="95" customFormat="1" ht="15.75" x14ac:dyDescent="0.25">
      <c r="A88" s="561"/>
      <c r="B88" s="13" t="str">
        <f t="shared" si="51"/>
        <v>Process</v>
      </c>
      <c r="C88" s="427">
        <f>'2M - SGS'!C88</f>
        <v>8.5109000000000004E-2</v>
      </c>
      <c r="D88" s="427">
        <f>'2M - SGS'!D88</f>
        <v>7.7715000000000006E-2</v>
      </c>
      <c r="E88" s="427">
        <f>'2M - SGS'!E88</f>
        <v>8.6136000000000004E-2</v>
      </c>
      <c r="F88" s="427">
        <f>'2M - SGS'!F88</f>
        <v>7.9796000000000006E-2</v>
      </c>
      <c r="G88" s="427">
        <f>'2M - SGS'!G88</f>
        <v>8.5334999999999994E-2</v>
      </c>
      <c r="H88" s="427">
        <f>'2M - SGS'!H88</f>
        <v>8.1994999999999998E-2</v>
      </c>
      <c r="I88" s="427">
        <f>'2M - SGS'!I88</f>
        <v>8.4098999999999993E-2</v>
      </c>
      <c r="J88" s="427">
        <f>'2M - SGS'!J88</f>
        <v>8.4198999999999996E-2</v>
      </c>
      <c r="K88" s="427">
        <f>'2M - SGS'!K88</f>
        <v>8.2512000000000002E-2</v>
      </c>
      <c r="L88" s="427">
        <f>'2M - SGS'!L88</f>
        <v>8.5277000000000006E-2</v>
      </c>
      <c r="M88" s="427">
        <f>'2M - SGS'!M88</f>
        <v>8.2588999999999996E-2</v>
      </c>
      <c r="N88" s="427">
        <f>'2M - SGS'!N88</f>
        <v>8.5237999999999994E-2</v>
      </c>
      <c r="O88" s="427">
        <f>'2M - SGS'!O88</f>
        <v>8.5109000000000004E-2</v>
      </c>
      <c r="Q88" s="428">
        <f t="shared" si="50"/>
        <v>1.0000000000000002</v>
      </c>
    </row>
    <row r="89" spans="1:17" s="95" customFormat="1" ht="15.75" x14ac:dyDescent="0.25">
      <c r="A89" s="561"/>
      <c r="B89" s="13" t="str">
        <f t="shared" si="51"/>
        <v>Refrigeration</v>
      </c>
      <c r="C89" s="427">
        <f>'2M - SGS'!C89</f>
        <v>8.3486000000000005E-2</v>
      </c>
      <c r="D89" s="427">
        <f>'2M - SGS'!D89</f>
        <v>7.6158000000000003E-2</v>
      </c>
      <c r="E89" s="427">
        <f>'2M - SGS'!E89</f>
        <v>8.3346000000000003E-2</v>
      </c>
      <c r="F89" s="427">
        <f>'2M - SGS'!F89</f>
        <v>8.0782999999999994E-2</v>
      </c>
      <c r="G89" s="427">
        <f>'2M - SGS'!G89</f>
        <v>8.5133E-2</v>
      </c>
      <c r="H89" s="427">
        <f>'2M - SGS'!H89</f>
        <v>8.4294999999999995E-2</v>
      </c>
      <c r="I89" s="427">
        <f>'2M - SGS'!I89</f>
        <v>8.7456999999999993E-2</v>
      </c>
      <c r="J89" s="427">
        <f>'2M - SGS'!J89</f>
        <v>8.7230000000000002E-2</v>
      </c>
      <c r="K89" s="427">
        <f>'2M - SGS'!K89</f>
        <v>8.3319000000000004E-2</v>
      </c>
      <c r="L89" s="427">
        <f>'2M - SGS'!L89</f>
        <v>8.4562999999999999E-2</v>
      </c>
      <c r="M89" s="427">
        <f>'2M - SGS'!M89</f>
        <v>8.1112000000000004E-2</v>
      </c>
      <c r="N89" s="427">
        <f>'2M - SGS'!N89</f>
        <v>8.3117999999999997E-2</v>
      </c>
      <c r="O89" s="427">
        <f>'2M - SGS'!O89</f>
        <v>8.3486000000000005E-2</v>
      </c>
      <c r="Q89" s="428">
        <f t="shared" si="50"/>
        <v>1</v>
      </c>
    </row>
    <row r="90" spans="1:17" s="95" customFormat="1" ht="16.5" thickBot="1" x14ac:dyDescent="0.3">
      <c r="A90" s="562"/>
      <c r="B90" s="14" t="str">
        <f t="shared" si="51"/>
        <v>Water Heating</v>
      </c>
      <c r="C90" s="429">
        <f>'2M - SGS'!C90</f>
        <v>0.108255</v>
      </c>
      <c r="D90" s="429">
        <f>'2M - SGS'!D90</f>
        <v>9.1078000000000006E-2</v>
      </c>
      <c r="E90" s="429">
        <f>'2M - SGS'!E90</f>
        <v>8.5239999999999996E-2</v>
      </c>
      <c r="F90" s="429">
        <f>'2M - SGS'!F90</f>
        <v>7.2980000000000003E-2</v>
      </c>
      <c r="G90" s="429">
        <f>'2M - SGS'!G90</f>
        <v>7.9849000000000003E-2</v>
      </c>
      <c r="H90" s="429">
        <f>'2M - SGS'!H90</f>
        <v>7.2720999999999994E-2</v>
      </c>
      <c r="I90" s="429">
        <f>'2M - SGS'!I90</f>
        <v>7.4929999999999997E-2</v>
      </c>
      <c r="J90" s="429">
        <f>'2M - SGS'!J90</f>
        <v>7.5861999999999999E-2</v>
      </c>
      <c r="K90" s="429">
        <f>'2M - SGS'!K90</f>
        <v>7.5733999999999996E-2</v>
      </c>
      <c r="L90" s="429">
        <f>'2M - SGS'!L90</f>
        <v>8.2808000000000007E-2</v>
      </c>
      <c r="M90" s="429">
        <f>'2M - SGS'!M90</f>
        <v>8.6345000000000005E-2</v>
      </c>
      <c r="N90" s="429">
        <f>'2M - SGS'!N90</f>
        <v>9.4198000000000004E-2</v>
      </c>
      <c r="O90" s="429">
        <f>'2M - SGS'!O90</f>
        <v>0.108255</v>
      </c>
      <c r="Q90" s="428">
        <f t="shared" si="50"/>
        <v>1</v>
      </c>
    </row>
    <row r="91" spans="1:17" s="95" customFormat="1" ht="15.75" thickBot="1" x14ac:dyDescent="0.3">
      <c r="Q91" s="95" t="s">
        <v>234</v>
      </c>
    </row>
    <row r="92" spans="1:17" s="95" customFormat="1" ht="15" customHeight="1" thickBot="1" x14ac:dyDescent="0.3">
      <c r="A92" s="552" t="s">
        <v>28</v>
      </c>
      <c r="B92" s="440" t="s">
        <v>33</v>
      </c>
      <c r="C92" s="139">
        <f>C$4</f>
        <v>45658</v>
      </c>
      <c r="D92" s="139">
        <f t="shared" ref="D92:O92" si="52">D$4</f>
        <v>45689</v>
      </c>
      <c r="E92" s="139">
        <f t="shared" si="52"/>
        <v>45717</v>
      </c>
      <c r="F92" s="139">
        <f t="shared" si="52"/>
        <v>45748</v>
      </c>
      <c r="G92" s="139">
        <f t="shared" si="52"/>
        <v>45778</v>
      </c>
      <c r="H92" s="139">
        <f t="shared" si="52"/>
        <v>45809</v>
      </c>
      <c r="I92" s="139">
        <f t="shared" si="52"/>
        <v>45839</v>
      </c>
      <c r="J92" s="139">
        <f t="shared" si="52"/>
        <v>45870</v>
      </c>
      <c r="K92" s="139">
        <f t="shared" si="52"/>
        <v>45901</v>
      </c>
      <c r="L92" s="139">
        <f t="shared" si="52"/>
        <v>45931</v>
      </c>
      <c r="M92" s="139">
        <f t="shared" si="52"/>
        <v>45962</v>
      </c>
      <c r="N92" s="139">
        <f t="shared" si="52"/>
        <v>45992</v>
      </c>
      <c r="O92" s="139">
        <f t="shared" si="52"/>
        <v>46023</v>
      </c>
    </row>
    <row r="93" spans="1:17" s="95" customFormat="1" ht="15.75" customHeight="1" x14ac:dyDescent="0.25">
      <c r="A93" s="553"/>
      <c r="B93" s="76" t="s">
        <v>20</v>
      </c>
      <c r="C93" s="431">
        <f>'11M - LPS'!C93</f>
        <v>2.7657000000000001E-2</v>
      </c>
      <c r="D93" s="431">
        <f>'11M - LPS'!D93</f>
        <v>2.6662000000000002E-2</v>
      </c>
      <c r="E93" s="431">
        <f>'11M - LPS'!E93</f>
        <v>2.7882000000000001E-2</v>
      </c>
      <c r="F93" s="431">
        <f>'11M - LPS'!F93</f>
        <v>3.1621999999999997E-2</v>
      </c>
      <c r="G93" s="431">
        <f>'11M - LPS'!G93</f>
        <v>3.5316E-2</v>
      </c>
      <c r="H93" s="431">
        <f>'11M - LPS'!H93</f>
        <v>5.7203999999999998E-2</v>
      </c>
      <c r="I93" s="431">
        <f>'11M - LPS'!I93</f>
        <v>5.6994999999999997E-2</v>
      </c>
      <c r="J93" s="431">
        <f>'11M - LPS'!J93</f>
        <v>5.5843999999999998E-2</v>
      </c>
      <c r="K93" s="431">
        <f>'11M - LPS'!K93</f>
        <v>5.5169000000000003E-2</v>
      </c>
      <c r="L93" s="431">
        <f>'11M - LPS'!L93</f>
        <v>3.5621E-2</v>
      </c>
      <c r="M93" s="431">
        <f>'11M - LPS'!M93</f>
        <v>3.0717999999999999E-2</v>
      </c>
      <c r="N93" s="431">
        <f>'11M - LPS'!N93</f>
        <v>2.8008000000000002E-2</v>
      </c>
      <c r="O93" s="431">
        <f>'11M - LPS'!O93</f>
        <v>2.7657000000000001E-2</v>
      </c>
      <c r="Q93" s="95" t="s">
        <v>235</v>
      </c>
    </row>
    <row r="94" spans="1:17" s="95" customFormat="1" x14ac:dyDescent="0.25">
      <c r="A94" s="553"/>
      <c r="B94" s="76" t="s">
        <v>0</v>
      </c>
      <c r="C94" s="431">
        <f>'11M - LPS'!C94</f>
        <v>3.2084000000000001E-2</v>
      </c>
      <c r="D94" s="431">
        <f>'11M - LPS'!D94</f>
        <v>3.0335000000000001E-2</v>
      </c>
      <c r="E94" s="431">
        <f>'11M - LPS'!E94</f>
        <v>3.0248000000000001E-2</v>
      </c>
      <c r="F94" s="431">
        <f>'11M - LPS'!F94</f>
        <v>3.2205999999999999E-2</v>
      </c>
      <c r="G94" s="431">
        <f>'11M - LPS'!G94</f>
        <v>4.5136000000000003E-2</v>
      </c>
      <c r="H94" s="431">
        <f>'11M - LPS'!H94</f>
        <v>8.3406999999999995E-2</v>
      </c>
      <c r="I94" s="431">
        <f>'11M - LPS'!I94</f>
        <v>6.7433000000000007E-2</v>
      </c>
      <c r="J94" s="431">
        <f>'11M - LPS'!J94</f>
        <v>7.4159000000000003E-2</v>
      </c>
      <c r="K94" s="431">
        <f>'11M - LPS'!K94</f>
        <v>8.1517000000000006E-2</v>
      </c>
      <c r="L94" s="431">
        <f>'11M - LPS'!L94</f>
        <v>3.4575000000000002E-2</v>
      </c>
      <c r="M94" s="431">
        <f>'11M - LPS'!M94</f>
        <v>3.7659999999999999E-2</v>
      </c>
      <c r="N94" s="431">
        <f>'11M - LPS'!N94</f>
        <v>2.7265999999999999E-2</v>
      </c>
      <c r="O94" s="431">
        <f>'11M - LPS'!O94</f>
        <v>3.2084000000000001E-2</v>
      </c>
    </row>
    <row r="95" spans="1:17" s="95" customFormat="1" x14ac:dyDescent="0.25">
      <c r="A95" s="553"/>
      <c r="B95" s="76" t="s">
        <v>21</v>
      </c>
      <c r="C95" s="431">
        <f>'11M - LPS'!C95</f>
        <v>2.7354E-2</v>
      </c>
      <c r="D95" s="431">
        <f>'11M - LPS'!D95</f>
        <v>2.6422000000000001E-2</v>
      </c>
      <c r="E95" s="431">
        <f>'11M - LPS'!E95</f>
        <v>3.0078000000000001E-2</v>
      </c>
      <c r="F95" s="431">
        <f>'11M - LPS'!F95</f>
        <v>3.5929999999999997E-2</v>
      </c>
      <c r="G95" s="431">
        <f>'11M - LPS'!G95</f>
        <v>3.8129000000000003E-2</v>
      </c>
      <c r="H95" s="431">
        <f>'11M - LPS'!H95</f>
        <v>6.5105999999999997E-2</v>
      </c>
      <c r="I95" s="431">
        <f>'11M - LPS'!I95</f>
        <v>5.6918000000000003E-2</v>
      </c>
      <c r="J95" s="431">
        <f>'11M - LPS'!J95</f>
        <v>5.9726000000000001E-2</v>
      </c>
      <c r="K95" s="431">
        <f>'11M - LPS'!K95</f>
        <v>6.1537000000000001E-2</v>
      </c>
      <c r="L95" s="431">
        <f>'11M - LPS'!L95</f>
        <v>3.8774999999999997E-2</v>
      </c>
      <c r="M95" s="431">
        <f>'11M - LPS'!M95</f>
        <v>3.0751000000000001E-2</v>
      </c>
      <c r="N95" s="431">
        <f>'11M - LPS'!N95</f>
        <v>2.9420000000000002E-2</v>
      </c>
      <c r="O95" s="431">
        <f>'11M - LPS'!O95</f>
        <v>2.7354E-2</v>
      </c>
    </row>
    <row r="96" spans="1:17" s="95" customFormat="1" x14ac:dyDescent="0.25">
      <c r="A96" s="553"/>
      <c r="B96" s="76" t="s">
        <v>1</v>
      </c>
      <c r="C96" s="431">
        <f>'11M - LPS'!C96</f>
        <v>1.9984999999999999E-2</v>
      </c>
      <c r="D96" s="431">
        <f>'11M - LPS'!D96</f>
        <v>1.9984999999999999E-2</v>
      </c>
      <c r="E96" s="431">
        <f>'11M - LPS'!E96</f>
        <v>1.9984999999999999E-2</v>
      </c>
      <c r="F96" s="431">
        <f>'11M - LPS'!F96</f>
        <v>3.295E-2</v>
      </c>
      <c r="G96" s="431">
        <f>'11M - LPS'!G96</f>
        <v>5.6022000000000002E-2</v>
      </c>
      <c r="H96" s="431">
        <f>'11M - LPS'!H96</f>
        <v>8.4661E-2</v>
      </c>
      <c r="I96" s="431">
        <f>'11M - LPS'!I96</f>
        <v>6.7922999999999997E-2</v>
      </c>
      <c r="J96" s="431">
        <f>'11M - LPS'!J96</f>
        <v>7.4856000000000006E-2</v>
      </c>
      <c r="K96" s="431">
        <f>'11M - LPS'!K96</f>
        <v>8.6939000000000002E-2</v>
      </c>
      <c r="L96" s="431">
        <f>'11M - LPS'!L96</f>
        <v>3.4375000000000003E-2</v>
      </c>
      <c r="M96" s="431">
        <f>'11M - LPS'!M96</f>
        <v>1.9984999999999999E-2</v>
      </c>
      <c r="N96" s="431">
        <f>'11M - LPS'!N96</f>
        <v>1.9984999999999999E-2</v>
      </c>
      <c r="O96" s="431">
        <f>'11M - LPS'!O96</f>
        <v>1.9984999999999999E-2</v>
      </c>
    </row>
    <row r="97" spans="1:15" s="95" customFormat="1" x14ac:dyDescent="0.25">
      <c r="A97" s="553"/>
      <c r="B97" s="76" t="s">
        <v>22</v>
      </c>
      <c r="C97" s="431">
        <f>'11M - LPS'!C97</f>
        <v>2.1387E-2</v>
      </c>
      <c r="D97" s="431">
        <f>'11M - LPS'!D97</f>
        <v>2.1129999999999999E-2</v>
      </c>
      <c r="E97" s="431">
        <f>'11M - LPS'!E97</f>
        <v>2.0184000000000001E-2</v>
      </c>
      <c r="F97" s="431">
        <f>'11M - LPS'!F97</f>
        <v>2.1802999999999999E-2</v>
      </c>
      <c r="G97" s="431">
        <f>'11M - LPS'!G97</f>
        <v>2.0313000000000001E-2</v>
      </c>
      <c r="H97" s="431">
        <f>'11M - LPS'!H97</f>
        <v>2.2671E-2</v>
      </c>
      <c r="I97" s="431">
        <f>'11M - LPS'!I97</f>
        <v>2.2068000000000001E-2</v>
      </c>
      <c r="J97" s="431">
        <f>'11M - LPS'!J97</f>
        <v>2.2741000000000001E-2</v>
      </c>
      <c r="K97" s="431">
        <f>'11M - LPS'!K97</f>
        <v>2.2655999999999999E-2</v>
      </c>
      <c r="L97" s="431">
        <f>'11M - LPS'!L97</f>
        <v>2.0244000000000002E-2</v>
      </c>
      <c r="M97" s="431">
        <f>'11M - LPS'!M97</f>
        <v>2.0007E-2</v>
      </c>
      <c r="N97" s="431">
        <f>'11M - LPS'!N97</f>
        <v>2.0132000000000001E-2</v>
      </c>
      <c r="O97" s="431">
        <f>'11M - LPS'!O97</f>
        <v>2.1387E-2</v>
      </c>
    </row>
    <row r="98" spans="1:15" s="95" customFormat="1" x14ac:dyDescent="0.25">
      <c r="A98" s="553"/>
      <c r="B98" s="76" t="s">
        <v>9</v>
      </c>
      <c r="C98" s="431">
        <f>'11M - LPS'!C98</f>
        <v>3.2084000000000001E-2</v>
      </c>
      <c r="D98" s="431">
        <f>'11M - LPS'!D98</f>
        <v>3.0349999999999999E-2</v>
      </c>
      <c r="E98" s="431">
        <f>'11M - LPS'!E98</f>
        <v>3.0592000000000001E-2</v>
      </c>
      <c r="F98" s="431">
        <f>'11M - LPS'!F98</f>
        <v>3.6262000000000003E-2</v>
      </c>
      <c r="G98" s="431">
        <f>'11M - LPS'!G98</f>
        <v>3.3402000000000001E-2</v>
      </c>
      <c r="H98" s="431">
        <f>'11M - LPS'!H98</f>
        <v>2.1971999999999998E-2</v>
      </c>
      <c r="I98" s="431">
        <f>'11M - LPS'!I98</f>
        <v>2.1971999999999998E-2</v>
      </c>
      <c r="J98" s="431">
        <f>'11M - LPS'!J98</f>
        <v>2.1971999999999998E-2</v>
      </c>
      <c r="K98" s="431">
        <f>'11M - LPS'!K98</f>
        <v>5.8374000000000002E-2</v>
      </c>
      <c r="L98" s="431">
        <f>'11M - LPS'!L98</f>
        <v>3.7201999999999999E-2</v>
      </c>
      <c r="M98" s="431">
        <f>'11M - LPS'!M98</f>
        <v>3.8538000000000003E-2</v>
      </c>
      <c r="N98" s="431">
        <f>'11M - LPS'!N98</f>
        <v>2.7269000000000002E-2</v>
      </c>
      <c r="O98" s="431">
        <f>'11M - LPS'!O98</f>
        <v>3.2084000000000001E-2</v>
      </c>
    </row>
    <row r="99" spans="1:15" s="95" customFormat="1" x14ac:dyDescent="0.25">
      <c r="A99" s="553"/>
      <c r="B99" s="76" t="s">
        <v>3</v>
      </c>
      <c r="C99" s="431">
        <f>'11M - LPS'!C99</f>
        <v>3.2084000000000001E-2</v>
      </c>
      <c r="D99" s="431">
        <f>'11M - LPS'!D99</f>
        <v>3.0335000000000001E-2</v>
      </c>
      <c r="E99" s="431">
        <f>'11M - LPS'!E99</f>
        <v>3.0248000000000001E-2</v>
      </c>
      <c r="F99" s="431">
        <f>'11M - LPS'!F99</f>
        <v>3.2205999999999999E-2</v>
      </c>
      <c r="G99" s="431">
        <f>'11M - LPS'!G99</f>
        <v>4.5136000000000003E-2</v>
      </c>
      <c r="H99" s="431">
        <f>'11M - LPS'!H99</f>
        <v>8.3406999999999995E-2</v>
      </c>
      <c r="I99" s="431">
        <f>'11M - LPS'!I99</f>
        <v>6.7433000000000007E-2</v>
      </c>
      <c r="J99" s="431">
        <f>'11M - LPS'!J99</f>
        <v>7.4159000000000003E-2</v>
      </c>
      <c r="K99" s="431">
        <f>'11M - LPS'!K99</f>
        <v>8.1517000000000006E-2</v>
      </c>
      <c r="L99" s="431">
        <f>'11M - LPS'!L99</f>
        <v>3.4575000000000002E-2</v>
      </c>
      <c r="M99" s="431">
        <f>'11M - LPS'!M99</f>
        <v>3.7659999999999999E-2</v>
      </c>
      <c r="N99" s="431">
        <f>'11M - LPS'!N99</f>
        <v>2.7265999999999999E-2</v>
      </c>
      <c r="O99" s="431">
        <f>'11M - LPS'!O99</f>
        <v>3.2084000000000001E-2</v>
      </c>
    </row>
    <row r="100" spans="1:15" s="95" customFormat="1" x14ac:dyDescent="0.25">
      <c r="A100" s="553"/>
      <c r="B100" s="76" t="s">
        <v>4</v>
      </c>
      <c r="C100" s="431">
        <f>'11M - LPS'!C100</f>
        <v>2.904E-2</v>
      </c>
      <c r="D100" s="431">
        <f>'11M - LPS'!D100</f>
        <v>2.7428999999999999E-2</v>
      </c>
      <c r="E100" s="431">
        <f>'11M - LPS'!E100</f>
        <v>2.8795000000000001E-2</v>
      </c>
      <c r="F100" s="431">
        <f>'11M - LPS'!F100</f>
        <v>3.4922000000000002E-2</v>
      </c>
      <c r="G100" s="431">
        <f>'11M - LPS'!G100</f>
        <v>3.8471999999999999E-2</v>
      </c>
      <c r="H100" s="431">
        <f>'11M - LPS'!H100</f>
        <v>6.3131999999999994E-2</v>
      </c>
      <c r="I100" s="431">
        <f>'11M - LPS'!I100</f>
        <v>6.1244E-2</v>
      </c>
      <c r="J100" s="431">
        <f>'11M - LPS'!J100</f>
        <v>5.9843E-2</v>
      </c>
      <c r="K100" s="431">
        <f>'11M - LPS'!K100</f>
        <v>5.8082000000000002E-2</v>
      </c>
      <c r="L100" s="431">
        <f>'11M - LPS'!L100</f>
        <v>3.9397000000000001E-2</v>
      </c>
      <c r="M100" s="431">
        <f>'11M - LPS'!M100</f>
        <v>3.2080999999999998E-2</v>
      </c>
      <c r="N100" s="431">
        <f>'11M - LPS'!N100</f>
        <v>2.8632999999999999E-2</v>
      </c>
      <c r="O100" s="431">
        <f>'11M - LPS'!O100</f>
        <v>2.904E-2</v>
      </c>
    </row>
    <row r="101" spans="1:15" s="95" customFormat="1" x14ac:dyDescent="0.25">
      <c r="A101" s="553"/>
      <c r="B101" s="76" t="s">
        <v>5</v>
      </c>
      <c r="C101" s="431">
        <f>'11M - LPS'!C101</f>
        <v>2.7657000000000001E-2</v>
      </c>
      <c r="D101" s="431">
        <f>'11M - LPS'!D101</f>
        <v>2.6662000000000002E-2</v>
      </c>
      <c r="E101" s="431">
        <f>'11M - LPS'!E101</f>
        <v>2.7882000000000001E-2</v>
      </c>
      <c r="F101" s="431">
        <f>'11M - LPS'!F101</f>
        <v>3.1621999999999997E-2</v>
      </c>
      <c r="G101" s="431">
        <f>'11M - LPS'!G101</f>
        <v>3.5316E-2</v>
      </c>
      <c r="H101" s="431">
        <f>'11M - LPS'!H101</f>
        <v>5.7203999999999998E-2</v>
      </c>
      <c r="I101" s="431">
        <f>'11M - LPS'!I101</f>
        <v>5.6994999999999997E-2</v>
      </c>
      <c r="J101" s="431">
        <f>'11M - LPS'!J101</f>
        <v>5.5843999999999998E-2</v>
      </c>
      <c r="K101" s="431">
        <f>'11M - LPS'!K101</f>
        <v>5.5169000000000003E-2</v>
      </c>
      <c r="L101" s="431">
        <f>'11M - LPS'!L101</f>
        <v>3.5621E-2</v>
      </c>
      <c r="M101" s="431">
        <f>'11M - LPS'!M101</f>
        <v>3.0717999999999999E-2</v>
      </c>
      <c r="N101" s="431">
        <f>'11M - LPS'!N101</f>
        <v>2.8008000000000002E-2</v>
      </c>
      <c r="O101" s="431">
        <f>'11M - LPS'!O101</f>
        <v>2.7657000000000001E-2</v>
      </c>
    </row>
    <row r="102" spans="1:15" s="95" customFormat="1" x14ac:dyDescent="0.25">
      <c r="A102" s="553"/>
      <c r="B102" s="76" t="s">
        <v>23</v>
      </c>
      <c r="C102" s="431">
        <f>'11M - LPS'!C102</f>
        <v>2.7657000000000001E-2</v>
      </c>
      <c r="D102" s="431">
        <f>'11M - LPS'!D102</f>
        <v>2.6662000000000002E-2</v>
      </c>
      <c r="E102" s="431">
        <f>'11M - LPS'!E102</f>
        <v>2.7882000000000001E-2</v>
      </c>
      <c r="F102" s="431">
        <f>'11M - LPS'!F102</f>
        <v>3.1621999999999997E-2</v>
      </c>
      <c r="G102" s="431">
        <f>'11M - LPS'!G102</f>
        <v>3.5316E-2</v>
      </c>
      <c r="H102" s="431">
        <f>'11M - LPS'!H102</f>
        <v>5.7203999999999998E-2</v>
      </c>
      <c r="I102" s="431">
        <f>'11M - LPS'!I102</f>
        <v>5.6994999999999997E-2</v>
      </c>
      <c r="J102" s="431">
        <f>'11M - LPS'!J102</f>
        <v>5.5843999999999998E-2</v>
      </c>
      <c r="K102" s="431">
        <f>'11M - LPS'!K102</f>
        <v>5.5169000000000003E-2</v>
      </c>
      <c r="L102" s="431">
        <f>'11M - LPS'!L102</f>
        <v>3.5621E-2</v>
      </c>
      <c r="M102" s="431">
        <f>'11M - LPS'!M102</f>
        <v>3.0717999999999999E-2</v>
      </c>
      <c r="N102" s="431">
        <f>'11M - LPS'!N102</f>
        <v>2.8008000000000002E-2</v>
      </c>
      <c r="O102" s="431">
        <f>'11M - LPS'!O102</f>
        <v>2.7657000000000001E-2</v>
      </c>
    </row>
    <row r="103" spans="1:15" s="95" customFormat="1" x14ac:dyDescent="0.25">
      <c r="A103" s="553"/>
      <c r="B103" s="76" t="s">
        <v>24</v>
      </c>
      <c r="C103" s="431">
        <f>'11M - LPS'!C103</f>
        <v>2.7657000000000001E-2</v>
      </c>
      <c r="D103" s="431">
        <f>'11M - LPS'!D103</f>
        <v>2.6662000000000002E-2</v>
      </c>
      <c r="E103" s="431">
        <f>'11M - LPS'!E103</f>
        <v>2.7882000000000001E-2</v>
      </c>
      <c r="F103" s="431">
        <f>'11M - LPS'!F103</f>
        <v>3.1621999999999997E-2</v>
      </c>
      <c r="G103" s="431">
        <f>'11M - LPS'!G103</f>
        <v>3.5316E-2</v>
      </c>
      <c r="H103" s="431">
        <f>'11M - LPS'!H103</f>
        <v>5.7203999999999998E-2</v>
      </c>
      <c r="I103" s="431">
        <f>'11M - LPS'!I103</f>
        <v>5.6994999999999997E-2</v>
      </c>
      <c r="J103" s="431">
        <f>'11M - LPS'!J103</f>
        <v>5.5843999999999998E-2</v>
      </c>
      <c r="K103" s="431">
        <f>'11M - LPS'!K103</f>
        <v>5.5169000000000003E-2</v>
      </c>
      <c r="L103" s="431">
        <f>'11M - LPS'!L103</f>
        <v>3.5621E-2</v>
      </c>
      <c r="M103" s="431">
        <f>'11M - LPS'!M103</f>
        <v>3.0717999999999999E-2</v>
      </c>
      <c r="N103" s="431">
        <f>'11M - LPS'!N103</f>
        <v>2.8008000000000002E-2</v>
      </c>
      <c r="O103" s="431">
        <f>'11M - LPS'!O103</f>
        <v>2.7657000000000001E-2</v>
      </c>
    </row>
    <row r="104" spans="1:15" s="95" customFormat="1" x14ac:dyDescent="0.25">
      <c r="A104" s="553"/>
      <c r="B104" s="76" t="s">
        <v>7</v>
      </c>
      <c r="C104" s="431">
        <f>'11M - LPS'!C104</f>
        <v>2.6307000000000001E-2</v>
      </c>
      <c r="D104" s="431">
        <f>'11M - LPS'!D104</f>
        <v>2.5505E-2</v>
      </c>
      <c r="E104" s="431">
        <f>'11M - LPS'!E104</f>
        <v>2.7584000000000001E-2</v>
      </c>
      <c r="F104" s="431">
        <f>'11M - LPS'!F104</f>
        <v>3.1132E-2</v>
      </c>
      <c r="G104" s="431">
        <f>'11M - LPS'!G104</f>
        <v>3.3181000000000002E-2</v>
      </c>
      <c r="H104" s="431">
        <f>'11M - LPS'!H104</f>
        <v>5.3809999999999997E-2</v>
      </c>
      <c r="I104" s="431">
        <f>'11M - LPS'!I104</f>
        <v>5.0487999999999998E-2</v>
      </c>
      <c r="J104" s="431">
        <f>'11M - LPS'!J104</f>
        <v>5.1031E-2</v>
      </c>
      <c r="K104" s="431">
        <f>'11M - LPS'!K104</f>
        <v>5.0847000000000003E-2</v>
      </c>
      <c r="L104" s="431">
        <f>'11M - LPS'!L104</f>
        <v>3.3487999999999997E-2</v>
      </c>
      <c r="M104" s="431">
        <f>'11M - LPS'!M104</f>
        <v>2.8757000000000001E-2</v>
      </c>
      <c r="N104" s="431">
        <f>'11M - LPS'!N104</f>
        <v>2.6939999999999999E-2</v>
      </c>
      <c r="O104" s="431">
        <f>'11M - LPS'!O104</f>
        <v>2.6307000000000001E-2</v>
      </c>
    </row>
    <row r="105" spans="1:15" s="95" customFormat="1" ht="15.75" thickBot="1" x14ac:dyDescent="0.3">
      <c r="A105" s="554"/>
      <c r="B105" s="78" t="s">
        <v>8</v>
      </c>
      <c r="C105" s="432">
        <f>'11M - LPS'!C105</f>
        <v>2.6266999999999999E-2</v>
      </c>
      <c r="D105" s="432">
        <f>'11M - LPS'!D105</f>
        <v>2.5484E-2</v>
      </c>
      <c r="E105" s="432">
        <f>'11M - LPS'!E105</f>
        <v>2.9350999999999999E-2</v>
      </c>
      <c r="F105" s="432">
        <f>'11M - LPS'!F105</f>
        <v>3.4934E-2</v>
      </c>
      <c r="G105" s="432">
        <f>'11M - LPS'!G105</f>
        <v>3.7511999999999997E-2</v>
      </c>
      <c r="H105" s="432">
        <f>'11M - LPS'!H105</f>
        <v>6.7308999999999994E-2</v>
      </c>
      <c r="I105" s="432">
        <f>'11M - LPS'!I105</f>
        <v>5.3973E-2</v>
      </c>
      <c r="J105" s="432">
        <f>'11M - LPS'!J105</f>
        <v>5.8883999999999999E-2</v>
      </c>
      <c r="K105" s="432">
        <f>'11M - LPS'!K105</f>
        <v>6.0109999999999997E-2</v>
      </c>
      <c r="L105" s="432">
        <f>'11M - LPS'!L105</f>
        <v>3.8740999999999998E-2</v>
      </c>
      <c r="M105" s="432">
        <f>'11M - LPS'!M105</f>
        <v>2.9776E-2</v>
      </c>
      <c r="N105" s="432">
        <f>'11M - LPS'!N105</f>
        <v>2.9106E-2</v>
      </c>
      <c r="O105" s="432">
        <f>'11M - LPS'!O105</f>
        <v>2.6266999999999999E-2</v>
      </c>
    </row>
    <row r="106" spans="1:15" x14ac:dyDescent="0.25">
      <c r="C106" s="334" t="s">
        <v>231</v>
      </c>
    </row>
    <row r="107" spans="1:15" hidden="1" x14ac:dyDescent="0.25">
      <c r="A107" s="546" t="s">
        <v>115</v>
      </c>
      <c r="B107" s="548" t="s">
        <v>116</v>
      </c>
      <c r="C107" s="549"/>
      <c r="D107" s="549"/>
      <c r="E107" s="549"/>
      <c r="F107" s="549"/>
      <c r="G107" s="549"/>
      <c r="H107" s="549"/>
      <c r="I107" s="549"/>
      <c r="J107" s="549"/>
      <c r="K107" s="549"/>
      <c r="L107" s="549"/>
      <c r="M107" s="549"/>
      <c r="N107" s="555"/>
      <c r="O107" s="118" t="s">
        <v>116</v>
      </c>
    </row>
    <row r="108" spans="1:15" ht="15.75" hidden="1" thickBot="1" x14ac:dyDescent="0.3">
      <c r="A108" s="547"/>
      <c r="B108" s="550" t="s">
        <v>227</v>
      </c>
      <c r="C108" s="551"/>
      <c r="D108" s="551"/>
      <c r="E108" s="551"/>
      <c r="F108" s="551"/>
      <c r="G108" s="551"/>
      <c r="H108" s="551"/>
      <c r="I108" s="551"/>
      <c r="J108" s="551"/>
      <c r="K108" s="551"/>
      <c r="L108" s="551"/>
      <c r="M108" s="551"/>
      <c r="N108" s="556"/>
      <c r="O108" s="421" t="s">
        <v>227</v>
      </c>
    </row>
    <row r="109" spans="1:15" ht="15.75" hidden="1" thickBot="1" x14ac:dyDescent="0.3">
      <c r="A109" s="541"/>
      <c r="B109" s="239" t="s">
        <v>137</v>
      </c>
      <c r="C109" s="139">
        <f>C$4</f>
        <v>45658</v>
      </c>
      <c r="D109" s="139">
        <f t="shared" ref="D109:O109" si="53">D$4</f>
        <v>45689</v>
      </c>
      <c r="E109" s="139">
        <f t="shared" si="53"/>
        <v>45717</v>
      </c>
      <c r="F109" s="139">
        <f t="shared" si="53"/>
        <v>45748</v>
      </c>
      <c r="G109" s="139">
        <f t="shared" si="53"/>
        <v>45778</v>
      </c>
      <c r="H109" s="139">
        <f t="shared" si="53"/>
        <v>45809</v>
      </c>
      <c r="I109" s="139">
        <f t="shared" si="53"/>
        <v>45839</v>
      </c>
      <c r="J109" s="139">
        <f t="shared" si="53"/>
        <v>45870</v>
      </c>
      <c r="K109" s="139">
        <f t="shared" si="53"/>
        <v>45901</v>
      </c>
      <c r="L109" s="139">
        <f t="shared" si="53"/>
        <v>45931</v>
      </c>
      <c r="M109" s="139">
        <f t="shared" si="53"/>
        <v>45962</v>
      </c>
      <c r="N109" s="139">
        <f t="shared" si="53"/>
        <v>45992</v>
      </c>
      <c r="O109" s="139">
        <f t="shared" si="53"/>
        <v>46023</v>
      </c>
    </row>
    <row r="110" spans="1:15" hidden="1" x14ac:dyDescent="0.25">
      <c r="A110" s="541"/>
      <c r="B110" s="222" t="s">
        <v>20</v>
      </c>
      <c r="C110" s="343">
        <f>'11M - LPS'!C110</f>
        <v>2.2477983548236508E-2</v>
      </c>
      <c r="D110" s="343">
        <f>'11M - LPS'!D110</f>
        <v>2.2208460096153619E-2</v>
      </c>
      <c r="E110" s="343">
        <f>'11M - LPS'!E110</f>
        <v>2.2537126025125254E-2</v>
      </c>
      <c r="F110" s="343">
        <f>'11M - LPS'!F110</f>
        <v>2.3433158350103633E-2</v>
      </c>
      <c r="G110" s="343">
        <f>'11M - LPS'!G110</f>
        <v>2.4182497583924868E-2</v>
      </c>
      <c r="H110" s="343">
        <f>'11M - LPS'!H110</f>
        <v>2.9068192865801402E-2</v>
      </c>
      <c r="I110" s="343">
        <f>'11M - LPS'!I110</f>
        <v>2.9046768289494204E-2</v>
      </c>
      <c r="J110" s="343">
        <f>'11M - LPS'!J110</f>
        <v>2.8926223071207881E-2</v>
      </c>
      <c r="K110" s="343">
        <f>'11M - LPS'!K110</f>
        <v>2.8853811928619136E-2</v>
      </c>
      <c r="L110" s="343">
        <f>'11M - LPS'!L110</f>
        <v>2.423934325833732E-2</v>
      </c>
      <c r="M110" s="343">
        <f>'11M - LPS'!M110</f>
        <v>2.3230451301046742E-2</v>
      </c>
      <c r="N110" s="343">
        <f>'11M - LPS'!N110</f>
        <v>2.2569877249855298E-2</v>
      </c>
      <c r="O110" s="343">
        <f>'11M - LPS'!O110</f>
        <v>2.2477983548236508E-2</v>
      </c>
    </row>
    <row r="111" spans="1:15" hidden="1" x14ac:dyDescent="0.25">
      <c r="A111" s="541"/>
      <c r="B111" s="222" t="s">
        <v>0</v>
      </c>
      <c r="C111" s="343">
        <f>'11M - LPS'!C111</f>
        <v>2.3533320380090969E-2</v>
      </c>
      <c r="D111" s="343">
        <f>'11M - LPS'!D111</f>
        <v>2.3142017932499443E-2</v>
      </c>
      <c r="E111" s="343">
        <f>'11M - LPS'!E111</f>
        <v>2.3121579475972376E-2</v>
      </c>
      <c r="F111" s="343">
        <f>'11M - LPS'!F111</f>
        <v>2.3559368865515361E-2</v>
      </c>
      <c r="G111" s="343">
        <f>'11M - LPS'!G111</f>
        <v>2.571424077420149E-2</v>
      </c>
      <c r="H111" s="343">
        <f>'11M - LPS'!H111</f>
        <v>3.103180920060215E-2</v>
      </c>
      <c r="I111" s="343">
        <f>'11M - LPS'!I111</f>
        <v>2.9984441915357631E-2</v>
      </c>
      <c r="J111" s="343">
        <f>'11M - LPS'!J111</f>
        <v>3.0471574424974959E-2</v>
      </c>
      <c r="K111" s="343">
        <f>'11M - LPS'!K111</f>
        <v>3.0926088288011609E-2</v>
      </c>
      <c r="L111" s="343">
        <f>'11M - LPS'!L111</f>
        <v>2.404149729437715E-2</v>
      </c>
      <c r="M111" s="343">
        <f>'11M - LPS'!M111</f>
        <v>2.4601707313038429E-2</v>
      </c>
      <c r="N111" s="343">
        <f>'11M - LPS'!N111</f>
        <v>2.2373843244386227E-2</v>
      </c>
      <c r="O111" s="343">
        <f>'11M - LPS'!O111</f>
        <v>2.3533320380090969E-2</v>
      </c>
    </row>
    <row r="112" spans="1:15" hidden="1" x14ac:dyDescent="0.25">
      <c r="A112" s="541"/>
      <c r="B112" s="222" t="s">
        <v>21</v>
      </c>
      <c r="C112" s="343">
        <f>'11M - LPS'!C112</f>
        <v>2.2397351370130866E-2</v>
      </c>
      <c r="D112" s="343">
        <f>'11M - LPS'!D112</f>
        <v>2.2141568526452406E-2</v>
      </c>
      <c r="E112" s="343">
        <f>'11M - LPS'!E112</f>
        <v>2.3081583856841188E-2</v>
      </c>
      <c r="F112" s="343">
        <f>'11M - LPS'!F112</f>
        <v>2.4296108227819302E-2</v>
      </c>
      <c r="G112" s="343">
        <f>'11M - LPS'!G112</f>
        <v>2.4680979039981447E-2</v>
      </c>
      <c r="H112" s="343">
        <f>'11M - LPS'!H112</f>
        <v>2.9796764292535211E-2</v>
      </c>
      <c r="I112" s="343">
        <f>'11M - LPS'!I112</f>
        <v>2.9038923506189716E-2</v>
      </c>
      <c r="J112" s="343">
        <f>'11M - LPS'!J112</f>
        <v>2.9317788800827208E-2</v>
      </c>
      <c r="K112" s="343">
        <f>'11M - LPS'!K112</f>
        <v>2.9486607713799903E-2</v>
      </c>
      <c r="L112" s="343">
        <f>'11M - LPS'!L112</f>
        <v>2.4787625849823691E-2</v>
      </c>
      <c r="M112" s="343">
        <f>'11M - LPS'!M112</f>
        <v>2.3237877136096732E-2</v>
      </c>
      <c r="N112" s="343">
        <f>'11M - LPS'!N112</f>
        <v>2.2924292710072274E-2</v>
      </c>
      <c r="O112" s="343">
        <f>'11M - LPS'!O112</f>
        <v>2.2397351370130866E-2</v>
      </c>
    </row>
    <row r="113" spans="1:15" hidden="1" x14ac:dyDescent="0.25">
      <c r="A113" s="541"/>
      <c r="B113" s="222" t="s">
        <v>1</v>
      </c>
      <c r="C113" s="343">
        <f>'11M - LPS'!C113</f>
        <v>1.9984999999999999E-2</v>
      </c>
      <c r="D113" s="343">
        <f>'11M - LPS'!D113</f>
        <v>1.9984999999999999E-2</v>
      </c>
      <c r="E113" s="343">
        <f>'11M - LPS'!E113</f>
        <v>1.9984999999999999E-2</v>
      </c>
      <c r="F113" s="343">
        <f>'11M - LPS'!F113</f>
        <v>2.3715988314436956E-2</v>
      </c>
      <c r="G113" s="343">
        <f>'11M - LPS'!G113</f>
        <v>2.6905301223005631E-2</v>
      </c>
      <c r="H113" s="343">
        <f>'11M - LPS'!H113</f>
        <v>3.109993094783918E-2</v>
      </c>
      <c r="I113" s="343">
        <f>'11M - LPS'!I113</f>
        <v>3.0022712846707791E-2</v>
      </c>
      <c r="J113" s="343">
        <f>'11M - LPS'!J113</f>
        <v>3.0517888109185608E-2</v>
      </c>
      <c r="K113" s="343">
        <f>'11M - LPS'!K113</f>
        <v>3.1218860173408587E-2</v>
      </c>
      <c r="L113" s="343">
        <f>'11M - LPS'!L113</f>
        <v>2.4002541515172393E-2</v>
      </c>
      <c r="M113" s="343">
        <f>'11M - LPS'!M113</f>
        <v>1.9984999999999999E-2</v>
      </c>
      <c r="N113" s="343">
        <f>'11M - LPS'!N113</f>
        <v>1.9984999999999999E-2</v>
      </c>
      <c r="O113" s="343">
        <f>'11M - LPS'!O113</f>
        <v>1.9984999999999999E-2</v>
      </c>
    </row>
    <row r="114" spans="1:15" hidden="1" x14ac:dyDescent="0.25">
      <c r="A114" s="541"/>
      <c r="B114" s="222" t="s">
        <v>22</v>
      </c>
      <c r="C114" s="343">
        <f>'11M - LPS'!C114</f>
        <v>2.0522769194661113E-2</v>
      </c>
      <c r="D114" s="343">
        <f>'11M - LPS'!D114</f>
        <v>2.0427354099479291E-2</v>
      </c>
      <c r="E114" s="343">
        <f>'11M - LPS'!E114</f>
        <v>2.0063649613109358E-2</v>
      </c>
      <c r="F114" s="343">
        <f>'11M - LPS'!F114</f>
        <v>2.0673817345237166E-2</v>
      </c>
      <c r="G114" s="343">
        <f>'11M - LPS'!G114</f>
        <v>2.0114657236084896E-2</v>
      </c>
      <c r="H114" s="343">
        <f>'11M - LPS'!H114</f>
        <v>2.2243673567773445E-2</v>
      </c>
      <c r="I114" s="343">
        <f>'11M - LPS'!I114</f>
        <v>2.2009841467541771E-2</v>
      </c>
      <c r="J114" s="343">
        <f>'11M - LPS'!J114</f>
        <v>2.2270371252704167E-2</v>
      </c>
      <c r="K114" s="343">
        <f>'11M - LPS'!K114</f>
        <v>2.2238193320867791E-2</v>
      </c>
      <c r="L114" s="343">
        <f>'11M - LPS'!L114</f>
        <v>2.0087685574775006E-2</v>
      </c>
      <c r="M114" s="343">
        <f>'11M - LPS'!M114</f>
        <v>1.999378187698049E-2</v>
      </c>
      <c r="N114" s="343">
        <f>'11M - LPS'!N114</f>
        <v>2.0043592355983408E-2</v>
      </c>
      <c r="O114" s="343">
        <f>'11M - LPS'!O114</f>
        <v>2.0522769194661113E-2</v>
      </c>
    </row>
    <row r="115" spans="1:15" hidden="1" x14ac:dyDescent="0.25">
      <c r="A115" s="541"/>
      <c r="B115" s="76" t="s">
        <v>9</v>
      </c>
      <c r="C115" s="343">
        <f>'11M - LPS'!C115</f>
        <v>2.3533125104223951E-2</v>
      </c>
      <c r="D115" s="343">
        <f>'11M - LPS'!D115</f>
        <v>2.3145246955055283E-2</v>
      </c>
      <c r="E115" s="343">
        <f>'11M - LPS'!E115</f>
        <v>2.3201186158131569E-2</v>
      </c>
      <c r="F115" s="343">
        <f>'11M - LPS'!F115</f>
        <v>2.4356205675658375E-2</v>
      </c>
      <c r="G115" s="343">
        <f>'11M - LPS'!G115</f>
        <v>2.380876785601347E-2</v>
      </c>
      <c r="H115" s="343">
        <f>'11M - LPS'!H115</f>
        <v>2.1971999999999998E-2</v>
      </c>
      <c r="I115" s="343">
        <f>'11M - LPS'!I115</f>
        <v>2.1971999999999998E-2</v>
      </c>
      <c r="J115" s="343">
        <f>'11M - LPS'!J115</f>
        <v>2.1971999999999998E-2</v>
      </c>
      <c r="K115" s="343">
        <f>'11M - LPS'!K115</f>
        <v>2.9186215545457354E-2</v>
      </c>
      <c r="L115" s="343">
        <f>'11M - LPS'!L115</f>
        <v>2.4522718184811772E-2</v>
      </c>
      <c r="M115" s="343">
        <f>'11M - LPS'!M115</f>
        <v>2.474881803232094E-2</v>
      </c>
      <c r="N115" s="343">
        <f>'11M - LPS'!N115</f>
        <v>2.2374526940173813E-2</v>
      </c>
      <c r="O115" s="343">
        <f>'11M - LPS'!O115</f>
        <v>2.3533125104223951E-2</v>
      </c>
    </row>
    <row r="116" spans="1:15" hidden="1" x14ac:dyDescent="0.25">
      <c r="A116" s="541"/>
      <c r="B116" s="76" t="s">
        <v>3</v>
      </c>
      <c r="C116" s="343">
        <f>'11M - LPS'!C116</f>
        <v>2.3533320380090969E-2</v>
      </c>
      <c r="D116" s="343">
        <f>'11M - LPS'!D116</f>
        <v>2.3142017932499443E-2</v>
      </c>
      <c r="E116" s="343">
        <f>'11M - LPS'!E116</f>
        <v>2.3121579475972376E-2</v>
      </c>
      <c r="F116" s="343">
        <f>'11M - LPS'!F116</f>
        <v>2.3559368865515361E-2</v>
      </c>
      <c r="G116" s="343">
        <f>'11M - LPS'!G116</f>
        <v>2.571424077420149E-2</v>
      </c>
      <c r="H116" s="343">
        <f>'11M - LPS'!H116</f>
        <v>3.103180920060215E-2</v>
      </c>
      <c r="I116" s="343">
        <f>'11M - LPS'!I116</f>
        <v>2.9984441915357631E-2</v>
      </c>
      <c r="J116" s="343">
        <f>'11M - LPS'!J116</f>
        <v>3.0471574424974959E-2</v>
      </c>
      <c r="K116" s="343">
        <f>'11M - LPS'!K116</f>
        <v>3.0926088288011609E-2</v>
      </c>
      <c r="L116" s="343">
        <f>'11M - LPS'!L116</f>
        <v>2.404149729437715E-2</v>
      </c>
      <c r="M116" s="343">
        <f>'11M - LPS'!M116</f>
        <v>2.4601707313038429E-2</v>
      </c>
      <c r="N116" s="343">
        <f>'11M - LPS'!N116</f>
        <v>2.2373843244386227E-2</v>
      </c>
      <c r="O116" s="343">
        <f>'11M - LPS'!O116</f>
        <v>2.3533320380090969E-2</v>
      </c>
    </row>
    <row r="117" spans="1:15" hidden="1" x14ac:dyDescent="0.25">
      <c r="A117" s="541"/>
      <c r="B117" s="76" t="s">
        <v>4</v>
      </c>
      <c r="C117" s="343">
        <f>'11M - LPS'!C117</f>
        <v>2.2831381354378639E-2</v>
      </c>
      <c r="D117" s="343">
        <f>'11M - LPS'!D117</f>
        <v>2.241739854927732E-2</v>
      </c>
      <c r="E117" s="343">
        <f>'11M - LPS'!E117</f>
        <v>2.2770506315008758E-2</v>
      </c>
      <c r="F117" s="343">
        <f>'11M - LPS'!F117</f>
        <v>2.4108141034085314E-2</v>
      </c>
      <c r="G117" s="343">
        <f>'11M - LPS'!G117</f>
        <v>2.4738210731892432E-2</v>
      </c>
      <c r="H117" s="343">
        <f>'11M - LPS'!H117</f>
        <v>2.9628662744045547E-2</v>
      </c>
      <c r="I117" s="343">
        <f>'11M - LPS'!I117</f>
        <v>2.9459800521413247E-2</v>
      </c>
      <c r="J117" s="343">
        <f>'11M - LPS'!J117</f>
        <v>2.9328769096592003E-2</v>
      </c>
      <c r="K117" s="343">
        <f>'11M - LPS'!K117</f>
        <v>2.9156822006933342E-2</v>
      </c>
      <c r="L117" s="343">
        <f>'11M - LPS'!L117</f>
        <v>2.4888406070414815E-2</v>
      </c>
      <c r="M117" s="343">
        <f>'11M - LPS'!M117</f>
        <v>2.3532584809416203E-2</v>
      </c>
      <c r="N117" s="343">
        <f>'11M - LPS'!N117</f>
        <v>2.2729764967588894E-2</v>
      </c>
      <c r="O117" s="343">
        <f>'11M - LPS'!O117</f>
        <v>2.2831381354378639E-2</v>
      </c>
    </row>
    <row r="118" spans="1:15" hidden="1" x14ac:dyDescent="0.25">
      <c r="A118" s="541"/>
      <c r="B118" s="76" t="s">
        <v>5</v>
      </c>
      <c r="C118" s="343">
        <f>'11M - LPS'!C118</f>
        <v>2.2477983548236508E-2</v>
      </c>
      <c r="D118" s="343">
        <f>'11M - LPS'!D118</f>
        <v>2.2208460096153619E-2</v>
      </c>
      <c r="E118" s="343">
        <f>'11M - LPS'!E118</f>
        <v>2.2537126025125254E-2</v>
      </c>
      <c r="F118" s="343">
        <f>'11M - LPS'!F118</f>
        <v>2.3433158350103633E-2</v>
      </c>
      <c r="G118" s="343">
        <f>'11M - LPS'!G118</f>
        <v>2.4182497583924868E-2</v>
      </c>
      <c r="H118" s="343">
        <f>'11M - LPS'!H118</f>
        <v>2.9068192865801402E-2</v>
      </c>
      <c r="I118" s="343">
        <f>'11M - LPS'!I118</f>
        <v>2.9046768289494204E-2</v>
      </c>
      <c r="J118" s="343">
        <f>'11M - LPS'!J118</f>
        <v>2.8926223071207881E-2</v>
      </c>
      <c r="K118" s="343">
        <f>'11M - LPS'!K118</f>
        <v>2.8853811928619136E-2</v>
      </c>
      <c r="L118" s="343">
        <f>'11M - LPS'!L118</f>
        <v>2.423934325833732E-2</v>
      </c>
      <c r="M118" s="343">
        <f>'11M - LPS'!M118</f>
        <v>2.3230451301046742E-2</v>
      </c>
      <c r="N118" s="343">
        <f>'11M - LPS'!N118</f>
        <v>2.2569877249855298E-2</v>
      </c>
      <c r="O118" s="343">
        <f>'11M - LPS'!O118</f>
        <v>2.2477983548236508E-2</v>
      </c>
    </row>
    <row r="119" spans="1:15" hidden="1" x14ac:dyDescent="0.25">
      <c r="A119" s="541"/>
      <c r="B119" s="76" t="s">
        <v>23</v>
      </c>
      <c r="C119" s="343">
        <f>'11M - LPS'!C119</f>
        <v>2.2477983548236508E-2</v>
      </c>
      <c r="D119" s="343">
        <f>'11M - LPS'!D119</f>
        <v>2.2208460096153619E-2</v>
      </c>
      <c r="E119" s="343">
        <f>'11M - LPS'!E119</f>
        <v>2.2537126025125254E-2</v>
      </c>
      <c r="F119" s="343">
        <f>'11M - LPS'!F119</f>
        <v>2.3433158350103633E-2</v>
      </c>
      <c r="G119" s="343">
        <f>'11M - LPS'!G119</f>
        <v>2.4182497583924868E-2</v>
      </c>
      <c r="H119" s="343">
        <f>'11M - LPS'!H119</f>
        <v>2.9068192865801402E-2</v>
      </c>
      <c r="I119" s="343">
        <f>'11M - LPS'!I119</f>
        <v>2.9046768289494204E-2</v>
      </c>
      <c r="J119" s="343">
        <f>'11M - LPS'!J119</f>
        <v>2.8926223071207881E-2</v>
      </c>
      <c r="K119" s="343">
        <f>'11M - LPS'!K119</f>
        <v>2.8853811928619136E-2</v>
      </c>
      <c r="L119" s="343">
        <f>'11M - LPS'!L119</f>
        <v>2.423934325833732E-2</v>
      </c>
      <c r="M119" s="343">
        <f>'11M - LPS'!M119</f>
        <v>2.3230451301046742E-2</v>
      </c>
      <c r="N119" s="343">
        <f>'11M - LPS'!N119</f>
        <v>2.2569877249855298E-2</v>
      </c>
      <c r="O119" s="343">
        <f>'11M - LPS'!O119</f>
        <v>2.2477983548236508E-2</v>
      </c>
    </row>
    <row r="120" spans="1:15" hidden="1" x14ac:dyDescent="0.25">
      <c r="A120" s="541"/>
      <c r="B120" s="76" t="s">
        <v>24</v>
      </c>
      <c r="C120" s="343">
        <f>'11M - LPS'!C120</f>
        <v>2.2477983548236508E-2</v>
      </c>
      <c r="D120" s="343">
        <f>'11M - LPS'!D120</f>
        <v>2.2208460096153619E-2</v>
      </c>
      <c r="E120" s="343">
        <f>'11M - LPS'!E120</f>
        <v>2.2537126025125254E-2</v>
      </c>
      <c r="F120" s="343">
        <f>'11M - LPS'!F120</f>
        <v>2.3433158350103633E-2</v>
      </c>
      <c r="G120" s="343">
        <f>'11M - LPS'!G120</f>
        <v>2.4182497583924868E-2</v>
      </c>
      <c r="H120" s="343">
        <f>'11M - LPS'!H120</f>
        <v>2.9068192865801402E-2</v>
      </c>
      <c r="I120" s="343">
        <f>'11M - LPS'!I120</f>
        <v>2.9046768289494204E-2</v>
      </c>
      <c r="J120" s="343">
        <f>'11M - LPS'!J120</f>
        <v>2.8926223071207881E-2</v>
      </c>
      <c r="K120" s="343">
        <f>'11M - LPS'!K120</f>
        <v>2.8853811928619136E-2</v>
      </c>
      <c r="L120" s="343">
        <f>'11M - LPS'!L120</f>
        <v>2.423934325833732E-2</v>
      </c>
      <c r="M120" s="343">
        <f>'11M - LPS'!M120</f>
        <v>2.3230451301046742E-2</v>
      </c>
      <c r="N120" s="343">
        <f>'11M - LPS'!N120</f>
        <v>2.2569877249855298E-2</v>
      </c>
      <c r="O120" s="343">
        <f>'11M - LPS'!O120</f>
        <v>2.2477983548236508E-2</v>
      </c>
    </row>
    <row r="121" spans="1:15" hidden="1" x14ac:dyDescent="0.25">
      <c r="A121" s="541"/>
      <c r="B121" s="76" t="s">
        <v>7</v>
      </c>
      <c r="C121" s="343">
        <f>'11M - LPS'!C121</f>
        <v>2.2109192578663586E-2</v>
      </c>
      <c r="D121" s="343">
        <f>'11M - LPS'!D121</f>
        <v>2.1878141721193581E-2</v>
      </c>
      <c r="E121" s="343">
        <f>'11M - LPS'!E121</f>
        <v>2.2458748993281256E-2</v>
      </c>
      <c r="F121" s="343">
        <f>'11M - LPS'!F121</f>
        <v>2.3324375797169238E-2</v>
      </c>
      <c r="G121" s="343">
        <f>'11M - LPS'!G121</f>
        <v>2.3763945148409186E-2</v>
      </c>
      <c r="H121" s="343">
        <f>'11M - LPS'!H121</f>
        <v>2.870356213721911E-2</v>
      </c>
      <c r="I121" s="343">
        <f>'11M - LPS'!I121</f>
        <v>2.8309839289235212E-2</v>
      </c>
      <c r="J121" s="343">
        <f>'11M - LPS'!J121</f>
        <v>2.8376993609927615E-2</v>
      </c>
      <c r="K121" s="343">
        <f>'11M - LPS'!K121</f>
        <v>2.8354270870694132E-2</v>
      </c>
      <c r="L121" s="343">
        <f>'11M - LPS'!L121</f>
        <v>2.3826293524526761E-2</v>
      </c>
      <c r="M121" s="343">
        <f>'11M - LPS'!M121</f>
        <v>2.276075561584168E-2</v>
      </c>
      <c r="N121" s="343">
        <f>'11M - LPS'!N121</f>
        <v>2.2285451390559173E-2</v>
      </c>
      <c r="O121" s="343">
        <f>'11M - LPS'!O121</f>
        <v>2.2109192578663586E-2</v>
      </c>
    </row>
    <row r="122" spans="1:15" ht="15.75" hidden="1" thickBot="1" x14ac:dyDescent="0.3">
      <c r="A122" s="542"/>
      <c r="B122" s="78" t="s">
        <v>8</v>
      </c>
      <c r="C122" s="343">
        <f>'11M - LPS'!C122</f>
        <v>2.2098193731108311E-2</v>
      </c>
      <c r="D122" s="343">
        <f>'11M - LPS'!D122</f>
        <v>2.1872109080085231E-2</v>
      </c>
      <c r="E122" s="343">
        <f>'11M - LPS'!E122</f>
        <v>2.2907538242953603E-2</v>
      </c>
      <c r="F122" s="343">
        <f>'11M - LPS'!F122</f>
        <v>2.4110148891352295E-2</v>
      </c>
      <c r="G122" s="343">
        <f>'11M - LPS'!G122</f>
        <v>2.4576562726269117E-2</v>
      </c>
      <c r="H122" s="343">
        <f>'11M - LPS'!H122</f>
        <v>2.9974761791179142E-2</v>
      </c>
      <c r="I122" s="343">
        <f>'11M - LPS'!I122</f>
        <v>2.8721794360525577E-2</v>
      </c>
      <c r="J122" s="343">
        <f>'11M - LPS'!J122</f>
        <v>2.923638292655938E-2</v>
      </c>
      <c r="K122" s="343">
        <f>'11M - LPS'!K122</f>
        <v>2.9354148766877561E-2</v>
      </c>
      <c r="L122" s="343">
        <f>'11M - LPS'!L122</f>
        <v>2.4782445602694218E-2</v>
      </c>
      <c r="M122" s="343">
        <f>'11M - LPS'!M122</f>
        <v>2.3010329043897968E-2</v>
      </c>
      <c r="N122" s="343">
        <f>'11M - LPS'!N122</f>
        <v>2.2847717498970476E-2</v>
      </c>
      <c r="O122" s="343">
        <f>'11M - LPS'!O122</f>
        <v>2.2098193731108311E-2</v>
      </c>
    </row>
    <row r="123" spans="1:15" hidden="1" x14ac:dyDescent="0.25">
      <c r="A123" s="95"/>
      <c r="B123" s="95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5" ht="15.75" hidden="1" thickBot="1" x14ac:dyDescent="0.3"/>
    <row r="125" spans="1:15" ht="15.75" hidden="1" thickBot="1" x14ac:dyDescent="0.3">
      <c r="C125" s="567" t="s">
        <v>118</v>
      </c>
      <c r="D125" s="568"/>
      <c r="E125" s="568"/>
      <c r="F125" s="568"/>
      <c r="G125" s="568"/>
      <c r="H125" s="568"/>
      <c r="I125" s="568"/>
      <c r="J125" s="568"/>
      <c r="K125" s="568"/>
      <c r="L125" s="568"/>
      <c r="M125" s="568"/>
      <c r="N125" s="569"/>
      <c r="O125" s="420" t="s">
        <v>118</v>
      </c>
    </row>
    <row r="126" spans="1:15" ht="15.75" hidden="1" thickBot="1" x14ac:dyDescent="0.3">
      <c r="A126" s="540" t="s">
        <v>119</v>
      </c>
      <c r="B126" s="239" t="s">
        <v>137</v>
      </c>
      <c r="C126" s="139">
        <f>C$4</f>
        <v>45658</v>
      </c>
      <c r="D126" s="139">
        <f t="shared" ref="D126:O126" si="54">D$4</f>
        <v>45689</v>
      </c>
      <c r="E126" s="139">
        <f t="shared" si="54"/>
        <v>45717</v>
      </c>
      <c r="F126" s="139">
        <f t="shared" si="54"/>
        <v>45748</v>
      </c>
      <c r="G126" s="139">
        <f t="shared" si="54"/>
        <v>45778</v>
      </c>
      <c r="H126" s="139">
        <f t="shared" si="54"/>
        <v>45809</v>
      </c>
      <c r="I126" s="139">
        <f t="shared" si="54"/>
        <v>45839</v>
      </c>
      <c r="J126" s="139">
        <f t="shared" si="54"/>
        <v>45870</v>
      </c>
      <c r="K126" s="139">
        <f t="shared" si="54"/>
        <v>45901</v>
      </c>
      <c r="L126" s="139">
        <f t="shared" si="54"/>
        <v>45931</v>
      </c>
      <c r="M126" s="139">
        <f t="shared" si="54"/>
        <v>45962</v>
      </c>
      <c r="N126" s="139">
        <f t="shared" si="54"/>
        <v>45992</v>
      </c>
      <c r="O126" s="139">
        <f t="shared" si="54"/>
        <v>46023</v>
      </c>
    </row>
    <row r="127" spans="1:15" hidden="1" x14ac:dyDescent="0.25">
      <c r="A127" s="541"/>
      <c r="B127" s="222" t="s">
        <v>20</v>
      </c>
      <c r="C127" s="346">
        <f>'11M - LPS'!C127</f>
        <v>5.1790164517634936E-3</v>
      </c>
      <c r="D127" s="346">
        <f>'11M - LPS'!D127</f>
        <v>4.4535399038463826E-3</v>
      </c>
      <c r="E127" s="346">
        <f>'11M - LPS'!E127</f>
        <v>5.3448739748747443E-3</v>
      </c>
      <c r="F127" s="346">
        <f>'11M - LPS'!F127</f>
        <v>8.1888416498963629E-3</v>
      </c>
      <c r="G127" s="346">
        <f>'11M - LPS'!G127</f>
        <v>1.1133502416075134E-2</v>
      </c>
      <c r="H127" s="346">
        <f>'11M - LPS'!H127</f>
        <v>2.8135807134198595E-2</v>
      </c>
      <c r="I127" s="346">
        <f>'11M - LPS'!I127</f>
        <v>2.7948231710505797E-2</v>
      </c>
      <c r="J127" s="346">
        <f>'11M - LPS'!J127</f>
        <v>2.6917776928792127E-2</v>
      </c>
      <c r="K127" s="346">
        <f>'11M - LPS'!K127</f>
        <v>2.6315188071380863E-2</v>
      </c>
      <c r="L127" s="346">
        <f>'11M - LPS'!L127</f>
        <v>1.1381656741662681E-2</v>
      </c>
      <c r="M127" s="346">
        <f>'11M - LPS'!M127</f>
        <v>7.4875486989532539E-3</v>
      </c>
      <c r="N127" s="346">
        <f>'11M - LPS'!N127</f>
        <v>5.4381227501447017E-3</v>
      </c>
      <c r="O127" s="346">
        <f>'11M - LPS'!O127</f>
        <v>5.1790164517634936E-3</v>
      </c>
    </row>
    <row r="128" spans="1:15" hidden="1" x14ac:dyDescent="0.25">
      <c r="A128" s="541"/>
      <c r="B128" s="222" t="s">
        <v>0</v>
      </c>
      <c r="C128" s="346">
        <f>'11M - LPS'!C128</f>
        <v>8.5506796199090324E-3</v>
      </c>
      <c r="D128" s="346">
        <f>'11M - LPS'!D128</f>
        <v>7.1929820675005586E-3</v>
      </c>
      <c r="E128" s="346">
        <f>'11M - LPS'!E128</f>
        <v>7.1264205240276282E-3</v>
      </c>
      <c r="F128" s="346">
        <f>'11M - LPS'!F128</f>
        <v>8.6466311344846336E-3</v>
      </c>
      <c r="G128" s="346">
        <f>'11M - LPS'!G128</f>
        <v>1.9421759225798512E-2</v>
      </c>
      <c r="H128" s="346">
        <f>'11M - LPS'!H128</f>
        <v>5.2375190799397835E-2</v>
      </c>
      <c r="I128" s="346">
        <f>'11M - LPS'!I128</f>
        <v>3.7448558084642369E-2</v>
      </c>
      <c r="J128" s="346">
        <f>'11M - LPS'!J128</f>
        <v>4.3687425575025043E-2</v>
      </c>
      <c r="K128" s="346">
        <f>'11M - LPS'!K128</f>
        <v>5.0590911711988394E-2</v>
      </c>
      <c r="L128" s="346">
        <f>'11M - LPS'!L128</f>
        <v>1.0533502705622855E-2</v>
      </c>
      <c r="M128" s="346">
        <f>'11M - LPS'!M128</f>
        <v>1.3058292686961574E-2</v>
      </c>
      <c r="N128" s="346">
        <f>'11M - LPS'!N128</f>
        <v>4.8921567556137703E-3</v>
      </c>
      <c r="O128" s="346">
        <f>'11M - LPS'!O128</f>
        <v>8.5506796199090324E-3</v>
      </c>
    </row>
    <row r="129" spans="1:15" hidden="1" x14ac:dyDescent="0.25">
      <c r="A129" s="541"/>
      <c r="B129" s="222" t="s">
        <v>21</v>
      </c>
      <c r="C129" s="346">
        <f>'11M - LPS'!C129</f>
        <v>4.9566486298691318E-3</v>
      </c>
      <c r="D129" s="346">
        <f>'11M - LPS'!D129</f>
        <v>4.2804314735475947E-3</v>
      </c>
      <c r="E129" s="346">
        <f>'11M - LPS'!E129</f>
        <v>6.996416143158813E-3</v>
      </c>
      <c r="F129" s="346">
        <f>'11M - LPS'!F129</f>
        <v>1.1633891772180691E-2</v>
      </c>
      <c r="G129" s="346">
        <f>'11M - LPS'!G129</f>
        <v>1.3448020960018561E-2</v>
      </c>
      <c r="H129" s="346">
        <f>'11M - LPS'!H129</f>
        <v>3.5309235707464783E-2</v>
      </c>
      <c r="I129" s="346">
        <f>'11M - LPS'!I129</f>
        <v>2.7879076493810287E-2</v>
      </c>
      <c r="J129" s="346">
        <f>'11M - LPS'!J129</f>
        <v>3.040821119917279E-2</v>
      </c>
      <c r="K129" s="346">
        <f>'11M - LPS'!K129</f>
        <v>3.2050392286200109E-2</v>
      </c>
      <c r="L129" s="346">
        <f>'11M - LPS'!L129</f>
        <v>1.3987374150176306E-2</v>
      </c>
      <c r="M129" s="346">
        <f>'11M - LPS'!M129</f>
        <v>7.5131228639032715E-3</v>
      </c>
      <c r="N129" s="346">
        <f>'11M - LPS'!N129</f>
        <v>6.4957072899277293E-3</v>
      </c>
      <c r="O129" s="346">
        <f>'11M - LPS'!O129</f>
        <v>4.9566486298691318E-3</v>
      </c>
    </row>
    <row r="130" spans="1:15" hidden="1" x14ac:dyDescent="0.25">
      <c r="A130" s="541"/>
      <c r="B130" s="222" t="s">
        <v>1</v>
      </c>
      <c r="C130" s="346">
        <f>'11M - LPS'!C130</f>
        <v>0</v>
      </c>
      <c r="D130" s="346">
        <f>'11M - LPS'!D130</f>
        <v>0</v>
      </c>
      <c r="E130" s="346">
        <f>'11M - LPS'!E130</f>
        <v>0</v>
      </c>
      <c r="F130" s="346">
        <f>'11M - LPS'!F130</f>
        <v>9.2340116855630441E-3</v>
      </c>
      <c r="G130" s="346">
        <f>'11M - LPS'!G130</f>
        <v>2.9116698776994372E-2</v>
      </c>
      <c r="H130" s="346">
        <f>'11M - LPS'!H130</f>
        <v>5.356106905216082E-2</v>
      </c>
      <c r="I130" s="346">
        <f>'11M - LPS'!I130</f>
        <v>3.790028715329221E-2</v>
      </c>
      <c r="J130" s="346">
        <f>'11M - LPS'!J130</f>
        <v>4.4338111890814394E-2</v>
      </c>
      <c r="K130" s="346">
        <f>'11M - LPS'!K130</f>
        <v>5.5720139826591415E-2</v>
      </c>
      <c r="L130" s="346">
        <f>'11M - LPS'!L130</f>
        <v>1.0372458484827611E-2</v>
      </c>
      <c r="M130" s="346">
        <f>'11M - LPS'!M130</f>
        <v>0</v>
      </c>
      <c r="N130" s="346">
        <f>'11M - LPS'!N130</f>
        <v>0</v>
      </c>
      <c r="O130" s="346">
        <f>'11M - LPS'!O130</f>
        <v>0</v>
      </c>
    </row>
    <row r="131" spans="1:15" hidden="1" x14ac:dyDescent="0.25">
      <c r="A131" s="541"/>
      <c r="B131" s="222" t="s">
        <v>22</v>
      </c>
      <c r="C131" s="346">
        <f>'11M - LPS'!C131</f>
        <v>8.6423080533888522E-4</v>
      </c>
      <c r="D131" s="346">
        <f>'11M - LPS'!D131</f>
        <v>7.0264590052070922E-4</v>
      </c>
      <c r="E131" s="346">
        <f>'11M - LPS'!E131</f>
        <v>1.2035038689064334E-4</v>
      </c>
      <c r="F131" s="346">
        <f>'11M - LPS'!F131</f>
        <v>1.1291826547628319E-3</v>
      </c>
      <c r="G131" s="346">
        <f>'11M - LPS'!G131</f>
        <v>1.9834276391510712E-4</v>
      </c>
      <c r="H131" s="346">
        <f>'11M - LPS'!H131</f>
        <v>4.2732643222655788E-4</v>
      </c>
      <c r="I131" s="346">
        <f>'11M - LPS'!I131</f>
        <v>5.8158532458231729E-5</v>
      </c>
      <c r="J131" s="346">
        <f>'11M - LPS'!J131</f>
        <v>4.7062874729583508E-4</v>
      </c>
      <c r="K131" s="346">
        <f>'11M - LPS'!K131</f>
        <v>4.178066791322081E-4</v>
      </c>
      <c r="L131" s="346">
        <f>'11M - LPS'!L131</f>
        <v>1.5631442522499455E-4</v>
      </c>
      <c r="M131" s="346">
        <f>'11M - LPS'!M131</f>
        <v>1.3218123019511605E-5</v>
      </c>
      <c r="N131" s="346">
        <f>'11M - LPS'!N131</f>
        <v>8.8407644016592912E-5</v>
      </c>
      <c r="O131" s="346">
        <f>'11M - LPS'!O131</f>
        <v>8.6423080533888522E-4</v>
      </c>
    </row>
    <row r="132" spans="1:15" hidden="1" x14ac:dyDescent="0.25">
      <c r="A132" s="541"/>
      <c r="B132" s="76" t="s">
        <v>9</v>
      </c>
      <c r="C132" s="346">
        <f>'11M - LPS'!C132</f>
        <v>8.5508748957760523E-3</v>
      </c>
      <c r="D132" s="346">
        <f>'11M - LPS'!D132</f>
        <v>7.2047530449447176E-3</v>
      </c>
      <c r="E132" s="346">
        <f>'11M - LPS'!E132</f>
        <v>7.3908138418684322E-3</v>
      </c>
      <c r="F132" s="346">
        <f>'11M - LPS'!F132</f>
        <v>1.1905794324341626E-2</v>
      </c>
      <c r="G132" s="346">
        <f>'11M - LPS'!G132</f>
        <v>9.5932321439865294E-3</v>
      </c>
      <c r="H132" s="346">
        <f>'11M - LPS'!H132</f>
        <v>0</v>
      </c>
      <c r="I132" s="346">
        <f>'11M - LPS'!I132</f>
        <v>0</v>
      </c>
      <c r="J132" s="346">
        <f>'11M - LPS'!J132</f>
        <v>0</v>
      </c>
      <c r="K132" s="346">
        <f>'11M - LPS'!K132</f>
        <v>2.9187784454542638E-2</v>
      </c>
      <c r="L132" s="346">
        <f>'11M - LPS'!L132</f>
        <v>1.2679281815188228E-2</v>
      </c>
      <c r="M132" s="346">
        <f>'11M - LPS'!M132</f>
        <v>1.3789181967679058E-2</v>
      </c>
      <c r="N132" s="346">
        <f>'11M - LPS'!N132</f>
        <v>4.894473059826189E-3</v>
      </c>
      <c r="O132" s="346">
        <f>'11M - LPS'!O132</f>
        <v>8.5508748957760523E-3</v>
      </c>
    </row>
    <row r="133" spans="1:15" hidden="1" x14ac:dyDescent="0.25">
      <c r="A133" s="541"/>
      <c r="B133" s="76" t="s">
        <v>3</v>
      </c>
      <c r="C133" s="346">
        <f>'11M - LPS'!C133</f>
        <v>8.5506796199090324E-3</v>
      </c>
      <c r="D133" s="346">
        <f>'11M - LPS'!D133</f>
        <v>7.1929820675005586E-3</v>
      </c>
      <c r="E133" s="346">
        <f>'11M - LPS'!E133</f>
        <v>7.1264205240276282E-3</v>
      </c>
      <c r="F133" s="346">
        <f>'11M - LPS'!F133</f>
        <v>8.6466311344846336E-3</v>
      </c>
      <c r="G133" s="346">
        <f>'11M - LPS'!G133</f>
        <v>1.9421759225798512E-2</v>
      </c>
      <c r="H133" s="346">
        <f>'11M - LPS'!H133</f>
        <v>5.2375190799397835E-2</v>
      </c>
      <c r="I133" s="346">
        <f>'11M - LPS'!I133</f>
        <v>3.7448558084642369E-2</v>
      </c>
      <c r="J133" s="346">
        <f>'11M - LPS'!J133</f>
        <v>4.3687425575025043E-2</v>
      </c>
      <c r="K133" s="346">
        <f>'11M - LPS'!K133</f>
        <v>5.0590911711988394E-2</v>
      </c>
      <c r="L133" s="346">
        <f>'11M - LPS'!L133</f>
        <v>1.0533502705622855E-2</v>
      </c>
      <c r="M133" s="346">
        <f>'11M - LPS'!M133</f>
        <v>1.3058292686961574E-2</v>
      </c>
      <c r="N133" s="346">
        <f>'11M - LPS'!N133</f>
        <v>4.8921567556137703E-3</v>
      </c>
      <c r="O133" s="346">
        <f>'11M - LPS'!O133</f>
        <v>8.5506796199090324E-3</v>
      </c>
    </row>
    <row r="134" spans="1:15" hidden="1" x14ac:dyDescent="0.25">
      <c r="A134" s="541"/>
      <c r="B134" s="76" t="s">
        <v>4</v>
      </c>
      <c r="C134" s="346">
        <f>'11M - LPS'!C134</f>
        <v>6.2086186456213593E-3</v>
      </c>
      <c r="D134" s="346">
        <f>'11M - LPS'!D134</f>
        <v>5.0116014507226806E-3</v>
      </c>
      <c r="E134" s="346">
        <f>'11M - LPS'!E134</f>
        <v>6.0244936849912405E-3</v>
      </c>
      <c r="F134" s="346">
        <f>'11M - LPS'!F134</f>
        <v>1.0813858965914691E-2</v>
      </c>
      <c r="G134" s="346">
        <f>'11M - LPS'!G134</f>
        <v>1.3733789268107564E-2</v>
      </c>
      <c r="H134" s="346">
        <f>'11M - LPS'!H134</f>
        <v>3.3503337255954453E-2</v>
      </c>
      <c r="I134" s="346">
        <f>'11M - LPS'!I134</f>
        <v>3.1784199478586746E-2</v>
      </c>
      <c r="J134" s="346">
        <f>'11M - LPS'!J134</f>
        <v>3.0514230903407994E-2</v>
      </c>
      <c r="K134" s="346">
        <f>'11M - LPS'!K134</f>
        <v>2.892517799306665E-2</v>
      </c>
      <c r="L134" s="346">
        <f>'11M - LPS'!L134</f>
        <v>1.450859392958519E-2</v>
      </c>
      <c r="M134" s="346">
        <f>'11M - LPS'!M134</f>
        <v>8.5484151905837972E-3</v>
      </c>
      <c r="N134" s="346">
        <f>'11M - LPS'!N134</f>
        <v>5.9032350324111083E-3</v>
      </c>
      <c r="O134" s="346">
        <f>'11M - LPS'!O134</f>
        <v>6.2086186456213593E-3</v>
      </c>
    </row>
    <row r="135" spans="1:15" hidden="1" x14ac:dyDescent="0.25">
      <c r="A135" s="541"/>
      <c r="B135" s="76" t="s">
        <v>5</v>
      </c>
      <c r="C135" s="346">
        <f>'11M - LPS'!C135</f>
        <v>5.1790164517634936E-3</v>
      </c>
      <c r="D135" s="346">
        <f>'11M - LPS'!D135</f>
        <v>4.4535399038463826E-3</v>
      </c>
      <c r="E135" s="346">
        <f>'11M - LPS'!E135</f>
        <v>5.3448739748747443E-3</v>
      </c>
      <c r="F135" s="346">
        <f>'11M - LPS'!F135</f>
        <v>8.1888416498963629E-3</v>
      </c>
      <c r="G135" s="346">
        <f>'11M - LPS'!G135</f>
        <v>1.1133502416075134E-2</v>
      </c>
      <c r="H135" s="346">
        <f>'11M - LPS'!H135</f>
        <v>2.8135807134198595E-2</v>
      </c>
      <c r="I135" s="346">
        <f>'11M - LPS'!I135</f>
        <v>2.7948231710505797E-2</v>
      </c>
      <c r="J135" s="346">
        <f>'11M - LPS'!J135</f>
        <v>2.6917776928792127E-2</v>
      </c>
      <c r="K135" s="346">
        <f>'11M - LPS'!K135</f>
        <v>2.6315188071380863E-2</v>
      </c>
      <c r="L135" s="346">
        <f>'11M - LPS'!L135</f>
        <v>1.1381656741662681E-2</v>
      </c>
      <c r="M135" s="346">
        <f>'11M - LPS'!M135</f>
        <v>7.4875486989532539E-3</v>
      </c>
      <c r="N135" s="346">
        <f>'11M - LPS'!N135</f>
        <v>5.4381227501447017E-3</v>
      </c>
      <c r="O135" s="346">
        <f>'11M - LPS'!O135</f>
        <v>5.1790164517634936E-3</v>
      </c>
    </row>
    <row r="136" spans="1:15" hidden="1" x14ac:dyDescent="0.25">
      <c r="A136" s="541"/>
      <c r="B136" s="76" t="s">
        <v>23</v>
      </c>
      <c r="C136" s="346">
        <f>'11M - LPS'!C136</f>
        <v>5.1790164517634936E-3</v>
      </c>
      <c r="D136" s="346">
        <f>'11M - LPS'!D136</f>
        <v>4.4535399038463826E-3</v>
      </c>
      <c r="E136" s="346">
        <f>'11M - LPS'!E136</f>
        <v>5.3448739748747443E-3</v>
      </c>
      <c r="F136" s="346">
        <f>'11M - LPS'!F136</f>
        <v>8.1888416498963629E-3</v>
      </c>
      <c r="G136" s="346">
        <f>'11M - LPS'!G136</f>
        <v>1.1133502416075134E-2</v>
      </c>
      <c r="H136" s="346">
        <f>'11M - LPS'!H136</f>
        <v>2.8135807134198595E-2</v>
      </c>
      <c r="I136" s="346">
        <f>'11M - LPS'!I136</f>
        <v>2.7948231710505797E-2</v>
      </c>
      <c r="J136" s="346">
        <f>'11M - LPS'!J136</f>
        <v>2.6917776928792127E-2</v>
      </c>
      <c r="K136" s="346">
        <f>'11M - LPS'!K136</f>
        <v>2.6315188071380863E-2</v>
      </c>
      <c r="L136" s="346">
        <f>'11M - LPS'!L136</f>
        <v>1.1381656741662681E-2</v>
      </c>
      <c r="M136" s="346">
        <f>'11M - LPS'!M136</f>
        <v>7.4875486989532539E-3</v>
      </c>
      <c r="N136" s="346">
        <f>'11M - LPS'!N136</f>
        <v>5.4381227501447017E-3</v>
      </c>
      <c r="O136" s="346">
        <f>'11M - LPS'!O136</f>
        <v>5.1790164517634936E-3</v>
      </c>
    </row>
    <row r="137" spans="1:15" hidden="1" x14ac:dyDescent="0.25">
      <c r="A137" s="541"/>
      <c r="B137" s="76" t="s">
        <v>24</v>
      </c>
      <c r="C137" s="346">
        <f>'11M - LPS'!C137</f>
        <v>5.1790164517634936E-3</v>
      </c>
      <c r="D137" s="346">
        <f>'11M - LPS'!D137</f>
        <v>4.4535399038463826E-3</v>
      </c>
      <c r="E137" s="346">
        <f>'11M - LPS'!E137</f>
        <v>5.3448739748747443E-3</v>
      </c>
      <c r="F137" s="346">
        <f>'11M - LPS'!F137</f>
        <v>8.1888416498963629E-3</v>
      </c>
      <c r="G137" s="346">
        <f>'11M - LPS'!G137</f>
        <v>1.1133502416075134E-2</v>
      </c>
      <c r="H137" s="346">
        <f>'11M - LPS'!H137</f>
        <v>2.8135807134198595E-2</v>
      </c>
      <c r="I137" s="346">
        <f>'11M - LPS'!I137</f>
        <v>2.7948231710505797E-2</v>
      </c>
      <c r="J137" s="346">
        <f>'11M - LPS'!J137</f>
        <v>2.6917776928792127E-2</v>
      </c>
      <c r="K137" s="346">
        <f>'11M - LPS'!K137</f>
        <v>2.6315188071380863E-2</v>
      </c>
      <c r="L137" s="346">
        <f>'11M - LPS'!L137</f>
        <v>1.1381656741662681E-2</v>
      </c>
      <c r="M137" s="346">
        <f>'11M - LPS'!M137</f>
        <v>7.4875486989532539E-3</v>
      </c>
      <c r="N137" s="346">
        <f>'11M - LPS'!N137</f>
        <v>5.4381227501447017E-3</v>
      </c>
      <c r="O137" s="346">
        <f>'11M - LPS'!O137</f>
        <v>5.1790164517634936E-3</v>
      </c>
    </row>
    <row r="138" spans="1:15" hidden="1" x14ac:dyDescent="0.25">
      <c r="A138" s="541"/>
      <c r="B138" s="76" t="s">
        <v>7</v>
      </c>
      <c r="C138" s="346">
        <f>'11M - LPS'!C138</f>
        <v>4.1978074213364176E-3</v>
      </c>
      <c r="D138" s="346">
        <f>'11M - LPS'!D138</f>
        <v>3.62685827880642E-3</v>
      </c>
      <c r="E138" s="346">
        <f>'11M - LPS'!E138</f>
        <v>5.1252510067187427E-3</v>
      </c>
      <c r="F138" s="346">
        <f>'11M - LPS'!F138</f>
        <v>7.8076242028307609E-3</v>
      </c>
      <c r="G138" s="346">
        <f>'11M - LPS'!G138</f>
        <v>9.4170548515908146E-3</v>
      </c>
      <c r="H138" s="346">
        <f>'11M - LPS'!H138</f>
        <v>2.5106437862780884E-2</v>
      </c>
      <c r="I138" s="346">
        <f>'11M - LPS'!I138</f>
        <v>2.2178160710764786E-2</v>
      </c>
      <c r="J138" s="346">
        <f>'11M - LPS'!J138</f>
        <v>2.2654006390072385E-2</v>
      </c>
      <c r="K138" s="346">
        <f>'11M - LPS'!K138</f>
        <v>2.2492729129305875E-2</v>
      </c>
      <c r="L138" s="346">
        <f>'11M - LPS'!L138</f>
        <v>9.6617064754732328E-3</v>
      </c>
      <c r="M138" s="346">
        <f>'11M - LPS'!M138</f>
        <v>5.9962443841583193E-3</v>
      </c>
      <c r="N138" s="346">
        <f>'11M - LPS'!N138</f>
        <v>4.6545486094408247E-3</v>
      </c>
      <c r="O138" s="346">
        <f>'11M - LPS'!O138</f>
        <v>4.1978074213364176E-3</v>
      </c>
    </row>
    <row r="139" spans="1:15" ht="15.75" hidden="1" thickBot="1" x14ac:dyDescent="0.3">
      <c r="A139" s="542"/>
      <c r="B139" s="78" t="s">
        <v>8</v>
      </c>
      <c r="C139" s="346">
        <f>'11M - LPS'!C139</f>
        <v>4.168806268891689E-3</v>
      </c>
      <c r="D139" s="346">
        <f>'11M - LPS'!D139</f>
        <v>3.611890919914768E-3</v>
      </c>
      <c r="E139" s="346">
        <f>'11M - LPS'!E139</f>
        <v>6.4434617570463962E-3</v>
      </c>
      <c r="F139" s="346">
        <f>'11M - LPS'!F139</f>
        <v>1.0823851108647706E-2</v>
      </c>
      <c r="G139" s="346">
        <f>'11M - LPS'!G139</f>
        <v>1.2935437273730881E-2</v>
      </c>
      <c r="H139" s="346">
        <f>'11M - LPS'!H139</f>
        <v>3.7334238208820841E-2</v>
      </c>
      <c r="I139" s="346">
        <f>'11M - LPS'!I139</f>
        <v>2.5251205639474424E-2</v>
      </c>
      <c r="J139" s="346">
        <f>'11M - LPS'!J139</f>
        <v>2.9647617073440619E-2</v>
      </c>
      <c r="K139" s="346">
        <f>'11M - LPS'!K139</f>
        <v>3.0755851233122439E-2</v>
      </c>
      <c r="L139" s="346">
        <f>'11M - LPS'!L139</f>
        <v>1.395855439730578E-2</v>
      </c>
      <c r="M139" s="346">
        <f>'11M - LPS'!M139</f>
        <v>6.7656709561020297E-3</v>
      </c>
      <c r="N139" s="346">
        <f>'11M - LPS'!N139</f>
        <v>6.258282501029523E-3</v>
      </c>
      <c r="O139" s="346">
        <f>'11M - LPS'!O139</f>
        <v>4.168806268891689E-3</v>
      </c>
    </row>
    <row r="140" spans="1:15" hidden="1" x14ac:dyDescent="0.25"/>
    <row r="141" spans="1:15" ht="15.75" hidden="1" thickBot="1" x14ac:dyDescent="0.3">
      <c r="A141" s="163" t="s">
        <v>172</v>
      </c>
      <c r="B141" s="95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</row>
    <row r="142" spans="1:15" ht="16.5" hidden="1" thickBot="1" x14ac:dyDescent="0.3">
      <c r="A142" s="534" t="s">
        <v>120</v>
      </c>
      <c r="B142" s="240" t="s">
        <v>117</v>
      </c>
      <c r="C142" s="139">
        <f>C$4</f>
        <v>45658</v>
      </c>
      <c r="D142" s="139">
        <f t="shared" ref="D142:O142" si="55">D$4</f>
        <v>45689</v>
      </c>
      <c r="E142" s="139">
        <f t="shared" si="55"/>
        <v>45717</v>
      </c>
      <c r="F142" s="139">
        <f t="shared" si="55"/>
        <v>45748</v>
      </c>
      <c r="G142" s="139">
        <f t="shared" si="55"/>
        <v>45778</v>
      </c>
      <c r="H142" s="139">
        <f t="shared" si="55"/>
        <v>45809</v>
      </c>
      <c r="I142" s="139">
        <f t="shared" si="55"/>
        <v>45839</v>
      </c>
      <c r="J142" s="139">
        <f t="shared" si="55"/>
        <v>45870</v>
      </c>
      <c r="K142" s="139">
        <f t="shared" si="55"/>
        <v>45901</v>
      </c>
      <c r="L142" s="139">
        <f t="shared" si="55"/>
        <v>45931</v>
      </c>
      <c r="M142" s="139">
        <f t="shared" si="55"/>
        <v>45962</v>
      </c>
      <c r="N142" s="139">
        <f t="shared" si="55"/>
        <v>45992</v>
      </c>
      <c r="O142" s="139">
        <f t="shared" si="55"/>
        <v>46023</v>
      </c>
    </row>
    <row r="143" spans="1:15" hidden="1" x14ac:dyDescent="0.25">
      <c r="A143" s="535"/>
      <c r="B143" s="222" t="s">
        <v>20</v>
      </c>
      <c r="C143" s="23">
        <f>IF(C23=0,0,((C5*0.5)-C41)*C78*C110*C$2)</f>
        <v>0</v>
      </c>
      <c r="D143" s="23">
        <f>IF(D23=0,0,((D5*0.5)+C23-D41)*D78*D110*D$2)</f>
        <v>0</v>
      </c>
      <c r="E143" s="23">
        <f t="shared" ref="E143:O143" si="56">IF(E23=0,0,((E5*0.5)+D23-E41)*E78*E110*E$2)</f>
        <v>0</v>
      </c>
      <c r="F143" s="23">
        <f t="shared" si="56"/>
        <v>0</v>
      </c>
      <c r="G143" s="23">
        <f t="shared" si="56"/>
        <v>0</v>
      </c>
      <c r="H143" s="23">
        <f t="shared" si="56"/>
        <v>0</v>
      </c>
      <c r="I143" s="23">
        <f t="shared" si="56"/>
        <v>0</v>
      </c>
      <c r="J143" s="23">
        <f t="shared" si="56"/>
        <v>0</v>
      </c>
      <c r="K143" s="23">
        <f t="shared" si="56"/>
        <v>0</v>
      </c>
      <c r="L143" s="23">
        <f t="shared" si="56"/>
        <v>0</v>
      </c>
      <c r="M143" s="23">
        <f t="shared" si="56"/>
        <v>0</v>
      </c>
      <c r="N143" s="23">
        <f t="shared" si="56"/>
        <v>0</v>
      </c>
      <c r="O143" s="23">
        <f t="shared" si="56"/>
        <v>0</v>
      </c>
    </row>
    <row r="144" spans="1:15" hidden="1" x14ac:dyDescent="0.25">
      <c r="A144" s="535"/>
      <c r="B144" s="222" t="s">
        <v>0</v>
      </c>
      <c r="C144" s="23">
        <f t="shared" ref="C144:C155" si="57">IF(C24=0,0,((C6*0.5)-C42)*C79*C111*C$2)</f>
        <v>0</v>
      </c>
      <c r="D144" s="23">
        <f t="shared" ref="D144:D155" si="58">IF(D24=0,0,((D6*0.5)+C24-D42)*D79*D111*D$2)</f>
        <v>0</v>
      </c>
      <c r="E144" s="23">
        <f t="shared" ref="E144:O144" si="59">IF(E24=0,0,((E6*0.5)+D24-E42)*E79*E111*E$2)</f>
        <v>0</v>
      </c>
      <c r="F144" s="23">
        <f t="shared" si="59"/>
        <v>0</v>
      </c>
      <c r="G144" s="23">
        <f t="shared" si="59"/>
        <v>0</v>
      </c>
      <c r="H144" s="23">
        <f t="shared" si="59"/>
        <v>0</v>
      </c>
      <c r="I144" s="23">
        <f t="shared" si="59"/>
        <v>0</v>
      </c>
      <c r="J144" s="23">
        <f t="shared" si="59"/>
        <v>0</v>
      </c>
      <c r="K144" s="23">
        <f t="shared" si="59"/>
        <v>0</v>
      </c>
      <c r="L144" s="23">
        <f t="shared" si="59"/>
        <v>0</v>
      </c>
      <c r="M144" s="23">
        <f t="shared" si="59"/>
        <v>0</v>
      </c>
      <c r="N144" s="23">
        <f t="shared" si="59"/>
        <v>0</v>
      </c>
      <c r="O144" s="23">
        <f t="shared" si="59"/>
        <v>0</v>
      </c>
    </row>
    <row r="145" spans="1:15" hidden="1" x14ac:dyDescent="0.25">
      <c r="A145" s="535"/>
      <c r="B145" s="222" t="s">
        <v>21</v>
      </c>
      <c r="C145" s="23">
        <f t="shared" si="57"/>
        <v>0</v>
      </c>
      <c r="D145" s="23">
        <f t="shared" si="58"/>
        <v>0</v>
      </c>
      <c r="E145" s="23">
        <f t="shared" ref="E145:O145" si="60">IF(E25=0,0,((E7*0.5)+D25-E43)*E80*E112*E$2)</f>
        <v>0</v>
      </c>
      <c r="F145" s="23">
        <f t="shared" si="60"/>
        <v>0</v>
      </c>
      <c r="G145" s="23">
        <f t="shared" si="60"/>
        <v>0</v>
      </c>
      <c r="H145" s="23">
        <f t="shared" si="60"/>
        <v>0</v>
      </c>
      <c r="I145" s="23">
        <f t="shared" si="60"/>
        <v>0</v>
      </c>
      <c r="J145" s="23">
        <f t="shared" si="60"/>
        <v>0</v>
      </c>
      <c r="K145" s="23">
        <f t="shared" si="60"/>
        <v>0</v>
      </c>
      <c r="L145" s="23">
        <f t="shared" si="60"/>
        <v>0</v>
      </c>
      <c r="M145" s="23">
        <f t="shared" si="60"/>
        <v>0</v>
      </c>
      <c r="N145" s="23">
        <f t="shared" si="60"/>
        <v>0</v>
      </c>
      <c r="O145" s="23">
        <f t="shared" si="60"/>
        <v>0</v>
      </c>
    </row>
    <row r="146" spans="1:15" hidden="1" x14ac:dyDescent="0.25">
      <c r="A146" s="535"/>
      <c r="B146" s="222" t="s">
        <v>1</v>
      </c>
      <c r="C146" s="23">
        <f t="shared" si="57"/>
        <v>0</v>
      </c>
      <c r="D146" s="23">
        <f t="shared" si="58"/>
        <v>0</v>
      </c>
      <c r="E146" s="23">
        <f t="shared" ref="E146:O146" si="61">IF(E26=0,0,((E8*0.5)+D26-E44)*E81*E113*E$2)</f>
        <v>0</v>
      </c>
      <c r="F146" s="23">
        <f t="shared" si="61"/>
        <v>0</v>
      </c>
      <c r="G146" s="23">
        <f t="shared" si="61"/>
        <v>0</v>
      </c>
      <c r="H146" s="23">
        <f t="shared" si="61"/>
        <v>0</v>
      </c>
      <c r="I146" s="23">
        <f t="shared" si="61"/>
        <v>0</v>
      </c>
      <c r="J146" s="23">
        <f t="shared" si="61"/>
        <v>0</v>
      </c>
      <c r="K146" s="23">
        <f t="shared" si="61"/>
        <v>0</v>
      </c>
      <c r="L146" s="23">
        <f t="shared" si="61"/>
        <v>0</v>
      </c>
      <c r="M146" s="23">
        <f t="shared" si="61"/>
        <v>0</v>
      </c>
      <c r="N146" s="23">
        <f t="shared" si="61"/>
        <v>0</v>
      </c>
      <c r="O146" s="23">
        <f t="shared" si="61"/>
        <v>0</v>
      </c>
    </row>
    <row r="147" spans="1:15" hidden="1" x14ac:dyDescent="0.25">
      <c r="A147" s="535"/>
      <c r="B147" s="222" t="s">
        <v>22</v>
      </c>
      <c r="C147" s="23">
        <f t="shared" si="57"/>
        <v>0</v>
      </c>
      <c r="D147" s="23">
        <f t="shared" si="58"/>
        <v>0</v>
      </c>
      <c r="E147" s="23">
        <f t="shared" ref="E147:O147" si="62">IF(E27=0,0,((E9*0.5)+D27-E45)*E82*E114*E$2)</f>
        <v>0</v>
      </c>
      <c r="F147" s="23">
        <f t="shared" si="62"/>
        <v>0</v>
      </c>
      <c r="G147" s="23">
        <f t="shared" si="62"/>
        <v>0</v>
      </c>
      <c r="H147" s="23">
        <f t="shared" si="62"/>
        <v>0</v>
      </c>
      <c r="I147" s="23">
        <f t="shared" si="62"/>
        <v>0</v>
      </c>
      <c r="J147" s="23">
        <f t="shared" si="62"/>
        <v>0</v>
      </c>
      <c r="K147" s="23">
        <f t="shared" si="62"/>
        <v>0</v>
      </c>
      <c r="L147" s="23">
        <f t="shared" si="62"/>
        <v>0</v>
      </c>
      <c r="M147" s="23">
        <f t="shared" si="62"/>
        <v>0</v>
      </c>
      <c r="N147" s="23">
        <f t="shared" si="62"/>
        <v>0</v>
      </c>
      <c r="O147" s="23">
        <f t="shared" si="62"/>
        <v>0</v>
      </c>
    </row>
    <row r="148" spans="1:15" hidden="1" x14ac:dyDescent="0.25">
      <c r="A148" s="535"/>
      <c r="B148" s="76" t="s">
        <v>9</v>
      </c>
      <c r="C148" s="23">
        <f t="shared" si="57"/>
        <v>0</v>
      </c>
      <c r="D148" s="23">
        <f t="shared" si="58"/>
        <v>0</v>
      </c>
      <c r="E148" s="23">
        <f t="shared" ref="E148:O148" si="63">IF(E28=0,0,((E10*0.5)+D28-E46)*E83*E115*E$2)</f>
        <v>0</v>
      </c>
      <c r="F148" s="23">
        <f t="shared" si="63"/>
        <v>0</v>
      </c>
      <c r="G148" s="23">
        <f t="shared" si="63"/>
        <v>0</v>
      </c>
      <c r="H148" s="23">
        <f t="shared" si="63"/>
        <v>0</v>
      </c>
      <c r="I148" s="23">
        <f t="shared" si="63"/>
        <v>0</v>
      </c>
      <c r="J148" s="23">
        <f t="shared" si="63"/>
        <v>0</v>
      </c>
      <c r="K148" s="23">
        <f t="shared" si="63"/>
        <v>0</v>
      </c>
      <c r="L148" s="23">
        <f t="shared" si="63"/>
        <v>0</v>
      </c>
      <c r="M148" s="23">
        <f t="shared" si="63"/>
        <v>0</v>
      </c>
      <c r="N148" s="23">
        <f t="shared" si="63"/>
        <v>0</v>
      </c>
      <c r="O148" s="23">
        <f t="shared" si="63"/>
        <v>0</v>
      </c>
    </row>
    <row r="149" spans="1:15" hidden="1" x14ac:dyDescent="0.25">
      <c r="A149" s="535"/>
      <c r="B149" s="76" t="s">
        <v>3</v>
      </c>
      <c r="C149" s="23">
        <f t="shared" si="57"/>
        <v>0</v>
      </c>
      <c r="D149" s="23">
        <f t="shared" si="58"/>
        <v>0</v>
      </c>
      <c r="E149" s="23">
        <f t="shared" ref="E149:O149" si="64">IF(E29=0,0,((E11*0.5)+D29-E47)*E84*E116*E$2)</f>
        <v>0</v>
      </c>
      <c r="F149" s="23">
        <f t="shared" si="64"/>
        <v>0</v>
      </c>
      <c r="G149" s="23">
        <f t="shared" si="64"/>
        <v>0</v>
      </c>
      <c r="H149" s="23">
        <f t="shared" si="64"/>
        <v>0</v>
      </c>
      <c r="I149" s="23">
        <f t="shared" si="64"/>
        <v>0</v>
      </c>
      <c r="J149" s="23">
        <f t="shared" si="64"/>
        <v>0</v>
      </c>
      <c r="K149" s="23">
        <f t="shared" si="64"/>
        <v>0</v>
      </c>
      <c r="L149" s="23">
        <f t="shared" si="64"/>
        <v>0</v>
      </c>
      <c r="M149" s="23">
        <f t="shared" si="64"/>
        <v>0</v>
      </c>
      <c r="N149" s="23">
        <f t="shared" si="64"/>
        <v>0</v>
      </c>
      <c r="O149" s="23">
        <f t="shared" si="64"/>
        <v>0</v>
      </c>
    </row>
    <row r="150" spans="1:15" ht="15.75" hidden="1" customHeight="1" x14ac:dyDescent="0.25">
      <c r="A150" s="535"/>
      <c r="B150" s="76" t="s">
        <v>4</v>
      </c>
      <c r="C150" s="23">
        <f t="shared" si="57"/>
        <v>0</v>
      </c>
      <c r="D150" s="23">
        <f t="shared" si="58"/>
        <v>0</v>
      </c>
      <c r="E150" s="23">
        <f t="shared" ref="E150:O150" si="65">IF(E30=0,0,((E12*0.5)+D30-E48)*E85*E117*E$2)</f>
        <v>0</v>
      </c>
      <c r="F150" s="23">
        <f t="shared" si="65"/>
        <v>0</v>
      </c>
      <c r="G150" s="23">
        <f t="shared" si="65"/>
        <v>0</v>
      </c>
      <c r="H150" s="23">
        <f t="shared" si="65"/>
        <v>0</v>
      </c>
      <c r="I150" s="23">
        <f t="shared" si="65"/>
        <v>0</v>
      </c>
      <c r="J150" s="23">
        <f t="shared" si="65"/>
        <v>0</v>
      </c>
      <c r="K150" s="23">
        <f t="shared" si="65"/>
        <v>0</v>
      </c>
      <c r="L150" s="23">
        <f t="shared" si="65"/>
        <v>0</v>
      </c>
      <c r="M150" s="23">
        <f t="shared" si="65"/>
        <v>0</v>
      </c>
      <c r="N150" s="23">
        <f t="shared" si="65"/>
        <v>0</v>
      </c>
      <c r="O150" s="23">
        <f t="shared" si="65"/>
        <v>0</v>
      </c>
    </row>
    <row r="151" spans="1:15" hidden="1" x14ac:dyDescent="0.25">
      <c r="A151" s="535"/>
      <c r="B151" s="76" t="s">
        <v>5</v>
      </c>
      <c r="C151" s="23">
        <f t="shared" si="57"/>
        <v>0</v>
      </c>
      <c r="D151" s="23">
        <f t="shared" si="58"/>
        <v>0</v>
      </c>
      <c r="E151" s="23">
        <f t="shared" ref="E151:O151" si="66">IF(E31=0,0,((E13*0.5)+D31-E49)*E86*E118*E$2)</f>
        <v>0</v>
      </c>
      <c r="F151" s="23">
        <f t="shared" si="66"/>
        <v>0</v>
      </c>
      <c r="G151" s="23">
        <f t="shared" si="66"/>
        <v>0</v>
      </c>
      <c r="H151" s="23">
        <f t="shared" si="66"/>
        <v>0</v>
      </c>
      <c r="I151" s="23">
        <f t="shared" si="66"/>
        <v>0</v>
      </c>
      <c r="J151" s="23">
        <f t="shared" si="66"/>
        <v>0</v>
      </c>
      <c r="K151" s="23">
        <f t="shared" si="66"/>
        <v>0</v>
      </c>
      <c r="L151" s="23">
        <f t="shared" si="66"/>
        <v>0</v>
      </c>
      <c r="M151" s="23">
        <f t="shared" si="66"/>
        <v>0</v>
      </c>
      <c r="N151" s="23">
        <f t="shared" si="66"/>
        <v>0</v>
      </c>
      <c r="O151" s="23">
        <f t="shared" si="66"/>
        <v>0</v>
      </c>
    </row>
    <row r="152" spans="1:15" hidden="1" x14ac:dyDescent="0.25">
      <c r="A152" s="535"/>
      <c r="B152" s="76" t="s">
        <v>23</v>
      </c>
      <c r="C152" s="23">
        <f t="shared" si="57"/>
        <v>0</v>
      </c>
      <c r="D152" s="23">
        <f t="shared" si="58"/>
        <v>0</v>
      </c>
      <c r="E152" s="23">
        <f t="shared" ref="E152:O152" si="67">IF(E32=0,0,((E14*0.5)+D32-E50)*E87*E119*E$2)</f>
        <v>0</v>
      </c>
      <c r="F152" s="23">
        <f t="shared" si="67"/>
        <v>0</v>
      </c>
      <c r="G152" s="23">
        <f t="shared" si="67"/>
        <v>0</v>
      </c>
      <c r="H152" s="23">
        <f t="shared" si="67"/>
        <v>0</v>
      </c>
      <c r="I152" s="23">
        <f t="shared" si="67"/>
        <v>0</v>
      </c>
      <c r="J152" s="23">
        <f t="shared" si="67"/>
        <v>0</v>
      </c>
      <c r="K152" s="23">
        <f t="shared" si="67"/>
        <v>0</v>
      </c>
      <c r="L152" s="23">
        <f t="shared" si="67"/>
        <v>0</v>
      </c>
      <c r="M152" s="23">
        <f t="shared" si="67"/>
        <v>0</v>
      </c>
      <c r="N152" s="23">
        <f t="shared" si="67"/>
        <v>0</v>
      </c>
      <c r="O152" s="23">
        <f t="shared" si="67"/>
        <v>0</v>
      </c>
    </row>
    <row r="153" spans="1:15" hidden="1" x14ac:dyDescent="0.25">
      <c r="A153" s="535"/>
      <c r="B153" s="76" t="s">
        <v>24</v>
      </c>
      <c r="C153" s="23">
        <f t="shared" si="57"/>
        <v>0</v>
      </c>
      <c r="D153" s="23">
        <f t="shared" si="58"/>
        <v>0</v>
      </c>
      <c r="E153" s="23">
        <f t="shared" ref="E153:O153" si="68">IF(E33=0,0,((E15*0.5)+D33-E51)*E88*E120*E$2)</f>
        <v>0</v>
      </c>
      <c r="F153" s="23">
        <f t="shared" si="68"/>
        <v>0</v>
      </c>
      <c r="G153" s="23">
        <f t="shared" si="68"/>
        <v>0</v>
      </c>
      <c r="H153" s="23">
        <f t="shared" si="68"/>
        <v>0</v>
      </c>
      <c r="I153" s="23">
        <f t="shared" si="68"/>
        <v>0</v>
      </c>
      <c r="J153" s="23">
        <f t="shared" si="68"/>
        <v>0</v>
      </c>
      <c r="K153" s="23">
        <f t="shared" si="68"/>
        <v>0</v>
      </c>
      <c r="L153" s="23">
        <f t="shared" si="68"/>
        <v>0</v>
      </c>
      <c r="M153" s="23">
        <f t="shared" si="68"/>
        <v>0</v>
      </c>
      <c r="N153" s="23">
        <f t="shared" si="68"/>
        <v>0</v>
      </c>
      <c r="O153" s="23">
        <f t="shared" si="68"/>
        <v>0</v>
      </c>
    </row>
    <row r="154" spans="1:15" ht="15.75" hidden="1" customHeight="1" x14ac:dyDescent="0.25">
      <c r="A154" s="535"/>
      <c r="B154" s="76" t="s">
        <v>7</v>
      </c>
      <c r="C154" s="23">
        <f t="shared" si="57"/>
        <v>0</v>
      </c>
      <c r="D154" s="23">
        <f t="shared" si="58"/>
        <v>0</v>
      </c>
      <c r="E154" s="23">
        <f t="shared" ref="E154:O154" si="69">IF(E34=0,0,((E16*0.5)+D34-E52)*E89*E121*E$2)</f>
        <v>0</v>
      </c>
      <c r="F154" s="23">
        <f t="shared" si="69"/>
        <v>0</v>
      </c>
      <c r="G154" s="23">
        <f t="shared" si="69"/>
        <v>0</v>
      </c>
      <c r="H154" s="23">
        <f t="shared" si="69"/>
        <v>0</v>
      </c>
      <c r="I154" s="23">
        <f t="shared" si="69"/>
        <v>0</v>
      </c>
      <c r="J154" s="23">
        <f t="shared" si="69"/>
        <v>0</v>
      </c>
      <c r="K154" s="23">
        <f t="shared" si="69"/>
        <v>0</v>
      </c>
      <c r="L154" s="23">
        <f t="shared" si="69"/>
        <v>0</v>
      </c>
      <c r="M154" s="23">
        <f t="shared" si="69"/>
        <v>0</v>
      </c>
      <c r="N154" s="23">
        <f t="shared" si="69"/>
        <v>0</v>
      </c>
      <c r="O154" s="23">
        <f t="shared" si="69"/>
        <v>0</v>
      </c>
    </row>
    <row r="155" spans="1:15" ht="15.75" hidden="1" customHeight="1" x14ac:dyDescent="0.25">
      <c r="A155" s="535"/>
      <c r="B155" s="76" t="s">
        <v>8</v>
      </c>
      <c r="C155" s="23">
        <f t="shared" si="57"/>
        <v>0</v>
      </c>
      <c r="D155" s="23">
        <f t="shared" si="58"/>
        <v>0</v>
      </c>
      <c r="E155" s="23">
        <f t="shared" ref="E155:O155" si="70">IF(E35=0,0,((E17*0.5)+D35-E53)*E90*E122*E$2)</f>
        <v>0</v>
      </c>
      <c r="F155" s="23">
        <f t="shared" si="70"/>
        <v>0</v>
      </c>
      <c r="G155" s="23">
        <f t="shared" si="70"/>
        <v>0</v>
      </c>
      <c r="H155" s="23">
        <f t="shared" si="70"/>
        <v>0</v>
      </c>
      <c r="I155" s="23">
        <f t="shared" si="70"/>
        <v>0</v>
      </c>
      <c r="J155" s="23">
        <f t="shared" si="70"/>
        <v>0</v>
      </c>
      <c r="K155" s="23">
        <f t="shared" si="70"/>
        <v>0</v>
      </c>
      <c r="L155" s="23">
        <f t="shared" si="70"/>
        <v>0</v>
      </c>
      <c r="M155" s="23">
        <f t="shared" si="70"/>
        <v>0</v>
      </c>
      <c r="N155" s="23">
        <f t="shared" si="70"/>
        <v>0</v>
      </c>
      <c r="O155" s="23">
        <f t="shared" si="70"/>
        <v>0</v>
      </c>
    </row>
    <row r="156" spans="1:15" ht="15.75" hidden="1" customHeight="1" x14ac:dyDescent="0.25">
      <c r="A156" s="535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hidden="1" customHeight="1" x14ac:dyDescent="0.25">
      <c r="A157" s="535"/>
      <c r="B157" s="220" t="s">
        <v>26</v>
      </c>
      <c r="C157" s="23">
        <f>SUM(C143:C156)</f>
        <v>0</v>
      </c>
      <c r="D157" s="23">
        <f>SUM(D143:D156)</f>
        <v>0</v>
      </c>
      <c r="E157" s="23">
        <f t="shared" ref="E157:O157" si="71">SUM(E143:E156)</f>
        <v>0</v>
      </c>
      <c r="F157" s="23">
        <f t="shared" si="71"/>
        <v>0</v>
      </c>
      <c r="G157" s="23">
        <f t="shared" si="71"/>
        <v>0</v>
      </c>
      <c r="H157" s="23">
        <f t="shared" si="71"/>
        <v>0</v>
      </c>
      <c r="I157" s="23">
        <f t="shared" si="71"/>
        <v>0</v>
      </c>
      <c r="J157" s="23">
        <f t="shared" si="71"/>
        <v>0</v>
      </c>
      <c r="K157" s="23">
        <f t="shared" si="71"/>
        <v>0</v>
      </c>
      <c r="L157" s="23">
        <f t="shared" si="71"/>
        <v>0</v>
      </c>
      <c r="M157" s="23">
        <f t="shared" si="71"/>
        <v>0</v>
      </c>
      <c r="N157" s="23">
        <f t="shared" si="71"/>
        <v>0</v>
      </c>
      <c r="O157" s="23">
        <f t="shared" si="71"/>
        <v>0</v>
      </c>
    </row>
    <row r="158" spans="1:15" ht="16.5" hidden="1" customHeight="1" thickBot="1" x14ac:dyDescent="0.3">
      <c r="A158" s="536"/>
      <c r="B158" s="131" t="s">
        <v>27</v>
      </c>
      <c r="C158" s="24">
        <f>C157</f>
        <v>0</v>
      </c>
      <c r="D158" s="24">
        <f>C158+D157</f>
        <v>0</v>
      </c>
      <c r="E158" s="24">
        <f t="shared" ref="E158:O158" si="72">D158+E157</f>
        <v>0</v>
      </c>
      <c r="F158" s="24">
        <f t="shared" si="72"/>
        <v>0</v>
      </c>
      <c r="G158" s="24">
        <f t="shared" si="72"/>
        <v>0</v>
      </c>
      <c r="H158" s="24">
        <f t="shared" si="72"/>
        <v>0</v>
      </c>
      <c r="I158" s="24">
        <f t="shared" si="72"/>
        <v>0</v>
      </c>
      <c r="J158" s="24">
        <f t="shared" si="72"/>
        <v>0</v>
      </c>
      <c r="K158" s="24">
        <f t="shared" si="72"/>
        <v>0</v>
      </c>
      <c r="L158" s="24">
        <f t="shared" si="72"/>
        <v>0</v>
      </c>
      <c r="M158" s="24">
        <f t="shared" si="72"/>
        <v>0</v>
      </c>
      <c r="N158" s="24">
        <f t="shared" si="72"/>
        <v>0</v>
      </c>
      <c r="O158" s="24">
        <f t="shared" si="72"/>
        <v>0</v>
      </c>
    </row>
    <row r="159" spans="1:15" hidden="1" x14ac:dyDescent="0.25">
      <c r="A159" s="95"/>
      <c r="B159" s="95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</row>
    <row r="160" spans="1:15" ht="15.75" hidden="1" thickBot="1" x14ac:dyDescent="0.3">
      <c r="A160" s="95"/>
      <c r="B160" s="95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</row>
    <row r="161" spans="1:15" ht="16.5" hidden="1" thickBot="1" x14ac:dyDescent="0.3">
      <c r="A161" s="534" t="s">
        <v>121</v>
      </c>
      <c r="B161" s="240" t="s">
        <v>117</v>
      </c>
      <c r="C161" s="139">
        <f>C$4</f>
        <v>45658</v>
      </c>
      <c r="D161" s="139">
        <f t="shared" ref="D161:O161" si="73">D$4</f>
        <v>45689</v>
      </c>
      <c r="E161" s="139">
        <f t="shared" si="73"/>
        <v>45717</v>
      </c>
      <c r="F161" s="139">
        <f t="shared" si="73"/>
        <v>45748</v>
      </c>
      <c r="G161" s="139">
        <f t="shared" si="73"/>
        <v>45778</v>
      </c>
      <c r="H161" s="139">
        <f t="shared" si="73"/>
        <v>45809</v>
      </c>
      <c r="I161" s="139">
        <f t="shared" si="73"/>
        <v>45839</v>
      </c>
      <c r="J161" s="139">
        <f t="shared" si="73"/>
        <v>45870</v>
      </c>
      <c r="K161" s="139">
        <f t="shared" si="73"/>
        <v>45901</v>
      </c>
      <c r="L161" s="139">
        <f t="shared" si="73"/>
        <v>45931</v>
      </c>
      <c r="M161" s="139">
        <f t="shared" si="73"/>
        <v>45962</v>
      </c>
      <c r="N161" s="139">
        <f t="shared" si="73"/>
        <v>45992</v>
      </c>
      <c r="O161" s="139">
        <f t="shared" si="73"/>
        <v>46023</v>
      </c>
    </row>
    <row r="162" spans="1:15" hidden="1" x14ac:dyDescent="0.25">
      <c r="A162" s="535"/>
      <c r="B162" s="222" t="s">
        <v>20</v>
      </c>
      <c r="C162" s="23">
        <f>IF(C23=0,0,((C5*0.5)-C41)*C78*C127*C$2)</f>
        <v>0</v>
      </c>
      <c r="D162" s="23">
        <f>IF(D23=0,0,((D5*0.5)+C23-D41)*D78*D127*D$2)</f>
        <v>0</v>
      </c>
      <c r="E162" s="23">
        <f t="shared" ref="E162:O162" si="74">IF(E23=0,0,((E5*0.5)+D23-E41)*E78*E127*E$2)</f>
        <v>0</v>
      </c>
      <c r="F162" s="23">
        <f t="shared" si="74"/>
        <v>0</v>
      </c>
      <c r="G162" s="23">
        <f t="shared" si="74"/>
        <v>0</v>
      </c>
      <c r="H162" s="23">
        <f t="shared" si="74"/>
        <v>0</v>
      </c>
      <c r="I162" s="23">
        <f t="shared" si="74"/>
        <v>0</v>
      </c>
      <c r="J162" s="23">
        <f t="shared" si="74"/>
        <v>0</v>
      </c>
      <c r="K162" s="23">
        <f t="shared" si="74"/>
        <v>0</v>
      </c>
      <c r="L162" s="23">
        <f t="shared" si="74"/>
        <v>0</v>
      </c>
      <c r="M162" s="23">
        <f t="shared" si="74"/>
        <v>0</v>
      </c>
      <c r="N162" s="23">
        <f t="shared" si="74"/>
        <v>0</v>
      </c>
      <c r="O162" s="23">
        <f t="shared" si="74"/>
        <v>0</v>
      </c>
    </row>
    <row r="163" spans="1:15" hidden="1" x14ac:dyDescent="0.25">
      <c r="A163" s="535"/>
      <c r="B163" s="222" t="s">
        <v>0</v>
      </c>
      <c r="C163" s="23">
        <f t="shared" ref="C163:C174" si="75">IF(C24=0,0,((C6*0.5)-C42)*C79*C128*C$2)</f>
        <v>0</v>
      </c>
      <c r="D163" s="23">
        <f t="shared" ref="D163:D174" si="76">IF(D24=0,0,((D6*0.5)+C24-D42)*D79*D128*D$2)</f>
        <v>0</v>
      </c>
      <c r="E163" s="23">
        <f t="shared" ref="E163:O163" si="77">IF(E24=0,0,((E6*0.5)+D24-E42)*E79*E128*E$2)</f>
        <v>0</v>
      </c>
      <c r="F163" s="23">
        <f t="shared" si="77"/>
        <v>0</v>
      </c>
      <c r="G163" s="23">
        <f t="shared" si="77"/>
        <v>0</v>
      </c>
      <c r="H163" s="23">
        <f t="shared" si="77"/>
        <v>0</v>
      </c>
      <c r="I163" s="23">
        <f t="shared" si="77"/>
        <v>0</v>
      </c>
      <c r="J163" s="23">
        <f t="shared" si="77"/>
        <v>0</v>
      </c>
      <c r="K163" s="23">
        <f t="shared" si="77"/>
        <v>0</v>
      </c>
      <c r="L163" s="23">
        <f t="shared" si="77"/>
        <v>0</v>
      </c>
      <c r="M163" s="23">
        <f t="shared" si="77"/>
        <v>0</v>
      </c>
      <c r="N163" s="23">
        <f t="shared" si="77"/>
        <v>0</v>
      </c>
      <c r="O163" s="23">
        <f t="shared" si="77"/>
        <v>0</v>
      </c>
    </row>
    <row r="164" spans="1:15" hidden="1" x14ac:dyDescent="0.25">
      <c r="A164" s="535"/>
      <c r="B164" s="222" t="s">
        <v>21</v>
      </c>
      <c r="C164" s="23">
        <f t="shared" si="75"/>
        <v>0</v>
      </c>
      <c r="D164" s="23">
        <f t="shared" si="76"/>
        <v>0</v>
      </c>
      <c r="E164" s="23">
        <f t="shared" ref="E164:O164" si="78">IF(E25=0,0,((E7*0.5)+D25-E43)*E80*E129*E$2)</f>
        <v>0</v>
      </c>
      <c r="F164" s="23">
        <f t="shared" si="78"/>
        <v>0</v>
      </c>
      <c r="G164" s="23">
        <f t="shared" si="78"/>
        <v>0</v>
      </c>
      <c r="H164" s="23">
        <f t="shared" si="78"/>
        <v>0</v>
      </c>
      <c r="I164" s="23">
        <f t="shared" si="78"/>
        <v>0</v>
      </c>
      <c r="J164" s="23">
        <f t="shared" si="78"/>
        <v>0</v>
      </c>
      <c r="K164" s="23">
        <f t="shared" si="78"/>
        <v>0</v>
      </c>
      <c r="L164" s="23">
        <f t="shared" si="78"/>
        <v>0</v>
      </c>
      <c r="M164" s="23">
        <f t="shared" si="78"/>
        <v>0</v>
      </c>
      <c r="N164" s="23">
        <f t="shared" si="78"/>
        <v>0</v>
      </c>
      <c r="O164" s="23">
        <f t="shared" si="78"/>
        <v>0</v>
      </c>
    </row>
    <row r="165" spans="1:15" hidden="1" x14ac:dyDescent="0.25">
      <c r="A165" s="535"/>
      <c r="B165" s="222" t="s">
        <v>1</v>
      </c>
      <c r="C165" s="23">
        <f t="shared" si="75"/>
        <v>0</v>
      </c>
      <c r="D165" s="23">
        <f t="shared" si="76"/>
        <v>0</v>
      </c>
      <c r="E165" s="23">
        <f t="shared" ref="E165:O165" si="79">IF(E26=0,0,((E8*0.5)+D26-E44)*E81*E130*E$2)</f>
        <v>0</v>
      </c>
      <c r="F165" s="23">
        <f t="shared" si="79"/>
        <v>0</v>
      </c>
      <c r="G165" s="23">
        <f t="shared" si="79"/>
        <v>0</v>
      </c>
      <c r="H165" s="23">
        <f t="shared" si="79"/>
        <v>0</v>
      </c>
      <c r="I165" s="23">
        <f t="shared" si="79"/>
        <v>0</v>
      </c>
      <c r="J165" s="23">
        <f t="shared" si="79"/>
        <v>0</v>
      </c>
      <c r="K165" s="23">
        <f t="shared" si="79"/>
        <v>0</v>
      </c>
      <c r="L165" s="23">
        <f t="shared" si="79"/>
        <v>0</v>
      </c>
      <c r="M165" s="23">
        <f t="shared" si="79"/>
        <v>0</v>
      </c>
      <c r="N165" s="23">
        <f t="shared" si="79"/>
        <v>0</v>
      </c>
      <c r="O165" s="23">
        <f t="shared" si="79"/>
        <v>0</v>
      </c>
    </row>
    <row r="166" spans="1:15" hidden="1" x14ac:dyDescent="0.25">
      <c r="A166" s="535"/>
      <c r="B166" s="222" t="s">
        <v>22</v>
      </c>
      <c r="C166" s="23">
        <f t="shared" si="75"/>
        <v>0</v>
      </c>
      <c r="D166" s="23">
        <f t="shared" si="76"/>
        <v>0</v>
      </c>
      <c r="E166" s="23">
        <f t="shared" ref="E166:O166" si="80">IF(E27=0,0,((E9*0.5)+D27-E45)*E82*E131*E$2)</f>
        <v>0</v>
      </c>
      <c r="F166" s="23">
        <f t="shared" si="80"/>
        <v>0</v>
      </c>
      <c r="G166" s="23">
        <f t="shared" si="80"/>
        <v>0</v>
      </c>
      <c r="H166" s="23">
        <f t="shared" si="80"/>
        <v>0</v>
      </c>
      <c r="I166" s="23">
        <f t="shared" si="80"/>
        <v>0</v>
      </c>
      <c r="J166" s="23">
        <f t="shared" si="80"/>
        <v>0</v>
      </c>
      <c r="K166" s="23">
        <f t="shared" si="80"/>
        <v>0</v>
      </c>
      <c r="L166" s="23">
        <f t="shared" si="80"/>
        <v>0</v>
      </c>
      <c r="M166" s="23">
        <f t="shared" si="80"/>
        <v>0</v>
      </c>
      <c r="N166" s="23">
        <f t="shared" si="80"/>
        <v>0</v>
      </c>
      <c r="O166" s="23">
        <f t="shared" si="80"/>
        <v>0</v>
      </c>
    </row>
    <row r="167" spans="1:15" hidden="1" x14ac:dyDescent="0.25">
      <c r="A167" s="535"/>
      <c r="B167" s="76" t="s">
        <v>9</v>
      </c>
      <c r="C167" s="23">
        <f t="shared" si="75"/>
        <v>0</v>
      </c>
      <c r="D167" s="23">
        <f t="shared" si="76"/>
        <v>0</v>
      </c>
      <c r="E167" s="23">
        <f t="shared" ref="E167:O167" si="81">IF(E28=0,0,((E10*0.5)+D28-E46)*E83*E132*E$2)</f>
        <v>0</v>
      </c>
      <c r="F167" s="23">
        <f t="shared" si="81"/>
        <v>0</v>
      </c>
      <c r="G167" s="23">
        <f t="shared" si="81"/>
        <v>0</v>
      </c>
      <c r="H167" s="23">
        <f t="shared" si="81"/>
        <v>0</v>
      </c>
      <c r="I167" s="23">
        <f t="shared" si="81"/>
        <v>0</v>
      </c>
      <c r="J167" s="23">
        <f t="shared" si="81"/>
        <v>0</v>
      </c>
      <c r="K167" s="23">
        <f t="shared" si="81"/>
        <v>0</v>
      </c>
      <c r="L167" s="23">
        <f t="shared" si="81"/>
        <v>0</v>
      </c>
      <c r="M167" s="23">
        <f t="shared" si="81"/>
        <v>0</v>
      </c>
      <c r="N167" s="23">
        <f t="shared" si="81"/>
        <v>0</v>
      </c>
      <c r="O167" s="23">
        <f t="shared" si="81"/>
        <v>0</v>
      </c>
    </row>
    <row r="168" spans="1:15" hidden="1" x14ac:dyDescent="0.25">
      <c r="A168" s="535"/>
      <c r="B168" s="76" t="s">
        <v>3</v>
      </c>
      <c r="C168" s="23">
        <f t="shared" si="75"/>
        <v>0</v>
      </c>
      <c r="D168" s="23">
        <f t="shared" si="76"/>
        <v>0</v>
      </c>
      <c r="E168" s="23">
        <f t="shared" ref="E168:O168" si="82">IF(E29=0,0,((E11*0.5)+D29-E47)*E84*E133*E$2)</f>
        <v>0</v>
      </c>
      <c r="F168" s="23">
        <f t="shared" si="82"/>
        <v>0</v>
      </c>
      <c r="G168" s="23">
        <f t="shared" si="82"/>
        <v>0</v>
      </c>
      <c r="H168" s="23">
        <f t="shared" si="82"/>
        <v>0</v>
      </c>
      <c r="I168" s="23">
        <f t="shared" si="82"/>
        <v>0</v>
      </c>
      <c r="J168" s="23">
        <f t="shared" si="82"/>
        <v>0</v>
      </c>
      <c r="K168" s="23">
        <f t="shared" si="82"/>
        <v>0</v>
      </c>
      <c r="L168" s="23">
        <f t="shared" si="82"/>
        <v>0</v>
      </c>
      <c r="M168" s="23">
        <f t="shared" si="82"/>
        <v>0</v>
      </c>
      <c r="N168" s="23">
        <f t="shared" si="82"/>
        <v>0</v>
      </c>
      <c r="O168" s="23">
        <f t="shared" si="82"/>
        <v>0</v>
      </c>
    </row>
    <row r="169" spans="1:15" ht="15.75" hidden="1" customHeight="1" x14ac:dyDescent="0.25">
      <c r="A169" s="535"/>
      <c r="B169" s="76" t="s">
        <v>4</v>
      </c>
      <c r="C169" s="23">
        <f t="shared" si="75"/>
        <v>0</v>
      </c>
      <c r="D169" s="23">
        <f t="shared" si="76"/>
        <v>0</v>
      </c>
      <c r="E169" s="23">
        <f t="shared" ref="E169:O169" si="83">IF(E30=0,0,((E12*0.5)+D30-E48)*E85*E134*E$2)</f>
        <v>0</v>
      </c>
      <c r="F169" s="23">
        <f t="shared" si="83"/>
        <v>0</v>
      </c>
      <c r="G169" s="23">
        <f t="shared" si="83"/>
        <v>0</v>
      </c>
      <c r="H169" s="23">
        <f t="shared" si="83"/>
        <v>0</v>
      </c>
      <c r="I169" s="23">
        <f t="shared" si="83"/>
        <v>0</v>
      </c>
      <c r="J169" s="23">
        <f t="shared" si="83"/>
        <v>0</v>
      </c>
      <c r="K169" s="23">
        <f t="shared" si="83"/>
        <v>0</v>
      </c>
      <c r="L169" s="23">
        <f t="shared" si="83"/>
        <v>0</v>
      </c>
      <c r="M169" s="23">
        <f t="shared" si="83"/>
        <v>0</v>
      </c>
      <c r="N169" s="23">
        <f t="shared" si="83"/>
        <v>0</v>
      </c>
      <c r="O169" s="23">
        <f t="shared" si="83"/>
        <v>0</v>
      </c>
    </row>
    <row r="170" spans="1:15" hidden="1" x14ac:dyDescent="0.25">
      <c r="A170" s="535"/>
      <c r="B170" s="76" t="s">
        <v>5</v>
      </c>
      <c r="C170" s="23">
        <f t="shared" si="75"/>
        <v>0</v>
      </c>
      <c r="D170" s="23">
        <f t="shared" si="76"/>
        <v>0</v>
      </c>
      <c r="E170" s="23">
        <f t="shared" ref="E170:O170" si="84">IF(E31=0,0,((E13*0.5)+D31-E49)*E86*E135*E$2)</f>
        <v>0</v>
      </c>
      <c r="F170" s="23">
        <f t="shared" si="84"/>
        <v>0</v>
      </c>
      <c r="G170" s="23">
        <f t="shared" si="84"/>
        <v>0</v>
      </c>
      <c r="H170" s="23">
        <f t="shared" si="84"/>
        <v>0</v>
      </c>
      <c r="I170" s="23">
        <f t="shared" si="84"/>
        <v>0</v>
      </c>
      <c r="J170" s="23">
        <f t="shared" si="84"/>
        <v>0</v>
      </c>
      <c r="K170" s="23">
        <f t="shared" si="84"/>
        <v>0</v>
      </c>
      <c r="L170" s="23">
        <f t="shared" si="84"/>
        <v>0</v>
      </c>
      <c r="M170" s="23">
        <f t="shared" si="84"/>
        <v>0</v>
      </c>
      <c r="N170" s="23">
        <f t="shared" si="84"/>
        <v>0</v>
      </c>
      <c r="O170" s="23">
        <f t="shared" si="84"/>
        <v>0</v>
      </c>
    </row>
    <row r="171" spans="1:15" hidden="1" x14ac:dyDescent="0.25">
      <c r="A171" s="535"/>
      <c r="B171" s="76" t="s">
        <v>23</v>
      </c>
      <c r="C171" s="23">
        <f t="shared" si="75"/>
        <v>0</v>
      </c>
      <c r="D171" s="23">
        <f t="shared" si="76"/>
        <v>0</v>
      </c>
      <c r="E171" s="23">
        <f t="shared" ref="E171:O171" si="85">IF(E32=0,0,((E14*0.5)+D32-E50)*E87*E136*E$2)</f>
        <v>0</v>
      </c>
      <c r="F171" s="23">
        <f t="shared" si="85"/>
        <v>0</v>
      </c>
      <c r="G171" s="23">
        <f t="shared" si="85"/>
        <v>0</v>
      </c>
      <c r="H171" s="23">
        <f t="shared" si="85"/>
        <v>0</v>
      </c>
      <c r="I171" s="23">
        <f t="shared" si="85"/>
        <v>0</v>
      </c>
      <c r="J171" s="23">
        <f t="shared" si="85"/>
        <v>0</v>
      </c>
      <c r="K171" s="23">
        <f t="shared" si="85"/>
        <v>0</v>
      </c>
      <c r="L171" s="23">
        <f t="shared" si="85"/>
        <v>0</v>
      </c>
      <c r="M171" s="23">
        <f t="shared" si="85"/>
        <v>0</v>
      </c>
      <c r="N171" s="23">
        <f t="shared" si="85"/>
        <v>0</v>
      </c>
      <c r="O171" s="23">
        <f t="shared" si="85"/>
        <v>0</v>
      </c>
    </row>
    <row r="172" spans="1:15" hidden="1" x14ac:dyDescent="0.25">
      <c r="A172" s="535"/>
      <c r="B172" s="76" t="s">
        <v>24</v>
      </c>
      <c r="C172" s="23">
        <f t="shared" si="75"/>
        <v>0</v>
      </c>
      <c r="D172" s="23">
        <f t="shared" si="76"/>
        <v>0</v>
      </c>
      <c r="E172" s="23">
        <f t="shared" ref="E172:O172" si="86">IF(E33=0,0,((E15*0.5)+D33-E51)*E88*E137*E$2)</f>
        <v>0</v>
      </c>
      <c r="F172" s="23">
        <f t="shared" si="86"/>
        <v>0</v>
      </c>
      <c r="G172" s="23">
        <f t="shared" si="86"/>
        <v>0</v>
      </c>
      <c r="H172" s="23">
        <f t="shared" si="86"/>
        <v>0</v>
      </c>
      <c r="I172" s="23">
        <f t="shared" si="86"/>
        <v>0</v>
      </c>
      <c r="J172" s="23">
        <f t="shared" si="86"/>
        <v>0</v>
      </c>
      <c r="K172" s="23">
        <f t="shared" si="86"/>
        <v>0</v>
      </c>
      <c r="L172" s="23">
        <f t="shared" si="86"/>
        <v>0</v>
      </c>
      <c r="M172" s="23">
        <f t="shared" si="86"/>
        <v>0</v>
      </c>
      <c r="N172" s="23">
        <f t="shared" si="86"/>
        <v>0</v>
      </c>
      <c r="O172" s="23">
        <f t="shared" si="86"/>
        <v>0</v>
      </c>
    </row>
    <row r="173" spans="1:15" ht="15.75" hidden="1" customHeight="1" x14ac:dyDescent="0.25">
      <c r="A173" s="535"/>
      <c r="B173" s="76" t="s">
        <v>7</v>
      </c>
      <c r="C173" s="23">
        <f t="shared" si="75"/>
        <v>0</v>
      </c>
      <c r="D173" s="23">
        <f t="shared" si="76"/>
        <v>0</v>
      </c>
      <c r="E173" s="23">
        <f t="shared" ref="E173:O173" si="87">IF(E34=0,0,((E16*0.5)+D34-E52)*E89*E138*E$2)</f>
        <v>0</v>
      </c>
      <c r="F173" s="23">
        <f t="shared" si="87"/>
        <v>0</v>
      </c>
      <c r="G173" s="23">
        <f t="shared" si="87"/>
        <v>0</v>
      </c>
      <c r="H173" s="23">
        <f t="shared" si="87"/>
        <v>0</v>
      </c>
      <c r="I173" s="23">
        <f t="shared" si="87"/>
        <v>0</v>
      </c>
      <c r="J173" s="23">
        <f t="shared" si="87"/>
        <v>0</v>
      </c>
      <c r="K173" s="23">
        <f t="shared" si="87"/>
        <v>0</v>
      </c>
      <c r="L173" s="23">
        <f t="shared" si="87"/>
        <v>0</v>
      </c>
      <c r="M173" s="23">
        <f t="shared" si="87"/>
        <v>0</v>
      </c>
      <c r="N173" s="23">
        <f t="shared" si="87"/>
        <v>0</v>
      </c>
      <c r="O173" s="23">
        <f t="shared" si="87"/>
        <v>0</v>
      </c>
    </row>
    <row r="174" spans="1:15" ht="15.75" hidden="1" customHeight="1" x14ac:dyDescent="0.25">
      <c r="A174" s="535"/>
      <c r="B174" s="76" t="s">
        <v>8</v>
      </c>
      <c r="C174" s="23">
        <f t="shared" si="75"/>
        <v>0</v>
      </c>
      <c r="D174" s="23">
        <f t="shared" si="76"/>
        <v>0</v>
      </c>
      <c r="E174" s="23">
        <f t="shared" ref="E174:O174" si="88">IF(E35=0,0,((E17*0.5)+D35-E53)*E90*E139*E$2)</f>
        <v>0</v>
      </c>
      <c r="F174" s="23">
        <f t="shared" si="88"/>
        <v>0</v>
      </c>
      <c r="G174" s="23">
        <f t="shared" si="88"/>
        <v>0</v>
      </c>
      <c r="H174" s="23">
        <f t="shared" si="88"/>
        <v>0</v>
      </c>
      <c r="I174" s="23">
        <f t="shared" si="88"/>
        <v>0</v>
      </c>
      <c r="J174" s="23">
        <f t="shared" si="88"/>
        <v>0</v>
      </c>
      <c r="K174" s="23">
        <f t="shared" si="88"/>
        <v>0</v>
      </c>
      <c r="L174" s="23">
        <f t="shared" si="88"/>
        <v>0</v>
      </c>
      <c r="M174" s="23">
        <f t="shared" si="88"/>
        <v>0</v>
      </c>
      <c r="N174" s="23">
        <f t="shared" si="88"/>
        <v>0</v>
      </c>
      <c r="O174" s="23">
        <f t="shared" si="88"/>
        <v>0</v>
      </c>
    </row>
    <row r="175" spans="1:15" ht="15.75" hidden="1" customHeight="1" x14ac:dyDescent="0.25">
      <c r="A175" s="535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hidden="1" customHeight="1" x14ac:dyDescent="0.25">
      <c r="A176" s="535"/>
      <c r="B176" s="220" t="s">
        <v>26</v>
      </c>
      <c r="C176" s="23">
        <f>SUM(C162:C175)</f>
        <v>0</v>
      </c>
      <c r="D176" s="23">
        <f>SUM(D162:D175)</f>
        <v>0</v>
      </c>
      <c r="E176" s="23">
        <f t="shared" ref="E176:O176" si="89">SUM(E162:E175)</f>
        <v>0</v>
      </c>
      <c r="F176" s="23">
        <f t="shared" si="89"/>
        <v>0</v>
      </c>
      <c r="G176" s="23">
        <f t="shared" si="89"/>
        <v>0</v>
      </c>
      <c r="H176" s="23">
        <f t="shared" si="89"/>
        <v>0</v>
      </c>
      <c r="I176" s="23">
        <f t="shared" si="89"/>
        <v>0</v>
      </c>
      <c r="J176" s="23">
        <f t="shared" si="89"/>
        <v>0</v>
      </c>
      <c r="K176" s="23">
        <f t="shared" si="89"/>
        <v>0</v>
      </c>
      <c r="L176" s="23">
        <f t="shared" si="89"/>
        <v>0</v>
      </c>
      <c r="M176" s="23">
        <f t="shared" si="89"/>
        <v>0</v>
      </c>
      <c r="N176" s="23">
        <f t="shared" si="89"/>
        <v>0</v>
      </c>
      <c r="O176" s="23">
        <f t="shared" si="89"/>
        <v>0</v>
      </c>
    </row>
    <row r="177" spans="1:15" ht="16.5" hidden="1" customHeight="1" thickBot="1" x14ac:dyDescent="0.3">
      <c r="A177" s="536"/>
      <c r="B177" s="131" t="s">
        <v>27</v>
      </c>
      <c r="C177" s="24">
        <f>C176</f>
        <v>0</v>
      </c>
      <c r="D177" s="24">
        <f>C177+D176</f>
        <v>0</v>
      </c>
      <c r="E177" s="24">
        <f t="shared" ref="E177:O177" si="90">D177+E176</f>
        <v>0</v>
      </c>
      <c r="F177" s="24">
        <f t="shared" si="90"/>
        <v>0</v>
      </c>
      <c r="G177" s="24">
        <f t="shared" si="90"/>
        <v>0</v>
      </c>
      <c r="H177" s="24">
        <f t="shared" si="90"/>
        <v>0</v>
      </c>
      <c r="I177" s="24">
        <f t="shared" si="90"/>
        <v>0</v>
      </c>
      <c r="J177" s="24">
        <f t="shared" si="90"/>
        <v>0</v>
      </c>
      <c r="K177" s="24">
        <f t="shared" si="90"/>
        <v>0</v>
      </c>
      <c r="L177" s="24">
        <f t="shared" si="90"/>
        <v>0</v>
      </c>
      <c r="M177" s="24">
        <f t="shared" si="90"/>
        <v>0</v>
      </c>
      <c r="N177" s="24">
        <f t="shared" si="90"/>
        <v>0</v>
      </c>
      <c r="O177" s="24">
        <f t="shared" si="90"/>
        <v>0</v>
      </c>
    </row>
    <row r="178" spans="1:15" hidden="1" x14ac:dyDescent="0.25">
      <c r="A178" s="95"/>
      <c r="B178" s="95" t="s">
        <v>122</v>
      </c>
      <c r="C178" s="100">
        <f>C157+C176</f>
        <v>0</v>
      </c>
      <c r="D178" s="100">
        <f t="shared" ref="D178:O178" si="91">D157+D176</f>
        <v>0</v>
      </c>
      <c r="E178" s="100">
        <f t="shared" si="91"/>
        <v>0</v>
      </c>
      <c r="F178" s="100">
        <f t="shared" si="91"/>
        <v>0</v>
      </c>
      <c r="G178" s="100">
        <f t="shared" si="91"/>
        <v>0</v>
      </c>
      <c r="H178" s="100">
        <f t="shared" si="91"/>
        <v>0</v>
      </c>
      <c r="I178" s="100">
        <f t="shared" si="91"/>
        <v>0</v>
      </c>
      <c r="J178" s="100">
        <f t="shared" si="91"/>
        <v>0</v>
      </c>
      <c r="K178" s="100">
        <f t="shared" si="91"/>
        <v>0</v>
      </c>
      <c r="L178" s="100">
        <f t="shared" si="91"/>
        <v>0</v>
      </c>
      <c r="M178" s="100">
        <f t="shared" si="91"/>
        <v>0</v>
      </c>
      <c r="N178" s="100">
        <f t="shared" si="91"/>
        <v>0</v>
      </c>
      <c r="O178" s="100">
        <f t="shared" si="91"/>
        <v>0</v>
      </c>
    </row>
    <row r="179" spans="1:15" hidden="1" x14ac:dyDescent="0.25">
      <c r="A179" s="95"/>
      <c r="B179" s="95" t="s">
        <v>176</v>
      </c>
      <c r="C179" s="98">
        <f>C178-C73</f>
        <v>0</v>
      </c>
      <c r="D179" s="98">
        <f t="shared" ref="D179:O179" si="92">D178-D73</f>
        <v>0</v>
      </c>
      <c r="E179" s="98">
        <f t="shared" si="92"/>
        <v>0</v>
      </c>
      <c r="F179" s="98">
        <f t="shared" si="92"/>
        <v>0</v>
      </c>
      <c r="G179" s="98">
        <f t="shared" si="92"/>
        <v>0</v>
      </c>
      <c r="H179" s="98">
        <f t="shared" si="92"/>
        <v>0</v>
      </c>
      <c r="I179" s="98">
        <f t="shared" si="92"/>
        <v>0</v>
      </c>
      <c r="J179" s="98">
        <f t="shared" si="92"/>
        <v>0</v>
      </c>
      <c r="K179" s="98">
        <f t="shared" si="92"/>
        <v>0</v>
      </c>
      <c r="L179" s="98">
        <f t="shared" si="92"/>
        <v>0</v>
      </c>
      <c r="M179" s="98">
        <f t="shared" si="92"/>
        <v>0</v>
      </c>
      <c r="N179" s="98">
        <f t="shared" si="92"/>
        <v>0</v>
      </c>
      <c r="O179" s="205">
        <f t="shared" si="92"/>
        <v>0</v>
      </c>
    </row>
    <row r="180" spans="1:15" ht="15.75" hidden="1" thickBot="1" x14ac:dyDescent="0.3">
      <c r="A180" s="95"/>
      <c r="B180" s="95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</row>
    <row r="181" spans="1:15" ht="15.75" hidden="1" thickBot="1" x14ac:dyDescent="0.3">
      <c r="A181" s="95"/>
      <c r="B181" s="236" t="s">
        <v>39</v>
      </c>
      <c r="C181" s="139">
        <f>C$4</f>
        <v>45658</v>
      </c>
      <c r="D181" s="139">
        <f t="shared" ref="D181:O181" si="93">D$4</f>
        <v>45689</v>
      </c>
      <c r="E181" s="139">
        <f t="shared" si="93"/>
        <v>45717</v>
      </c>
      <c r="F181" s="139">
        <f t="shared" si="93"/>
        <v>45748</v>
      </c>
      <c r="G181" s="139">
        <f t="shared" si="93"/>
        <v>45778</v>
      </c>
      <c r="H181" s="139">
        <f t="shared" si="93"/>
        <v>45809</v>
      </c>
      <c r="I181" s="139">
        <f t="shared" si="93"/>
        <v>45839</v>
      </c>
      <c r="J181" s="139">
        <f t="shared" si="93"/>
        <v>45870</v>
      </c>
      <c r="K181" s="139">
        <f t="shared" si="93"/>
        <v>45901</v>
      </c>
      <c r="L181" s="139">
        <f t="shared" si="93"/>
        <v>45931</v>
      </c>
      <c r="M181" s="139">
        <f t="shared" si="93"/>
        <v>45962</v>
      </c>
      <c r="N181" s="139">
        <f t="shared" si="93"/>
        <v>45992</v>
      </c>
      <c r="O181" s="139">
        <f t="shared" si="93"/>
        <v>46023</v>
      </c>
    </row>
    <row r="182" spans="1:15" hidden="1" x14ac:dyDescent="0.25">
      <c r="A182" s="95"/>
      <c r="B182" s="230" t="s">
        <v>123</v>
      </c>
      <c r="C182" s="108">
        <f>C157*'YTD PROGRAM SUMMARY'!C47</f>
        <v>0</v>
      </c>
      <c r="D182" s="108">
        <f>D157*'YTD PROGRAM SUMMARY'!D47</f>
        <v>0</v>
      </c>
      <c r="E182" s="108">
        <f>E157*'YTD PROGRAM SUMMARY'!E47</f>
        <v>0</v>
      </c>
      <c r="F182" s="108">
        <f>F157*'YTD PROGRAM SUMMARY'!F47</f>
        <v>0</v>
      </c>
      <c r="G182" s="108">
        <f>G157*'YTD PROGRAM SUMMARY'!G47</f>
        <v>0</v>
      </c>
      <c r="H182" s="108">
        <f>H157*'YTD PROGRAM SUMMARY'!H47</f>
        <v>0</v>
      </c>
      <c r="I182" s="108">
        <f>I157*'YTD PROGRAM SUMMARY'!I47</f>
        <v>0</v>
      </c>
      <c r="J182" s="108">
        <f>J157*'YTD PROGRAM SUMMARY'!J47</f>
        <v>0</v>
      </c>
      <c r="K182" s="108">
        <f>K157*'YTD PROGRAM SUMMARY'!K47</f>
        <v>0</v>
      </c>
      <c r="L182" s="108">
        <f>L157*'YTD PROGRAM SUMMARY'!L47</f>
        <v>0</v>
      </c>
      <c r="M182" s="108">
        <f>M157*'YTD PROGRAM SUMMARY'!M47</f>
        <v>0</v>
      </c>
      <c r="N182" s="108">
        <f>N157*'YTD PROGRAM SUMMARY'!N47</f>
        <v>0</v>
      </c>
      <c r="O182" s="210">
        <f>O157*'YTD PROGRAM SUMMARY'!O47</f>
        <v>0</v>
      </c>
    </row>
    <row r="183" spans="1:15" ht="15.75" hidden="1" thickBot="1" x14ac:dyDescent="0.3">
      <c r="A183" s="95"/>
      <c r="B183" s="78" t="s">
        <v>124</v>
      </c>
      <c r="C183" s="101">
        <f>C176*'YTD PROGRAM SUMMARY'!C47</f>
        <v>0</v>
      </c>
      <c r="D183" s="101">
        <f>D176*'YTD PROGRAM SUMMARY'!D47</f>
        <v>0</v>
      </c>
      <c r="E183" s="101">
        <f>E176*'YTD PROGRAM SUMMARY'!E47</f>
        <v>0</v>
      </c>
      <c r="F183" s="101">
        <f>F176*'YTD PROGRAM SUMMARY'!F47</f>
        <v>0</v>
      </c>
      <c r="G183" s="101">
        <f>G176*'YTD PROGRAM SUMMARY'!G47</f>
        <v>0</v>
      </c>
      <c r="H183" s="101">
        <f>H176*'YTD PROGRAM SUMMARY'!H47</f>
        <v>0</v>
      </c>
      <c r="I183" s="101">
        <f>I176*'YTD PROGRAM SUMMARY'!I47</f>
        <v>0</v>
      </c>
      <c r="J183" s="101">
        <f>J176*'YTD PROGRAM SUMMARY'!J47</f>
        <v>0</v>
      </c>
      <c r="K183" s="101">
        <f>K176*'YTD PROGRAM SUMMARY'!K47</f>
        <v>0</v>
      </c>
      <c r="L183" s="101">
        <f>L176*'YTD PROGRAM SUMMARY'!L47</f>
        <v>0</v>
      </c>
      <c r="M183" s="101">
        <f>M176*'YTD PROGRAM SUMMARY'!M47</f>
        <v>0</v>
      </c>
      <c r="N183" s="101">
        <f>N176*'YTD PROGRAM SUMMARY'!N47</f>
        <v>0</v>
      </c>
      <c r="O183" s="206">
        <f>O176*'YTD PROGRAM SUMMARY'!O47</f>
        <v>0</v>
      </c>
    </row>
    <row r="184" spans="1:15" hidden="1" x14ac:dyDescent="0.25">
      <c r="A184" s="95"/>
      <c r="B184" s="230" t="s">
        <v>125</v>
      </c>
      <c r="C184" s="102">
        <f>IFERROR(C182/C73,0)</f>
        <v>0</v>
      </c>
      <c r="D184" s="102">
        <f t="shared" ref="D184:O184" si="94">IFERROR(D182/D73,0)</f>
        <v>0</v>
      </c>
      <c r="E184" s="102">
        <f t="shared" si="94"/>
        <v>0</v>
      </c>
      <c r="F184" s="102">
        <f t="shared" si="94"/>
        <v>0</v>
      </c>
      <c r="G184" s="102">
        <f t="shared" si="94"/>
        <v>0</v>
      </c>
      <c r="H184" s="102">
        <f t="shared" si="94"/>
        <v>0</v>
      </c>
      <c r="I184" s="102">
        <f t="shared" si="94"/>
        <v>0</v>
      </c>
      <c r="J184" s="102">
        <f t="shared" si="94"/>
        <v>0</v>
      </c>
      <c r="K184" s="102">
        <f t="shared" si="94"/>
        <v>0</v>
      </c>
      <c r="L184" s="102">
        <f t="shared" si="94"/>
        <v>0</v>
      </c>
      <c r="M184" s="102">
        <f t="shared" si="94"/>
        <v>0</v>
      </c>
      <c r="N184" s="102">
        <f t="shared" si="94"/>
        <v>0</v>
      </c>
      <c r="O184" s="207">
        <f t="shared" si="94"/>
        <v>0</v>
      </c>
    </row>
    <row r="185" spans="1:15" ht="15.75" hidden="1" thickBot="1" x14ac:dyDescent="0.3">
      <c r="A185" s="95"/>
      <c r="B185" s="78" t="s">
        <v>126</v>
      </c>
      <c r="C185" s="103">
        <f>IFERROR(C183/C73,0)</f>
        <v>0</v>
      </c>
      <c r="D185" s="103">
        <f t="shared" ref="D185:O185" si="95">IFERROR(D183/D73,0)</f>
        <v>0</v>
      </c>
      <c r="E185" s="103">
        <f t="shared" si="95"/>
        <v>0</v>
      </c>
      <c r="F185" s="103">
        <f t="shared" si="95"/>
        <v>0</v>
      </c>
      <c r="G185" s="103">
        <f t="shared" si="95"/>
        <v>0</v>
      </c>
      <c r="H185" s="103">
        <f t="shared" si="95"/>
        <v>0</v>
      </c>
      <c r="I185" s="103">
        <f t="shared" si="95"/>
        <v>0</v>
      </c>
      <c r="J185" s="103">
        <f t="shared" si="95"/>
        <v>0</v>
      </c>
      <c r="K185" s="103">
        <f t="shared" si="95"/>
        <v>0</v>
      </c>
      <c r="L185" s="103">
        <f t="shared" si="95"/>
        <v>0</v>
      </c>
      <c r="M185" s="103">
        <f t="shared" si="95"/>
        <v>0</v>
      </c>
      <c r="N185" s="103">
        <f t="shared" si="95"/>
        <v>0</v>
      </c>
      <c r="O185" s="208">
        <f t="shared" si="95"/>
        <v>0</v>
      </c>
    </row>
    <row r="186" spans="1:15" ht="15.75" hidden="1" thickBot="1" x14ac:dyDescent="0.3">
      <c r="A186" s="95"/>
      <c r="B186" s="237" t="s">
        <v>127</v>
      </c>
      <c r="C186" s="105">
        <f>C184+C185</f>
        <v>0</v>
      </c>
      <c r="D186" s="105">
        <f t="shared" ref="D186:O186" si="96">D184+D185</f>
        <v>0</v>
      </c>
      <c r="E186" s="106">
        <f t="shared" si="96"/>
        <v>0</v>
      </c>
      <c r="F186" s="106">
        <f t="shared" si="96"/>
        <v>0</v>
      </c>
      <c r="G186" s="106">
        <f t="shared" si="96"/>
        <v>0</v>
      </c>
      <c r="H186" s="106">
        <f t="shared" si="96"/>
        <v>0</v>
      </c>
      <c r="I186" s="106">
        <f t="shared" si="96"/>
        <v>0</v>
      </c>
      <c r="J186" s="106">
        <f t="shared" si="96"/>
        <v>0</v>
      </c>
      <c r="K186" s="106">
        <f t="shared" si="96"/>
        <v>0</v>
      </c>
      <c r="L186" s="106">
        <f t="shared" si="96"/>
        <v>0</v>
      </c>
      <c r="M186" s="107">
        <f t="shared" si="96"/>
        <v>0</v>
      </c>
      <c r="N186" s="116">
        <f t="shared" si="96"/>
        <v>0</v>
      </c>
      <c r="O186" s="209">
        <f t="shared" si="96"/>
        <v>0</v>
      </c>
    </row>
    <row r="187" spans="1:15" ht="15.75" hidden="1" thickBot="1" x14ac:dyDescent="0.3">
      <c r="A187" s="95"/>
      <c r="B187" s="95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</row>
    <row r="188" spans="1:15" ht="15.75" hidden="1" thickBot="1" x14ac:dyDescent="0.3">
      <c r="A188" s="95"/>
      <c r="B188" s="236" t="s">
        <v>37</v>
      </c>
      <c r="C188" s="139">
        <f>C$4</f>
        <v>45658</v>
      </c>
      <c r="D188" s="139">
        <f t="shared" ref="D188:O188" si="97">D$4</f>
        <v>45689</v>
      </c>
      <c r="E188" s="139">
        <f t="shared" si="97"/>
        <v>45717</v>
      </c>
      <c r="F188" s="139">
        <f t="shared" si="97"/>
        <v>45748</v>
      </c>
      <c r="G188" s="139">
        <f t="shared" si="97"/>
        <v>45778</v>
      </c>
      <c r="H188" s="139">
        <f t="shared" si="97"/>
        <v>45809</v>
      </c>
      <c r="I188" s="139">
        <f t="shared" si="97"/>
        <v>45839</v>
      </c>
      <c r="J188" s="139">
        <f t="shared" si="97"/>
        <v>45870</v>
      </c>
      <c r="K188" s="139">
        <f t="shared" si="97"/>
        <v>45901</v>
      </c>
      <c r="L188" s="139">
        <f t="shared" si="97"/>
        <v>45931</v>
      </c>
      <c r="M188" s="139">
        <f t="shared" si="97"/>
        <v>45962</v>
      </c>
      <c r="N188" s="139">
        <f t="shared" si="97"/>
        <v>45992</v>
      </c>
      <c r="O188" s="139">
        <f t="shared" si="97"/>
        <v>46023</v>
      </c>
    </row>
    <row r="189" spans="1:15" hidden="1" x14ac:dyDescent="0.25">
      <c r="A189" s="95"/>
      <c r="B189" s="230" t="s">
        <v>128</v>
      </c>
      <c r="C189" s="108">
        <f>C157*'YTD PROGRAM SUMMARY'!C48</f>
        <v>0</v>
      </c>
      <c r="D189" s="108">
        <f>D157*'YTD PROGRAM SUMMARY'!D48</f>
        <v>0</v>
      </c>
      <c r="E189" s="108">
        <f>E157*'YTD PROGRAM SUMMARY'!E48</f>
        <v>0</v>
      </c>
      <c r="F189" s="108">
        <f>F157*'YTD PROGRAM SUMMARY'!F48</f>
        <v>0</v>
      </c>
      <c r="G189" s="108">
        <f>G157*'YTD PROGRAM SUMMARY'!G48</f>
        <v>0</v>
      </c>
      <c r="H189" s="108">
        <f>H157*'YTD PROGRAM SUMMARY'!H48</f>
        <v>0</v>
      </c>
      <c r="I189" s="108">
        <f>I157*'YTD PROGRAM SUMMARY'!I48</f>
        <v>0</v>
      </c>
      <c r="J189" s="108">
        <f>J157*'YTD PROGRAM SUMMARY'!J48</f>
        <v>0</v>
      </c>
      <c r="K189" s="108">
        <f>K157*'YTD PROGRAM SUMMARY'!K48</f>
        <v>0</v>
      </c>
      <c r="L189" s="108">
        <f>L157*'YTD PROGRAM SUMMARY'!L48</f>
        <v>0</v>
      </c>
      <c r="M189" s="108">
        <f>M157*'YTD PROGRAM SUMMARY'!M48</f>
        <v>0</v>
      </c>
      <c r="N189" s="108">
        <f>N157*'YTD PROGRAM SUMMARY'!N48</f>
        <v>0</v>
      </c>
      <c r="O189" s="210">
        <f>O157*'YTD PROGRAM SUMMARY'!O48</f>
        <v>0</v>
      </c>
    </row>
    <row r="190" spans="1:15" ht="15.75" hidden="1" thickBot="1" x14ac:dyDescent="0.3">
      <c r="A190" s="95"/>
      <c r="B190" s="78" t="s">
        <v>129</v>
      </c>
      <c r="C190" s="101">
        <f>C176*'YTD PROGRAM SUMMARY'!C48</f>
        <v>0</v>
      </c>
      <c r="D190" s="101">
        <f>D176*'YTD PROGRAM SUMMARY'!D48</f>
        <v>0</v>
      </c>
      <c r="E190" s="101">
        <f>E176*'YTD PROGRAM SUMMARY'!E48</f>
        <v>0</v>
      </c>
      <c r="F190" s="101">
        <f>F176*'YTD PROGRAM SUMMARY'!F48</f>
        <v>0</v>
      </c>
      <c r="G190" s="101">
        <f>G176*'YTD PROGRAM SUMMARY'!G48</f>
        <v>0</v>
      </c>
      <c r="H190" s="101">
        <f>H176*'YTD PROGRAM SUMMARY'!H48</f>
        <v>0</v>
      </c>
      <c r="I190" s="101">
        <f>I176*'YTD PROGRAM SUMMARY'!I48</f>
        <v>0</v>
      </c>
      <c r="J190" s="101">
        <f>J176*'YTD PROGRAM SUMMARY'!J48</f>
        <v>0</v>
      </c>
      <c r="K190" s="101">
        <f>K176*'YTD PROGRAM SUMMARY'!K48</f>
        <v>0</v>
      </c>
      <c r="L190" s="101">
        <f>L176*'YTD PROGRAM SUMMARY'!L48</f>
        <v>0</v>
      </c>
      <c r="M190" s="101">
        <f>M176*'YTD PROGRAM SUMMARY'!M48</f>
        <v>0</v>
      </c>
      <c r="N190" s="101">
        <f>N176*'YTD PROGRAM SUMMARY'!N48</f>
        <v>0</v>
      </c>
      <c r="O190" s="206">
        <f>O176*'YTD PROGRAM SUMMARY'!O48</f>
        <v>0</v>
      </c>
    </row>
    <row r="191" spans="1:15" hidden="1" x14ac:dyDescent="0.25">
      <c r="A191" s="95"/>
      <c r="B191" s="230" t="s">
        <v>130</v>
      </c>
      <c r="C191" s="102">
        <f>IFERROR(C189/C73,0)</f>
        <v>0</v>
      </c>
      <c r="D191" s="102">
        <f t="shared" ref="D191:O191" si="98">IFERROR(D189/D73,0)</f>
        <v>0</v>
      </c>
      <c r="E191" s="102">
        <f t="shared" si="98"/>
        <v>0</v>
      </c>
      <c r="F191" s="102">
        <f t="shared" si="98"/>
        <v>0</v>
      </c>
      <c r="G191" s="102">
        <f t="shared" si="98"/>
        <v>0</v>
      </c>
      <c r="H191" s="102">
        <f t="shared" si="98"/>
        <v>0</v>
      </c>
      <c r="I191" s="102">
        <f t="shared" si="98"/>
        <v>0</v>
      </c>
      <c r="J191" s="102">
        <f t="shared" si="98"/>
        <v>0</v>
      </c>
      <c r="K191" s="102">
        <f t="shared" si="98"/>
        <v>0</v>
      </c>
      <c r="L191" s="102">
        <f t="shared" si="98"/>
        <v>0</v>
      </c>
      <c r="M191" s="102">
        <f t="shared" si="98"/>
        <v>0</v>
      </c>
      <c r="N191" s="102">
        <f t="shared" si="98"/>
        <v>0</v>
      </c>
      <c r="O191" s="207">
        <f t="shared" si="98"/>
        <v>0</v>
      </c>
    </row>
    <row r="192" spans="1:15" ht="15.75" hidden="1" thickBot="1" x14ac:dyDescent="0.3">
      <c r="A192" s="95"/>
      <c r="B192" s="78" t="s">
        <v>131</v>
      </c>
      <c r="C192" s="103">
        <f>IFERROR(C190/C73,0)</f>
        <v>0</v>
      </c>
      <c r="D192" s="103">
        <f t="shared" ref="D192:O192" si="99">IFERROR(D190/D73,0)</f>
        <v>0</v>
      </c>
      <c r="E192" s="103">
        <f t="shared" si="99"/>
        <v>0</v>
      </c>
      <c r="F192" s="103">
        <f t="shared" si="99"/>
        <v>0</v>
      </c>
      <c r="G192" s="103">
        <f t="shared" si="99"/>
        <v>0</v>
      </c>
      <c r="H192" s="103">
        <f t="shared" si="99"/>
        <v>0</v>
      </c>
      <c r="I192" s="103">
        <f t="shared" si="99"/>
        <v>0</v>
      </c>
      <c r="J192" s="103">
        <f t="shared" si="99"/>
        <v>0</v>
      </c>
      <c r="K192" s="103">
        <f t="shared" si="99"/>
        <v>0</v>
      </c>
      <c r="L192" s="103">
        <f t="shared" si="99"/>
        <v>0</v>
      </c>
      <c r="M192" s="103">
        <f t="shared" si="99"/>
        <v>0</v>
      </c>
      <c r="N192" s="103">
        <f t="shared" si="99"/>
        <v>0</v>
      </c>
      <c r="O192" s="208">
        <f t="shared" si="99"/>
        <v>0</v>
      </c>
    </row>
    <row r="193" spans="1:15" ht="15.75" hidden="1" thickBot="1" x14ac:dyDescent="0.3">
      <c r="A193" s="95"/>
      <c r="B193" s="237" t="s">
        <v>132</v>
      </c>
      <c r="C193" s="105">
        <f>C191+C192</f>
        <v>0</v>
      </c>
      <c r="D193" s="105">
        <f t="shared" ref="D193:O193" si="100">D191+D192</f>
        <v>0</v>
      </c>
      <c r="E193" s="106">
        <f t="shared" si="100"/>
        <v>0</v>
      </c>
      <c r="F193" s="106">
        <f t="shared" si="100"/>
        <v>0</v>
      </c>
      <c r="G193" s="106">
        <f t="shared" si="100"/>
        <v>0</v>
      </c>
      <c r="H193" s="106">
        <f t="shared" si="100"/>
        <v>0</v>
      </c>
      <c r="I193" s="106">
        <f t="shared" si="100"/>
        <v>0</v>
      </c>
      <c r="J193" s="106">
        <f t="shared" si="100"/>
        <v>0</v>
      </c>
      <c r="K193" s="106">
        <f t="shared" si="100"/>
        <v>0</v>
      </c>
      <c r="L193" s="106">
        <f t="shared" si="100"/>
        <v>0</v>
      </c>
      <c r="M193" s="107">
        <f t="shared" si="100"/>
        <v>0</v>
      </c>
      <c r="N193" s="116">
        <f t="shared" si="100"/>
        <v>0</v>
      </c>
      <c r="O193" s="209">
        <f t="shared" si="100"/>
        <v>0</v>
      </c>
    </row>
    <row r="194" spans="1:15" hidden="1" x14ac:dyDescent="0.25">
      <c r="A194" s="95"/>
      <c r="B194" s="95" t="s">
        <v>133</v>
      </c>
      <c r="C194" s="109">
        <f>C186+C193</f>
        <v>0</v>
      </c>
      <c r="D194" s="109">
        <f t="shared" ref="D194:O194" si="101">D186+D193</f>
        <v>0</v>
      </c>
      <c r="E194" s="109">
        <f t="shared" si="101"/>
        <v>0</v>
      </c>
      <c r="F194" s="109">
        <f t="shared" si="101"/>
        <v>0</v>
      </c>
      <c r="G194" s="109">
        <f t="shared" si="101"/>
        <v>0</v>
      </c>
      <c r="H194" s="109">
        <f t="shared" si="101"/>
        <v>0</v>
      </c>
      <c r="I194" s="109">
        <f t="shared" si="101"/>
        <v>0</v>
      </c>
      <c r="J194" s="109">
        <f t="shared" si="101"/>
        <v>0</v>
      </c>
      <c r="K194" s="109">
        <f t="shared" si="101"/>
        <v>0</v>
      </c>
      <c r="L194" s="109">
        <f t="shared" si="101"/>
        <v>0</v>
      </c>
      <c r="M194" s="109">
        <f t="shared" si="101"/>
        <v>0</v>
      </c>
      <c r="N194" s="109">
        <f t="shared" si="101"/>
        <v>0</v>
      </c>
      <c r="O194" s="211">
        <f t="shared" si="101"/>
        <v>0</v>
      </c>
    </row>
    <row r="195" spans="1:15" hidden="1" x14ac:dyDescent="0.25">
      <c r="A195" s="95"/>
      <c r="B195" s="95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</row>
    <row r="196" spans="1:15" hidden="1" x14ac:dyDescent="0.25">
      <c r="A196" s="95"/>
      <c r="B196" s="95" t="s">
        <v>134</v>
      </c>
      <c r="C196" s="110">
        <f t="shared" ref="C196" si="102">SUM(C182:C183)</f>
        <v>0</v>
      </c>
      <c r="D196" s="110">
        <f t="shared" ref="D196:O196" si="103">SUM(D182:D183)</f>
        <v>0</v>
      </c>
      <c r="E196" s="111">
        <f t="shared" si="103"/>
        <v>0</v>
      </c>
      <c r="F196" s="111">
        <f t="shared" si="103"/>
        <v>0</v>
      </c>
      <c r="G196" s="111">
        <f t="shared" si="103"/>
        <v>0</v>
      </c>
      <c r="H196" s="111">
        <f t="shared" si="103"/>
        <v>0</v>
      </c>
      <c r="I196" s="111">
        <f t="shared" si="103"/>
        <v>0</v>
      </c>
      <c r="J196" s="111">
        <f t="shared" si="103"/>
        <v>0</v>
      </c>
      <c r="K196" s="111">
        <f t="shared" si="103"/>
        <v>0</v>
      </c>
      <c r="L196" s="111">
        <f t="shared" si="103"/>
        <v>0</v>
      </c>
      <c r="M196" s="112">
        <f t="shared" si="103"/>
        <v>0</v>
      </c>
      <c r="N196" s="112">
        <f t="shared" si="103"/>
        <v>0</v>
      </c>
      <c r="O196" s="214">
        <f t="shared" si="103"/>
        <v>0</v>
      </c>
    </row>
    <row r="197" spans="1:15" hidden="1" x14ac:dyDescent="0.25">
      <c r="A197" s="95"/>
      <c r="B197" s="95" t="s">
        <v>135</v>
      </c>
      <c r="C197" s="110">
        <f t="shared" ref="C197" si="104">SUM(C189:C190)</f>
        <v>0</v>
      </c>
      <c r="D197" s="110">
        <f t="shared" ref="D197:O197" si="105">SUM(D189:D190)</f>
        <v>0</v>
      </c>
      <c r="E197" s="111">
        <f t="shared" si="105"/>
        <v>0</v>
      </c>
      <c r="F197" s="111">
        <f t="shared" si="105"/>
        <v>0</v>
      </c>
      <c r="G197" s="111">
        <f t="shared" si="105"/>
        <v>0</v>
      </c>
      <c r="H197" s="111">
        <f t="shared" si="105"/>
        <v>0</v>
      </c>
      <c r="I197" s="111">
        <f t="shared" si="105"/>
        <v>0</v>
      </c>
      <c r="J197" s="111">
        <f t="shared" si="105"/>
        <v>0</v>
      </c>
      <c r="K197" s="111">
        <f t="shared" si="105"/>
        <v>0</v>
      </c>
      <c r="L197" s="111">
        <f t="shared" si="105"/>
        <v>0</v>
      </c>
      <c r="M197" s="112">
        <f t="shared" si="105"/>
        <v>0</v>
      </c>
      <c r="N197" s="112">
        <f t="shared" si="105"/>
        <v>0</v>
      </c>
      <c r="O197" s="214">
        <f t="shared" si="105"/>
        <v>0</v>
      </c>
    </row>
    <row r="198" spans="1:15" hidden="1" x14ac:dyDescent="0.25">
      <c r="A198" s="95"/>
      <c r="B198" s="95" t="s">
        <v>122</v>
      </c>
      <c r="C198" s="113">
        <f t="shared" ref="C198" si="106">SUM(C196:C197)</f>
        <v>0</v>
      </c>
      <c r="D198" s="113">
        <f t="shared" ref="D198:O198" si="107">SUM(D196:D197)</f>
        <v>0</v>
      </c>
      <c r="E198" s="113">
        <f t="shared" si="107"/>
        <v>0</v>
      </c>
      <c r="F198" s="113">
        <f t="shared" si="107"/>
        <v>0</v>
      </c>
      <c r="G198" s="113">
        <f t="shared" si="107"/>
        <v>0</v>
      </c>
      <c r="H198" s="113">
        <f t="shared" si="107"/>
        <v>0</v>
      </c>
      <c r="I198" s="113">
        <f t="shared" si="107"/>
        <v>0</v>
      </c>
      <c r="J198" s="113">
        <f t="shared" si="107"/>
        <v>0</v>
      </c>
      <c r="K198" s="113">
        <f t="shared" si="107"/>
        <v>0</v>
      </c>
      <c r="L198" s="113">
        <f t="shared" si="107"/>
        <v>0</v>
      </c>
      <c r="M198" s="114">
        <f t="shared" si="107"/>
        <v>0</v>
      </c>
      <c r="N198" s="114">
        <f t="shared" si="107"/>
        <v>0</v>
      </c>
      <c r="O198" s="215">
        <f t="shared" si="107"/>
        <v>0</v>
      </c>
    </row>
    <row r="199" spans="1:15" hidden="1" x14ac:dyDescent="0.25"/>
    <row r="200" spans="1:15" hidden="1" x14ac:dyDescent="0.25">
      <c r="B200" s="163" t="s">
        <v>228</v>
      </c>
      <c r="C200" s="324">
        <f>IF('YTD PROGRAM SUMMARY'!C4=0,0,C198-C73)</f>
        <v>0</v>
      </c>
      <c r="D200" s="324">
        <f>IF('YTD PROGRAM SUMMARY'!D4=0,0,D198-D73)</f>
        <v>0</v>
      </c>
      <c r="E200" s="324">
        <f>IF('YTD PROGRAM SUMMARY'!E4=0,0,E198-E73)</f>
        <v>0</v>
      </c>
      <c r="F200" s="324">
        <f>IF('YTD PROGRAM SUMMARY'!F4=0,0,F198-F73)</f>
        <v>0</v>
      </c>
      <c r="G200" s="324">
        <f>IF('YTD PROGRAM SUMMARY'!G4=0,0,G198-G73)</f>
        <v>0</v>
      </c>
      <c r="H200" s="324">
        <f>IF('YTD PROGRAM SUMMARY'!H4=0,0,H198-H73)</f>
        <v>0</v>
      </c>
      <c r="I200" s="324">
        <f>IF('YTD PROGRAM SUMMARY'!I4=0,0,I198-I73)</f>
        <v>0</v>
      </c>
      <c r="J200" s="324">
        <f>IF('YTD PROGRAM SUMMARY'!J4=0,0,J198-J73)</f>
        <v>0</v>
      </c>
      <c r="K200" s="324">
        <f>IF('YTD PROGRAM SUMMARY'!K4=0,0,K198-K73)</f>
        <v>0</v>
      </c>
      <c r="L200" s="324">
        <f>IF('YTD PROGRAM SUMMARY'!L4=0,0,L198-L73)</f>
        <v>0</v>
      </c>
      <c r="M200" s="324">
        <f>IF('YTD PROGRAM SUMMARY'!M4=0,0,M198-M73)</f>
        <v>0</v>
      </c>
      <c r="N200" s="324">
        <f>IF('YTD PROGRAM SUMMARY'!N4=0,0,N198-N73)</f>
        <v>0</v>
      </c>
    </row>
    <row r="201" spans="1:15" hidden="1" x14ac:dyDescent="0.25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</sheetData>
  <mergeCells count="13">
    <mergeCell ref="A92:A105"/>
    <mergeCell ref="A77:A90"/>
    <mergeCell ref="A4:A19"/>
    <mergeCell ref="A22:A37"/>
    <mergeCell ref="A40:A55"/>
    <mergeCell ref="A58:A74"/>
    <mergeCell ref="A126:A139"/>
    <mergeCell ref="A142:A158"/>
    <mergeCell ref="A161:A177"/>
    <mergeCell ref="C125:N125"/>
    <mergeCell ref="B108:N108"/>
    <mergeCell ref="A107:A122"/>
    <mergeCell ref="B107:N10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499984740745262"/>
  </sheetPr>
  <dimension ref="A1:Q109"/>
  <sheetViews>
    <sheetView zoomScale="80" zoomScaleNormal="80" workbookViewId="0">
      <pane xSplit="2" topLeftCell="C1" activePane="topRight" state="frozen"/>
      <selection activeCell="B2" sqref="B2:B3"/>
      <selection pane="topRight" activeCell="A88" sqref="A88:XFD95"/>
    </sheetView>
  </sheetViews>
  <sheetFormatPr defaultRowHeight="15" x14ac:dyDescent="0.25"/>
  <cols>
    <col min="1" max="1" width="8" customWidth="1"/>
    <col min="2" max="2" width="24.7109375" customWidth="1"/>
    <col min="3" max="3" width="15.7109375" bestFit="1" customWidth="1"/>
    <col min="4" max="4" width="11.5703125" bestFit="1" customWidth="1"/>
    <col min="5" max="6" width="12.5703125" bestFit="1" customWidth="1"/>
    <col min="7" max="14" width="14.28515625" bestFit="1" customWidth="1"/>
    <col min="15" max="15" width="15.28515625" bestFit="1" customWidth="1"/>
    <col min="16" max="17" width="10.5703125" bestFit="1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f>' 1M - RES'!C2</f>
        <v>1</v>
      </c>
      <c r="D2" s="313">
        <f>C2</f>
        <v>1</v>
      </c>
      <c r="E2" s="307">
        <f t="shared" ref="E2:O2" si="0">D2</f>
        <v>1</v>
      </c>
      <c r="F2" s="315">
        <f t="shared" si="0"/>
        <v>1</v>
      </c>
      <c r="G2" s="315">
        <f t="shared" si="0"/>
        <v>1</v>
      </c>
      <c r="H2" s="315">
        <f t="shared" si="0"/>
        <v>1</v>
      </c>
      <c r="I2" s="315">
        <f t="shared" si="0"/>
        <v>1</v>
      </c>
      <c r="J2" s="315">
        <f t="shared" si="0"/>
        <v>1</v>
      </c>
      <c r="K2" s="315">
        <f t="shared" si="0"/>
        <v>1</v>
      </c>
      <c r="L2" s="315">
        <f t="shared" si="0"/>
        <v>1</v>
      </c>
      <c r="M2" s="315">
        <f t="shared" si="0"/>
        <v>1</v>
      </c>
      <c r="N2" s="315">
        <f t="shared" si="0"/>
        <v>1</v>
      </c>
      <c r="O2" s="315">
        <f t="shared" si="0"/>
        <v>1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30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ENTRY'!C68</f>
        <v>0</v>
      </c>
      <c r="D5" s="3">
        <f>'BIZ kWh ENTRY'!D68</f>
        <v>0</v>
      </c>
      <c r="E5" s="3">
        <f>'BIZ kWh ENTRY'!E68</f>
        <v>0</v>
      </c>
      <c r="F5" s="3">
        <f>'BIZ kWh ENTRY'!F68</f>
        <v>0</v>
      </c>
      <c r="G5" s="3">
        <f>'BIZ kWh ENTRY'!G68</f>
        <v>0</v>
      </c>
      <c r="H5" s="3">
        <f>'BIZ kWh ENTRY'!H68</f>
        <v>0</v>
      </c>
      <c r="I5" s="3">
        <f>'BIZ kWh ENTRY'!I68</f>
        <v>0</v>
      </c>
      <c r="J5" s="3">
        <f>'BIZ kWh ENTRY'!J68</f>
        <v>0</v>
      </c>
      <c r="K5" s="3">
        <f>'BIZ kWh ENTRY'!K68</f>
        <v>0</v>
      </c>
      <c r="L5" s="3">
        <f>'BIZ kWh ENTRY'!L68</f>
        <v>0</v>
      </c>
      <c r="M5" s="3">
        <f>'BIZ kWh ENTRY'!M68</f>
        <v>0</v>
      </c>
      <c r="N5" s="3">
        <f>'BIZ kWh ENTRY'!N68</f>
        <v>0</v>
      </c>
      <c r="O5" s="161"/>
    </row>
    <row r="6" spans="1:17" x14ac:dyDescent="0.25">
      <c r="A6" s="526"/>
      <c r="B6" s="12" t="s">
        <v>0</v>
      </c>
      <c r="C6" s="3">
        <f>'BIZ kWh ENTRY'!C69</f>
        <v>0</v>
      </c>
      <c r="D6" s="3">
        <f>'BIZ kWh ENTRY'!D69</f>
        <v>0</v>
      </c>
      <c r="E6" s="3">
        <f>'BIZ kWh ENTRY'!E69</f>
        <v>0</v>
      </c>
      <c r="F6" s="3">
        <f>'BIZ kWh ENTRY'!F69</f>
        <v>0</v>
      </c>
      <c r="G6" s="3">
        <f>'BIZ kWh ENTRY'!G69</f>
        <v>0</v>
      </c>
      <c r="H6" s="3">
        <f>'BIZ kWh ENTRY'!H69</f>
        <v>0</v>
      </c>
      <c r="I6" s="3">
        <f>'BIZ kWh ENTRY'!I69</f>
        <v>0</v>
      </c>
      <c r="J6" s="3">
        <f>'BIZ kWh ENTRY'!J69</f>
        <v>0</v>
      </c>
      <c r="K6" s="3">
        <f>'BIZ kWh ENTRY'!K69</f>
        <v>0</v>
      </c>
      <c r="L6" s="3">
        <f>'BIZ kWh ENTRY'!L69</f>
        <v>0</v>
      </c>
      <c r="M6" s="3">
        <f>'BIZ kWh ENTRY'!M69</f>
        <v>0</v>
      </c>
      <c r="N6" s="3">
        <f>'BIZ kWh ENTRY'!N69</f>
        <v>0</v>
      </c>
      <c r="O6" s="161"/>
    </row>
    <row r="7" spans="1:17" x14ac:dyDescent="0.25">
      <c r="A7" s="526"/>
      <c r="B7" s="11" t="s">
        <v>21</v>
      </c>
      <c r="C7" s="3">
        <f>'BIZ kWh ENTRY'!C70</f>
        <v>0</v>
      </c>
      <c r="D7" s="3">
        <f>'BIZ kWh ENTRY'!D70</f>
        <v>0</v>
      </c>
      <c r="E7" s="3">
        <f>'BIZ kWh ENTRY'!E70</f>
        <v>0</v>
      </c>
      <c r="F7" s="3">
        <f>'BIZ kWh ENTRY'!F70</f>
        <v>0</v>
      </c>
      <c r="G7" s="3">
        <f>'BIZ kWh ENTRY'!G70</f>
        <v>0</v>
      </c>
      <c r="H7" s="3">
        <f>'BIZ kWh ENTRY'!H70</f>
        <v>0</v>
      </c>
      <c r="I7" s="3">
        <f>'BIZ kWh ENTRY'!I70</f>
        <v>0</v>
      </c>
      <c r="J7" s="3">
        <f>'BIZ kWh ENTRY'!J70</f>
        <v>0</v>
      </c>
      <c r="K7" s="3">
        <f>'BIZ kWh ENTRY'!K70</f>
        <v>0</v>
      </c>
      <c r="L7" s="3">
        <f>'BIZ kWh ENTRY'!L70</f>
        <v>0</v>
      </c>
      <c r="M7" s="3">
        <f>'BIZ kWh ENTRY'!M70</f>
        <v>0</v>
      </c>
      <c r="N7" s="3">
        <f>'BIZ kWh ENTRY'!N70</f>
        <v>0</v>
      </c>
      <c r="O7" s="161"/>
    </row>
    <row r="8" spans="1:17" x14ac:dyDescent="0.25">
      <c r="A8" s="526"/>
      <c r="B8" s="11" t="s">
        <v>1</v>
      </c>
      <c r="C8" s="3">
        <f>'BIZ kWh ENTRY'!C71</f>
        <v>0</v>
      </c>
      <c r="D8" s="3">
        <f>'BIZ kWh ENTRY'!D71</f>
        <v>0</v>
      </c>
      <c r="E8" s="3">
        <f>'BIZ kWh ENTRY'!E71</f>
        <v>0</v>
      </c>
      <c r="F8" s="3">
        <f>'BIZ kWh ENTRY'!F71</f>
        <v>0</v>
      </c>
      <c r="G8" s="3">
        <f>'BIZ kWh ENTRY'!G71</f>
        <v>0</v>
      </c>
      <c r="H8" s="3">
        <f>'BIZ kWh ENTRY'!H71</f>
        <v>0</v>
      </c>
      <c r="I8" s="3">
        <f>'BIZ kWh ENTRY'!I71</f>
        <v>0</v>
      </c>
      <c r="J8" s="3">
        <f>'BIZ kWh ENTRY'!J71</f>
        <v>0</v>
      </c>
      <c r="K8" s="3">
        <f>'BIZ kWh ENTRY'!K71</f>
        <v>0</v>
      </c>
      <c r="L8" s="3">
        <f>'BIZ kWh ENTRY'!L71</f>
        <v>0</v>
      </c>
      <c r="M8" s="3">
        <f>'BIZ kWh ENTRY'!M71</f>
        <v>0</v>
      </c>
      <c r="N8" s="3">
        <f>'BIZ kWh ENTRY'!N71</f>
        <v>0</v>
      </c>
      <c r="O8" s="161"/>
    </row>
    <row r="9" spans="1:17" x14ac:dyDescent="0.25">
      <c r="A9" s="526"/>
      <c r="B9" s="12" t="s">
        <v>22</v>
      </c>
      <c r="C9" s="3">
        <f>'BIZ kWh ENTRY'!C72</f>
        <v>0</v>
      </c>
      <c r="D9" s="3">
        <f>'BIZ kWh ENTRY'!D72</f>
        <v>0</v>
      </c>
      <c r="E9" s="3">
        <f>'BIZ kWh ENTRY'!E72</f>
        <v>0</v>
      </c>
      <c r="F9" s="3">
        <f>'BIZ kWh ENTRY'!F72</f>
        <v>0</v>
      </c>
      <c r="G9" s="3">
        <f>'BIZ kWh ENTRY'!G72</f>
        <v>0</v>
      </c>
      <c r="H9" s="3">
        <f>'BIZ kWh ENTRY'!H72</f>
        <v>0</v>
      </c>
      <c r="I9" s="3">
        <f>'BIZ kWh ENTRY'!I72</f>
        <v>0</v>
      </c>
      <c r="J9" s="3">
        <f>'BIZ kWh ENTRY'!J72</f>
        <v>0</v>
      </c>
      <c r="K9" s="3">
        <f>'BIZ kWh ENTRY'!K72</f>
        <v>0</v>
      </c>
      <c r="L9" s="3">
        <f>'BIZ kWh ENTRY'!L72</f>
        <v>0</v>
      </c>
      <c r="M9" s="3">
        <f>'BIZ kWh ENTRY'!M72</f>
        <v>0</v>
      </c>
      <c r="N9" s="3">
        <f>'BIZ kWh ENTRY'!N72</f>
        <v>0</v>
      </c>
      <c r="O9" s="161"/>
    </row>
    <row r="10" spans="1:17" x14ac:dyDescent="0.25">
      <c r="A10" s="526"/>
      <c r="B10" s="11" t="s">
        <v>9</v>
      </c>
      <c r="C10" s="3">
        <f>'BIZ kWh ENTRY'!C73</f>
        <v>0</v>
      </c>
      <c r="D10" s="3">
        <f>'BIZ kWh ENTRY'!D73</f>
        <v>0</v>
      </c>
      <c r="E10" s="3">
        <f>'BIZ kWh ENTRY'!E73</f>
        <v>0</v>
      </c>
      <c r="F10" s="3">
        <f>'BIZ kWh ENTRY'!F73</f>
        <v>0</v>
      </c>
      <c r="G10" s="3">
        <f>'BIZ kWh ENTRY'!G73</f>
        <v>0</v>
      </c>
      <c r="H10" s="3">
        <f>'BIZ kWh ENTRY'!H73</f>
        <v>0</v>
      </c>
      <c r="I10" s="3">
        <f>'BIZ kWh ENTRY'!I73</f>
        <v>0</v>
      </c>
      <c r="J10" s="3">
        <f>'BIZ kWh ENTRY'!J73</f>
        <v>0</v>
      </c>
      <c r="K10" s="3">
        <f>'BIZ kWh ENTRY'!K73</f>
        <v>0</v>
      </c>
      <c r="L10" s="3">
        <f>'BIZ kWh ENTRY'!L73</f>
        <v>0</v>
      </c>
      <c r="M10" s="3">
        <f>'BIZ kWh ENTRY'!M73</f>
        <v>0</v>
      </c>
      <c r="N10" s="3">
        <f>'BIZ kWh ENTRY'!N73</f>
        <v>0</v>
      </c>
      <c r="O10" s="161"/>
    </row>
    <row r="11" spans="1:17" x14ac:dyDescent="0.25">
      <c r="A11" s="526"/>
      <c r="B11" s="11" t="s">
        <v>3</v>
      </c>
      <c r="C11" s="3">
        <f>'BIZ kWh ENTRY'!C74</f>
        <v>0</v>
      </c>
      <c r="D11" s="3">
        <f>'BIZ kWh ENTRY'!D74</f>
        <v>0</v>
      </c>
      <c r="E11" s="3">
        <f>'BIZ kWh ENTRY'!E74</f>
        <v>0</v>
      </c>
      <c r="F11" s="3">
        <f>'BIZ kWh ENTRY'!F74</f>
        <v>0</v>
      </c>
      <c r="G11" s="3">
        <f>'BIZ kWh ENTRY'!G74</f>
        <v>0</v>
      </c>
      <c r="H11" s="3">
        <f>'BIZ kWh ENTRY'!H74</f>
        <v>0</v>
      </c>
      <c r="I11" s="3">
        <f>'BIZ kWh ENTRY'!I74</f>
        <v>0</v>
      </c>
      <c r="J11" s="3">
        <f>'BIZ kWh ENTRY'!J74</f>
        <v>0</v>
      </c>
      <c r="K11" s="3">
        <f>'BIZ kWh ENTRY'!K74</f>
        <v>0</v>
      </c>
      <c r="L11" s="3">
        <f>'BIZ kWh ENTRY'!L74</f>
        <v>0</v>
      </c>
      <c r="M11" s="3">
        <f>'BIZ kWh ENTRY'!M74</f>
        <v>0</v>
      </c>
      <c r="N11" s="3">
        <f>'BIZ kWh ENTRY'!N74</f>
        <v>0</v>
      </c>
      <c r="O11" s="161"/>
    </row>
    <row r="12" spans="1:17" x14ac:dyDescent="0.25">
      <c r="A12" s="526"/>
      <c r="B12" s="11" t="s">
        <v>4</v>
      </c>
      <c r="C12" s="3">
        <f>'BIZ kWh ENTRY'!C75</f>
        <v>0</v>
      </c>
      <c r="D12" s="3">
        <f>'BIZ kWh ENTRY'!D75</f>
        <v>0</v>
      </c>
      <c r="E12" s="3">
        <f>'BIZ kWh ENTRY'!E75</f>
        <v>0</v>
      </c>
      <c r="F12" s="3">
        <f>'BIZ kWh ENTRY'!F75</f>
        <v>0</v>
      </c>
      <c r="G12" s="3">
        <f>'BIZ kWh ENTRY'!G75</f>
        <v>0</v>
      </c>
      <c r="H12" s="3">
        <f>'BIZ kWh ENTRY'!H75</f>
        <v>0</v>
      </c>
      <c r="I12" s="3">
        <f>'BIZ kWh ENTRY'!I75</f>
        <v>0</v>
      </c>
      <c r="J12" s="3">
        <f>'BIZ kWh ENTRY'!J75</f>
        <v>0</v>
      </c>
      <c r="K12" s="3">
        <f>'BIZ kWh ENTRY'!K75</f>
        <v>0</v>
      </c>
      <c r="L12" s="3">
        <f>'BIZ kWh ENTRY'!L75</f>
        <v>0</v>
      </c>
      <c r="M12" s="3">
        <f>'BIZ kWh ENTRY'!M75</f>
        <v>0</v>
      </c>
      <c r="N12" s="3">
        <f>'BIZ kWh ENTRY'!N75</f>
        <v>0</v>
      </c>
      <c r="O12" s="161"/>
    </row>
    <row r="13" spans="1:17" x14ac:dyDescent="0.25">
      <c r="A13" s="526"/>
      <c r="B13" s="11" t="s">
        <v>5</v>
      </c>
      <c r="C13" s="3">
        <f>'BIZ kWh ENTRY'!C76</f>
        <v>0</v>
      </c>
      <c r="D13" s="3">
        <f>'BIZ kWh ENTRY'!D76</f>
        <v>0</v>
      </c>
      <c r="E13" s="3">
        <f>'BIZ kWh ENTRY'!E76</f>
        <v>0</v>
      </c>
      <c r="F13" s="3">
        <f>'BIZ kWh ENTRY'!F76</f>
        <v>0</v>
      </c>
      <c r="G13" s="3">
        <f>'BIZ kWh ENTRY'!G76</f>
        <v>0</v>
      </c>
      <c r="H13" s="3">
        <f>'BIZ kWh ENTRY'!H76</f>
        <v>0</v>
      </c>
      <c r="I13" s="3">
        <f>'BIZ kWh ENTRY'!I76</f>
        <v>0</v>
      </c>
      <c r="J13" s="3">
        <f>'BIZ kWh ENTRY'!J76</f>
        <v>0</v>
      </c>
      <c r="K13" s="3">
        <f>'BIZ kWh ENTRY'!K76</f>
        <v>0</v>
      </c>
      <c r="L13" s="3">
        <f>'BIZ kWh ENTRY'!L76</f>
        <v>0</v>
      </c>
      <c r="M13" s="3">
        <f>'BIZ kWh ENTRY'!M76</f>
        <v>0</v>
      </c>
      <c r="N13" s="3">
        <f>'BIZ kWh ENTRY'!N76</f>
        <v>0</v>
      </c>
      <c r="O13" s="161"/>
    </row>
    <row r="14" spans="1:17" x14ac:dyDescent="0.25">
      <c r="A14" s="526"/>
      <c r="B14" s="11" t="s">
        <v>23</v>
      </c>
      <c r="C14" s="3">
        <f>'BIZ kWh ENTRY'!C77</f>
        <v>0</v>
      </c>
      <c r="D14" s="3">
        <f>'BIZ kWh ENTRY'!D77</f>
        <v>0</v>
      </c>
      <c r="E14" s="3">
        <f>'BIZ kWh ENTRY'!E77</f>
        <v>0</v>
      </c>
      <c r="F14" s="3">
        <f>'BIZ kWh ENTRY'!F77</f>
        <v>0</v>
      </c>
      <c r="G14" s="3">
        <f>'BIZ kWh ENTRY'!G77</f>
        <v>0</v>
      </c>
      <c r="H14" s="3">
        <f>'BIZ kWh ENTRY'!H77</f>
        <v>0</v>
      </c>
      <c r="I14" s="3">
        <f>'BIZ kWh ENTRY'!I77</f>
        <v>0</v>
      </c>
      <c r="J14" s="3">
        <f>'BIZ kWh ENTRY'!J77</f>
        <v>0</v>
      </c>
      <c r="K14" s="3">
        <f>'BIZ kWh ENTRY'!K77</f>
        <v>0</v>
      </c>
      <c r="L14" s="3">
        <f>'BIZ kWh ENTRY'!L77</f>
        <v>0</v>
      </c>
      <c r="M14" s="3">
        <f>'BIZ kWh ENTRY'!M77</f>
        <v>0</v>
      </c>
      <c r="N14" s="3">
        <f>'BIZ kWh ENTRY'!N77</f>
        <v>0</v>
      </c>
      <c r="O14" s="161"/>
    </row>
    <row r="15" spans="1:17" x14ac:dyDescent="0.25">
      <c r="A15" s="526"/>
      <c r="B15" s="11" t="s">
        <v>24</v>
      </c>
      <c r="C15" s="3">
        <f>'BIZ kWh ENTRY'!C78</f>
        <v>0</v>
      </c>
      <c r="D15" s="3">
        <f>'BIZ kWh ENTRY'!D78</f>
        <v>0</v>
      </c>
      <c r="E15" s="3">
        <f>'BIZ kWh ENTRY'!E78</f>
        <v>0</v>
      </c>
      <c r="F15" s="3">
        <f>'BIZ kWh ENTRY'!F78</f>
        <v>0</v>
      </c>
      <c r="G15" s="3">
        <f>'BIZ kWh ENTRY'!G78</f>
        <v>0</v>
      </c>
      <c r="H15" s="3">
        <f>'BIZ kWh ENTRY'!H78</f>
        <v>0</v>
      </c>
      <c r="I15" s="3">
        <f>'BIZ kWh ENTRY'!I78</f>
        <v>0</v>
      </c>
      <c r="J15" s="3">
        <f>'BIZ kWh ENTRY'!J78</f>
        <v>0</v>
      </c>
      <c r="K15" s="3">
        <f>'BIZ kWh ENTRY'!K78</f>
        <v>0</v>
      </c>
      <c r="L15" s="3">
        <f>'BIZ kWh ENTRY'!L78</f>
        <v>0</v>
      </c>
      <c r="M15" s="3">
        <f>'BIZ kWh ENTRY'!M78</f>
        <v>0</v>
      </c>
      <c r="N15" s="3">
        <f>'BIZ kWh ENTRY'!N78</f>
        <v>0</v>
      </c>
      <c r="O15" s="161"/>
    </row>
    <row r="16" spans="1:17" x14ac:dyDescent="0.25">
      <c r="A16" s="526"/>
      <c r="B16" s="11" t="s">
        <v>7</v>
      </c>
      <c r="C16" s="3">
        <f>'BIZ kWh ENTRY'!C79</f>
        <v>0</v>
      </c>
      <c r="D16" s="3">
        <f>'BIZ kWh ENTRY'!D79</f>
        <v>0</v>
      </c>
      <c r="E16" s="3">
        <f>'BIZ kWh ENTRY'!E79</f>
        <v>0</v>
      </c>
      <c r="F16" s="3">
        <f>'BIZ kWh ENTRY'!F79</f>
        <v>0</v>
      </c>
      <c r="G16" s="3">
        <f>'BIZ kWh ENTRY'!G79</f>
        <v>0</v>
      </c>
      <c r="H16" s="3">
        <f>'BIZ kWh ENTRY'!H79</f>
        <v>0</v>
      </c>
      <c r="I16" s="3">
        <f>'BIZ kWh ENTRY'!I79</f>
        <v>0</v>
      </c>
      <c r="J16" s="3">
        <f>'BIZ kWh ENTRY'!J79</f>
        <v>0</v>
      </c>
      <c r="K16" s="3">
        <f>'BIZ kWh ENTRY'!K79</f>
        <v>0</v>
      </c>
      <c r="L16" s="3">
        <f>'BIZ kWh ENTRY'!L79</f>
        <v>0</v>
      </c>
      <c r="M16" s="3">
        <f>'BIZ kWh ENTRY'!M79</f>
        <v>0</v>
      </c>
      <c r="N16" s="3">
        <f>'BIZ kWh ENTRY'!N79</f>
        <v>0</v>
      </c>
      <c r="O16" s="161"/>
    </row>
    <row r="17" spans="1:15" x14ac:dyDescent="0.25">
      <c r="A17" s="526"/>
      <c r="B17" s="11" t="s">
        <v>8</v>
      </c>
      <c r="C17" s="3">
        <f>'BIZ kWh ENTRY'!C80</f>
        <v>0</v>
      </c>
      <c r="D17" s="3">
        <f>'BIZ kWh ENTRY'!D80</f>
        <v>0</v>
      </c>
      <c r="E17" s="3">
        <f>'BIZ kWh ENTRY'!E80</f>
        <v>0</v>
      </c>
      <c r="F17" s="3">
        <f>'BIZ kWh ENTRY'!F80</f>
        <v>0</v>
      </c>
      <c r="G17" s="3">
        <f>'BIZ kWh ENTRY'!G80</f>
        <v>0</v>
      </c>
      <c r="H17" s="3">
        <f>'BIZ kWh ENTRY'!H80</f>
        <v>0</v>
      </c>
      <c r="I17" s="3">
        <f>'BIZ kWh ENTRY'!I80</f>
        <v>0</v>
      </c>
      <c r="J17" s="3">
        <f>'BIZ kWh ENTRY'!J80</f>
        <v>0</v>
      </c>
      <c r="K17" s="3">
        <f>'BIZ kWh ENTRY'!K80</f>
        <v>0</v>
      </c>
      <c r="L17" s="3">
        <f>'BIZ kWh ENTRY'!L80</f>
        <v>0</v>
      </c>
      <c r="M17" s="3">
        <f>'BIZ kWh ENTRY'!M80</f>
        <v>0</v>
      </c>
      <c r="N17" s="3">
        <f>'BIZ kWh ENTRY'!N80</f>
        <v>0</v>
      </c>
      <c r="O17" s="161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61"/>
    </row>
    <row r="19" spans="1:15" ht="15.75" thickBot="1" x14ac:dyDescent="0.3">
      <c r="A19" s="527"/>
      <c r="B19" s="182" t="s">
        <v>25</v>
      </c>
      <c r="C19" s="217">
        <f>SUM(C5:C18)</f>
        <v>0</v>
      </c>
      <c r="D19" s="217">
        <f t="shared" ref="D19:N19" si="1">SUM(D5:D18)</f>
        <v>0</v>
      </c>
      <c r="E19" s="217">
        <f t="shared" si="1"/>
        <v>0</v>
      </c>
      <c r="F19" s="217">
        <f t="shared" si="1"/>
        <v>0</v>
      </c>
      <c r="G19" s="217">
        <f t="shared" si="1"/>
        <v>0</v>
      </c>
      <c r="H19" s="217">
        <f t="shared" si="1"/>
        <v>0</v>
      </c>
      <c r="I19" s="217">
        <f t="shared" si="1"/>
        <v>0</v>
      </c>
      <c r="J19" s="217">
        <f t="shared" si="1"/>
        <v>0</v>
      </c>
      <c r="K19" s="217">
        <f t="shared" si="1"/>
        <v>0</v>
      </c>
      <c r="L19" s="217">
        <f t="shared" si="1"/>
        <v>0</v>
      </c>
      <c r="M19" s="217">
        <f t="shared" si="1"/>
        <v>0</v>
      </c>
      <c r="N19" s="217">
        <f t="shared" si="1"/>
        <v>0</v>
      </c>
      <c r="O19" s="241"/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76" t="s">
        <v>216</v>
      </c>
      <c r="N20" s="277">
        <f>SUM(C19:N19)</f>
        <v>0</v>
      </c>
      <c r="O20" s="276" t="s">
        <v>217</v>
      </c>
    </row>
    <row r="21" spans="1:15" ht="15.75" thickBot="1" x14ac:dyDescent="0.3"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15" ht="16.5" thickBot="1" x14ac:dyDescent="0.3">
      <c r="A22" s="528" t="s">
        <v>31</v>
      </c>
      <c r="B22" s="17" t="str">
        <f t="shared" ref="B22" si="2">B4</f>
        <v>End Use</v>
      </c>
      <c r="C22" s="139">
        <f>C$4</f>
        <v>45658</v>
      </c>
      <c r="D22" s="139">
        <f t="shared" ref="D22:O22" si="3">D$4</f>
        <v>45689</v>
      </c>
      <c r="E22" s="139">
        <f t="shared" si="3"/>
        <v>45717</v>
      </c>
      <c r="F22" s="139">
        <f t="shared" si="3"/>
        <v>45748</v>
      </c>
      <c r="G22" s="139">
        <f t="shared" si="3"/>
        <v>45778</v>
      </c>
      <c r="H22" s="139">
        <f t="shared" si="3"/>
        <v>45809</v>
      </c>
      <c r="I22" s="139">
        <f t="shared" si="3"/>
        <v>45839</v>
      </c>
      <c r="J22" s="139">
        <f t="shared" si="3"/>
        <v>45870</v>
      </c>
      <c r="K22" s="139">
        <f t="shared" si="3"/>
        <v>45901</v>
      </c>
      <c r="L22" s="139">
        <f t="shared" si="3"/>
        <v>45931</v>
      </c>
      <c r="M22" s="139">
        <f t="shared" si="3"/>
        <v>45962</v>
      </c>
      <c r="N22" s="139">
        <f t="shared" si="3"/>
        <v>45992</v>
      </c>
      <c r="O22" s="139">
        <f t="shared" si="3"/>
        <v>46023</v>
      </c>
    </row>
    <row r="23" spans="1:15" ht="15" customHeight="1" x14ac:dyDescent="0.25">
      <c r="A23" s="529"/>
      <c r="B23" s="11" t="str">
        <f t="shared" ref="B23:B37" si="4">B5</f>
        <v>Air Comp</v>
      </c>
      <c r="C23" s="3">
        <f>'BIZ kWh ENTRY'!S68</f>
        <v>0</v>
      </c>
      <c r="D23" s="3">
        <f>'BIZ kWh ENTRY'!T68</f>
        <v>0</v>
      </c>
      <c r="E23" s="3">
        <f>'BIZ kWh ENTRY'!U68</f>
        <v>0</v>
      </c>
      <c r="F23" s="3">
        <f>'BIZ kWh ENTRY'!V68</f>
        <v>0</v>
      </c>
      <c r="G23" s="3">
        <f>'BIZ kWh ENTRY'!W68</f>
        <v>0</v>
      </c>
      <c r="H23" s="3">
        <f>'BIZ kWh ENTRY'!X68</f>
        <v>0</v>
      </c>
      <c r="I23" s="3">
        <f>'BIZ kWh ENTRY'!Y68</f>
        <v>0</v>
      </c>
      <c r="J23" s="3">
        <f>'BIZ kWh ENTRY'!Z68</f>
        <v>0</v>
      </c>
      <c r="K23" s="3">
        <f>'BIZ kWh ENTRY'!AA68</f>
        <v>0</v>
      </c>
      <c r="L23" s="3">
        <f>'BIZ kWh ENTRY'!AB68</f>
        <v>0</v>
      </c>
      <c r="M23" s="3">
        <f>'BIZ kWh ENTRY'!AC68</f>
        <v>0</v>
      </c>
      <c r="N23" s="3">
        <f>'BIZ kWh ENTRY'!AD68</f>
        <v>0</v>
      </c>
      <c r="O23" s="161"/>
    </row>
    <row r="24" spans="1:15" x14ac:dyDescent="0.25">
      <c r="A24" s="529"/>
      <c r="B24" s="12" t="str">
        <f t="shared" si="4"/>
        <v>Building Shell</v>
      </c>
      <c r="C24" s="3">
        <f>'BIZ kWh ENTRY'!S69</f>
        <v>0</v>
      </c>
      <c r="D24" s="3">
        <f>'BIZ kWh ENTRY'!T69</f>
        <v>0</v>
      </c>
      <c r="E24" s="3">
        <f>'BIZ kWh ENTRY'!U69</f>
        <v>0</v>
      </c>
      <c r="F24" s="3">
        <f>'BIZ kWh ENTRY'!V69</f>
        <v>0</v>
      </c>
      <c r="G24" s="3">
        <f>'BIZ kWh ENTRY'!W69</f>
        <v>0</v>
      </c>
      <c r="H24" s="3">
        <f>'BIZ kWh ENTRY'!X69</f>
        <v>0</v>
      </c>
      <c r="I24" s="3">
        <f>'BIZ kWh ENTRY'!Y69</f>
        <v>0</v>
      </c>
      <c r="J24" s="3">
        <f>'BIZ kWh ENTRY'!Z69</f>
        <v>0</v>
      </c>
      <c r="K24" s="3">
        <f>'BIZ kWh ENTRY'!AA69</f>
        <v>0</v>
      </c>
      <c r="L24" s="3">
        <f>'BIZ kWh ENTRY'!AB69</f>
        <v>0</v>
      </c>
      <c r="M24" s="3">
        <f>'BIZ kWh ENTRY'!AC69</f>
        <v>0</v>
      </c>
      <c r="N24" s="3">
        <f>'BIZ kWh ENTRY'!AD69</f>
        <v>0</v>
      </c>
      <c r="O24" s="161"/>
    </row>
    <row r="25" spans="1:15" x14ac:dyDescent="0.25">
      <c r="A25" s="529"/>
      <c r="B25" s="11" t="str">
        <f t="shared" si="4"/>
        <v>Cooking</v>
      </c>
      <c r="C25" s="3">
        <f>'BIZ kWh ENTRY'!S70</f>
        <v>0</v>
      </c>
      <c r="D25" s="3">
        <f>'BIZ kWh ENTRY'!T70</f>
        <v>0</v>
      </c>
      <c r="E25" s="3">
        <f>'BIZ kWh ENTRY'!U70</f>
        <v>0</v>
      </c>
      <c r="F25" s="3">
        <f>'BIZ kWh ENTRY'!V70</f>
        <v>0</v>
      </c>
      <c r="G25" s="3">
        <f>'BIZ kWh ENTRY'!W70</f>
        <v>0</v>
      </c>
      <c r="H25" s="3">
        <f>'BIZ kWh ENTRY'!X70</f>
        <v>0</v>
      </c>
      <c r="I25" s="3">
        <f>'BIZ kWh ENTRY'!Y70</f>
        <v>0</v>
      </c>
      <c r="J25" s="3">
        <f>'BIZ kWh ENTRY'!Z70</f>
        <v>0</v>
      </c>
      <c r="K25" s="3">
        <f>'BIZ kWh ENTRY'!AA70</f>
        <v>0</v>
      </c>
      <c r="L25" s="3">
        <f>'BIZ kWh ENTRY'!AB70</f>
        <v>0</v>
      </c>
      <c r="M25" s="3">
        <f>'BIZ kWh ENTRY'!AC70</f>
        <v>0</v>
      </c>
      <c r="N25" s="3">
        <f>'BIZ kWh ENTRY'!AD70</f>
        <v>0</v>
      </c>
      <c r="O25" s="161"/>
    </row>
    <row r="26" spans="1:15" x14ac:dyDescent="0.25">
      <c r="A26" s="529"/>
      <c r="B26" s="11" t="str">
        <f t="shared" si="4"/>
        <v>Cooling</v>
      </c>
      <c r="C26" s="3">
        <f>'BIZ kWh ENTRY'!S71</f>
        <v>0</v>
      </c>
      <c r="D26" s="3">
        <f>'BIZ kWh ENTRY'!T71</f>
        <v>0</v>
      </c>
      <c r="E26" s="3">
        <f>'BIZ kWh ENTRY'!U71</f>
        <v>0</v>
      </c>
      <c r="F26" s="3">
        <f>'BIZ kWh ENTRY'!V71</f>
        <v>0</v>
      </c>
      <c r="G26" s="3">
        <f>'BIZ kWh ENTRY'!W71</f>
        <v>0</v>
      </c>
      <c r="H26" s="3">
        <f>'BIZ kWh ENTRY'!X71</f>
        <v>0</v>
      </c>
      <c r="I26" s="3">
        <f>'BIZ kWh ENTRY'!Y71</f>
        <v>0</v>
      </c>
      <c r="J26" s="3">
        <f>'BIZ kWh ENTRY'!Z71</f>
        <v>0</v>
      </c>
      <c r="K26" s="3">
        <f>'BIZ kWh ENTRY'!AA71</f>
        <v>0</v>
      </c>
      <c r="L26" s="3">
        <f>'BIZ kWh ENTRY'!AB71</f>
        <v>0</v>
      </c>
      <c r="M26" s="3">
        <f>'BIZ kWh ENTRY'!AC71</f>
        <v>0</v>
      </c>
      <c r="N26" s="3">
        <f>'BIZ kWh ENTRY'!AD71</f>
        <v>0</v>
      </c>
      <c r="O26" s="161"/>
    </row>
    <row r="27" spans="1:15" x14ac:dyDescent="0.25">
      <c r="A27" s="529"/>
      <c r="B27" s="12" t="str">
        <f t="shared" si="4"/>
        <v>Ext Lighting</v>
      </c>
      <c r="C27" s="3">
        <f>'BIZ kWh ENTRY'!S72</f>
        <v>0</v>
      </c>
      <c r="D27" s="3">
        <f>'BIZ kWh ENTRY'!T72</f>
        <v>0</v>
      </c>
      <c r="E27" s="3">
        <f>'BIZ kWh ENTRY'!U72</f>
        <v>0</v>
      </c>
      <c r="F27" s="3">
        <f>'BIZ kWh ENTRY'!V72</f>
        <v>0</v>
      </c>
      <c r="G27" s="3">
        <f>'BIZ kWh ENTRY'!W72</f>
        <v>0</v>
      </c>
      <c r="H27" s="3">
        <f>'BIZ kWh ENTRY'!X72</f>
        <v>0</v>
      </c>
      <c r="I27" s="3">
        <f>'BIZ kWh ENTRY'!Y72</f>
        <v>0</v>
      </c>
      <c r="J27" s="3">
        <f>'BIZ kWh ENTRY'!Z72</f>
        <v>0</v>
      </c>
      <c r="K27" s="3">
        <f>'BIZ kWh ENTRY'!AA72</f>
        <v>0</v>
      </c>
      <c r="L27" s="3">
        <f>'BIZ kWh ENTRY'!AB72</f>
        <v>0</v>
      </c>
      <c r="M27" s="3">
        <f>'BIZ kWh ENTRY'!AC72</f>
        <v>0</v>
      </c>
      <c r="N27" s="3">
        <f>'BIZ kWh ENTRY'!AD72</f>
        <v>0</v>
      </c>
      <c r="O27" s="161"/>
    </row>
    <row r="28" spans="1:15" x14ac:dyDescent="0.25">
      <c r="A28" s="529"/>
      <c r="B28" s="11" t="str">
        <f t="shared" si="4"/>
        <v>Heating</v>
      </c>
      <c r="C28" s="3">
        <f>'BIZ kWh ENTRY'!S73</f>
        <v>0</v>
      </c>
      <c r="D28" s="3">
        <f>'BIZ kWh ENTRY'!T73</f>
        <v>0</v>
      </c>
      <c r="E28" s="3">
        <f>'BIZ kWh ENTRY'!U73</f>
        <v>0</v>
      </c>
      <c r="F28" s="3">
        <f>'BIZ kWh ENTRY'!V73</f>
        <v>0</v>
      </c>
      <c r="G28" s="3">
        <f>'BIZ kWh ENTRY'!W73</f>
        <v>0</v>
      </c>
      <c r="H28" s="3">
        <f>'BIZ kWh ENTRY'!X73</f>
        <v>0</v>
      </c>
      <c r="I28" s="3">
        <f>'BIZ kWh ENTRY'!Y73</f>
        <v>0</v>
      </c>
      <c r="J28" s="3">
        <f>'BIZ kWh ENTRY'!Z73</f>
        <v>0</v>
      </c>
      <c r="K28" s="3">
        <f>'BIZ kWh ENTRY'!AA73</f>
        <v>0</v>
      </c>
      <c r="L28" s="3">
        <f>'BIZ kWh ENTRY'!AB73</f>
        <v>0</v>
      </c>
      <c r="M28" s="3">
        <f>'BIZ kWh ENTRY'!AC73</f>
        <v>0</v>
      </c>
      <c r="N28" s="3">
        <f>'BIZ kWh ENTRY'!AD73</f>
        <v>0</v>
      </c>
      <c r="O28" s="161"/>
    </row>
    <row r="29" spans="1:15" x14ac:dyDescent="0.25">
      <c r="A29" s="529"/>
      <c r="B29" s="11" t="str">
        <f t="shared" si="4"/>
        <v>HVAC</v>
      </c>
      <c r="C29" s="3">
        <f>'BIZ kWh ENTRY'!S74</f>
        <v>0</v>
      </c>
      <c r="D29" s="3">
        <f>'BIZ kWh ENTRY'!T74</f>
        <v>0</v>
      </c>
      <c r="E29" s="3">
        <f>'BIZ kWh ENTRY'!U74</f>
        <v>0</v>
      </c>
      <c r="F29" s="3">
        <f>'BIZ kWh ENTRY'!V74</f>
        <v>0</v>
      </c>
      <c r="G29" s="3">
        <f>'BIZ kWh ENTRY'!W74</f>
        <v>0</v>
      </c>
      <c r="H29" s="3">
        <f>'BIZ kWh ENTRY'!X74</f>
        <v>0</v>
      </c>
      <c r="I29" s="3">
        <f>'BIZ kWh ENTRY'!Y74</f>
        <v>0</v>
      </c>
      <c r="J29" s="3">
        <f>'BIZ kWh ENTRY'!Z74</f>
        <v>0</v>
      </c>
      <c r="K29" s="3">
        <f>'BIZ kWh ENTRY'!AA74</f>
        <v>0</v>
      </c>
      <c r="L29" s="3">
        <f>'BIZ kWh ENTRY'!AB74</f>
        <v>0</v>
      </c>
      <c r="M29" s="3">
        <f>'BIZ kWh ENTRY'!AC74</f>
        <v>0</v>
      </c>
      <c r="N29" s="3">
        <f>'BIZ kWh ENTRY'!AD74</f>
        <v>0</v>
      </c>
      <c r="O29" s="161"/>
    </row>
    <row r="30" spans="1:15" x14ac:dyDescent="0.25">
      <c r="A30" s="529"/>
      <c r="B30" s="11" t="str">
        <f t="shared" si="4"/>
        <v>Lighting</v>
      </c>
      <c r="C30" s="3">
        <f>'BIZ kWh ENTRY'!S75</f>
        <v>0</v>
      </c>
      <c r="D30" s="3">
        <f>'BIZ kWh ENTRY'!T75</f>
        <v>0</v>
      </c>
      <c r="E30" s="3">
        <f>'BIZ kWh ENTRY'!U75</f>
        <v>0</v>
      </c>
      <c r="F30" s="3">
        <f>'BIZ kWh ENTRY'!V75</f>
        <v>0</v>
      </c>
      <c r="G30" s="3">
        <f>'BIZ kWh ENTRY'!W75</f>
        <v>0</v>
      </c>
      <c r="H30" s="3">
        <f>'BIZ kWh ENTRY'!X75</f>
        <v>0</v>
      </c>
      <c r="I30" s="3">
        <f>'BIZ kWh ENTRY'!Y75</f>
        <v>0</v>
      </c>
      <c r="J30" s="3">
        <f>'BIZ kWh ENTRY'!Z75</f>
        <v>0</v>
      </c>
      <c r="K30" s="3">
        <f>'BIZ kWh ENTRY'!AA75</f>
        <v>0</v>
      </c>
      <c r="L30" s="3">
        <f>'BIZ kWh ENTRY'!AB75</f>
        <v>0</v>
      </c>
      <c r="M30" s="3">
        <f>'BIZ kWh ENTRY'!AC75</f>
        <v>0</v>
      </c>
      <c r="N30" s="3">
        <f>'BIZ kWh ENTRY'!AD75</f>
        <v>0</v>
      </c>
      <c r="O30" s="161"/>
    </row>
    <row r="31" spans="1:15" x14ac:dyDescent="0.25">
      <c r="A31" s="529"/>
      <c r="B31" s="11" t="str">
        <f t="shared" si="4"/>
        <v>Miscellaneous</v>
      </c>
      <c r="C31" s="3">
        <f>'BIZ kWh ENTRY'!S76</f>
        <v>0</v>
      </c>
      <c r="D31" s="3">
        <f>'BIZ kWh ENTRY'!T76</f>
        <v>0</v>
      </c>
      <c r="E31" s="3">
        <f>'BIZ kWh ENTRY'!U76</f>
        <v>0</v>
      </c>
      <c r="F31" s="3">
        <f>'BIZ kWh ENTRY'!V76</f>
        <v>0</v>
      </c>
      <c r="G31" s="3">
        <f>'BIZ kWh ENTRY'!W76</f>
        <v>0</v>
      </c>
      <c r="H31" s="3">
        <f>'BIZ kWh ENTRY'!X76</f>
        <v>0</v>
      </c>
      <c r="I31" s="3">
        <f>'BIZ kWh ENTRY'!Y76</f>
        <v>0</v>
      </c>
      <c r="J31" s="3">
        <f>'BIZ kWh ENTRY'!Z76</f>
        <v>0</v>
      </c>
      <c r="K31" s="3">
        <f>'BIZ kWh ENTRY'!AA76</f>
        <v>0</v>
      </c>
      <c r="L31" s="3">
        <f>'BIZ kWh ENTRY'!AB76</f>
        <v>0</v>
      </c>
      <c r="M31" s="3">
        <f>'BIZ kWh ENTRY'!AC76</f>
        <v>0</v>
      </c>
      <c r="N31" s="3">
        <f>'BIZ kWh ENTRY'!AD76</f>
        <v>0</v>
      </c>
      <c r="O31" s="161"/>
    </row>
    <row r="32" spans="1:15" ht="15" customHeight="1" x14ac:dyDescent="0.25">
      <c r="A32" s="529"/>
      <c r="B32" s="11" t="str">
        <f t="shared" si="4"/>
        <v>Motors</v>
      </c>
      <c r="C32" s="3">
        <f>'BIZ kWh ENTRY'!S77</f>
        <v>0</v>
      </c>
      <c r="D32" s="3">
        <f>'BIZ kWh ENTRY'!T77</f>
        <v>0</v>
      </c>
      <c r="E32" s="3">
        <f>'BIZ kWh ENTRY'!U77</f>
        <v>0</v>
      </c>
      <c r="F32" s="3">
        <f>'BIZ kWh ENTRY'!V77</f>
        <v>0</v>
      </c>
      <c r="G32" s="3">
        <f>'BIZ kWh ENTRY'!W77</f>
        <v>0</v>
      </c>
      <c r="H32" s="3">
        <f>'BIZ kWh ENTRY'!X77</f>
        <v>0</v>
      </c>
      <c r="I32" s="3">
        <f>'BIZ kWh ENTRY'!Y77</f>
        <v>0</v>
      </c>
      <c r="J32" s="3">
        <f>'BIZ kWh ENTRY'!Z77</f>
        <v>0</v>
      </c>
      <c r="K32" s="3">
        <f>'BIZ kWh ENTRY'!AA77</f>
        <v>0</v>
      </c>
      <c r="L32" s="3">
        <f>'BIZ kWh ENTRY'!AB77</f>
        <v>0</v>
      </c>
      <c r="M32" s="3">
        <f>'BIZ kWh ENTRY'!AC77</f>
        <v>0</v>
      </c>
      <c r="N32" s="3">
        <f>'BIZ kWh ENTRY'!AD77</f>
        <v>0</v>
      </c>
      <c r="O32" s="161"/>
    </row>
    <row r="33" spans="1:15" x14ac:dyDescent="0.25">
      <c r="A33" s="529"/>
      <c r="B33" s="11" t="str">
        <f t="shared" si="4"/>
        <v>Process</v>
      </c>
      <c r="C33" s="3">
        <f>'BIZ kWh ENTRY'!S78</f>
        <v>0</v>
      </c>
      <c r="D33" s="3">
        <f>'BIZ kWh ENTRY'!T78</f>
        <v>0</v>
      </c>
      <c r="E33" s="3">
        <f>'BIZ kWh ENTRY'!U78</f>
        <v>0</v>
      </c>
      <c r="F33" s="3">
        <f>'BIZ kWh ENTRY'!V78</f>
        <v>0</v>
      </c>
      <c r="G33" s="3">
        <f>'BIZ kWh ENTRY'!W78</f>
        <v>0</v>
      </c>
      <c r="H33" s="3">
        <f>'BIZ kWh ENTRY'!X78</f>
        <v>0</v>
      </c>
      <c r="I33" s="3">
        <f>'BIZ kWh ENTRY'!Y78</f>
        <v>0</v>
      </c>
      <c r="J33" s="3">
        <f>'BIZ kWh ENTRY'!Z78</f>
        <v>0</v>
      </c>
      <c r="K33" s="3">
        <f>'BIZ kWh ENTRY'!AA78</f>
        <v>0</v>
      </c>
      <c r="L33" s="3">
        <f>'BIZ kWh ENTRY'!AB78</f>
        <v>0</v>
      </c>
      <c r="M33" s="3">
        <f>'BIZ kWh ENTRY'!AC78</f>
        <v>0</v>
      </c>
      <c r="N33" s="3">
        <f>'BIZ kWh ENTRY'!AD78</f>
        <v>0</v>
      </c>
      <c r="O33" s="161"/>
    </row>
    <row r="34" spans="1:15" x14ac:dyDescent="0.25">
      <c r="A34" s="529"/>
      <c r="B34" s="11" t="str">
        <f t="shared" si="4"/>
        <v>Refrigeration</v>
      </c>
      <c r="C34" s="3">
        <f>'BIZ kWh ENTRY'!S79</f>
        <v>0</v>
      </c>
      <c r="D34" s="3">
        <f>'BIZ kWh ENTRY'!T79</f>
        <v>0</v>
      </c>
      <c r="E34" s="3">
        <f>'BIZ kWh ENTRY'!U79</f>
        <v>0</v>
      </c>
      <c r="F34" s="3">
        <f>'BIZ kWh ENTRY'!V79</f>
        <v>0</v>
      </c>
      <c r="G34" s="3">
        <f>'BIZ kWh ENTRY'!W79</f>
        <v>0</v>
      </c>
      <c r="H34" s="3">
        <f>'BIZ kWh ENTRY'!X79</f>
        <v>0</v>
      </c>
      <c r="I34" s="3">
        <f>'BIZ kWh ENTRY'!Y79</f>
        <v>0</v>
      </c>
      <c r="J34" s="3">
        <f>'BIZ kWh ENTRY'!Z79</f>
        <v>0</v>
      </c>
      <c r="K34" s="3">
        <f>'BIZ kWh ENTRY'!AA79</f>
        <v>0</v>
      </c>
      <c r="L34" s="3">
        <f>'BIZ kWh ENTRY'!AB79</f>
        <v>0</v>
      </c>
      <c r="M34" s="3">
        <f>'BIZ kWh ENTRY'!AC79</f>
        <v>0</v>
      </c>
      <c r="N34" s="3">
        <f>'BIZ kWh ENTRY'!AD79</f>
        <v>0</v>
      </c>
      <c r="O34" s="161"/>
    </row>
    <row r="35" spans="1:15" x14ac:dyDescent="0.25">
      <c r="A35" s="529"/>
      <c r="B35" s="11" t="str">
        <f t="shared" si="4"/>
        <v>Water Heating</v>
      </c>
      <c r="C35" s="3">
        <f>'BIZ kWh ENTRY'!S80</f>
        <v>0</v>
      </c>
      <c r="D35" s="3">
        <f>'BIZ kWh ENTRY'!T80</f>
        <v>0</v>
      </c>
      <c r="E35" s="3">
        <f>'BIZ kWh ENTRY'!U80</f>
        <v>0</v>
      </c>
      <c r="F35" s="3">
        <f>'BIZ kWh ENTRY'!V80</f>
        <v>0</v>
      </c>
      <c r="G35" s="3">
        <f>'BIZ kWh ENTRY'!W80</f>
        <v>0</v>
      </c>
      <c r="H35" s="3">
        <f>'BIZ kWh ENTRY'!X80</f>
        <v>0</v>
      </c>
      <c r="I35" s="3">
        <f>'BIZ kWh ENTRY'!Y80</f>
        <v>0</v>
      </c>
      <c r="J35" s="3">
        <f>'BIZ kWh ENTRY'!Z80</f>
        <v>0</v>
      </c>
      <c r="K35" s="3">
        <f>'BIZ kWh ENTRY'!AA80</f>
        <v>0</v>
      </c>
      <c r="L35" s="3">
        <f>'BIZ kWh ENTRY'!AB80</f>
        <v>0</v>
      </c>
      <c r="M35" s="3">
        <f>'BIZ kWh ENTRY'!AC80</f>
        <v>0</v>
      </c>
      <c r="N35" s="3">
        <f>'BIZ kWh ENTRY'!AD80</f>
        <v>0</v>
      </c>
      <c r="O35" s="161"/>
    </row>
    <row r="36" spans="1:15" ht="15" customHeight="1" x14ac:dyDescent="0.25">
      <c r="A36" s="529"/>
      <c r="B36" s="11" t="str">
        <f t="shared" si="4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61"/>
    </row>
    <row r="37" spans="1:15" ht="15" customHeight="1" thickBot="1" x14ac:dyDescent="0.3">
      <c r="A37" s="530"/>
      <c r="B37" s="182" t="str">
        <f t="shared" si="4"/>
        <v>Monthly kWh</v>
      </c>
      <c r="C37" s="217">
        <f>SUM(C23:C36)</f>
        <v>0</v>
      </c>
      <c r="D37" s="217">
        <f t="shared" ref="D37:N37" si="5">SUM(D23:D36)</f>
        <v>0</v>
      </c>
      <c r="E37" s="217">
        <f t="shared" si="5"/>
        <v>0</v>
      </c>
      <c r="F37" s="217">
        <f t="shared" si="5"/>
        <v>0</v>
      </c>
      <c r="G37" s="217">
        <f t="shared" si="5"/>
        <v>0</v>
      </c>
      <c r="H37" s="217">
        <f t="shared" si="5"/>
        <v>0</v>
      </c>
      <c r="I37" s="217">
        <f t="shared" si="5"/>
        <v>0</v>
      </c>
      <c r="J37" s="217">
        <f t="shared" si="5"/>
        <v>0</v>
      </c>
      <c r="K37" s="217">
        <f t="shared" si="5"/>
        <v>0</v>
      </c>
      <c r="L37" s="217">
        <f t="shared" si="5"/>
        <v>0</v>
      </c>
      <c r="M37" s="217">
        <f t="shared" si="5"/>
        <v>0</v>
      </c>
      <c r="N37" s="217">
        <f t="shared" si="5"/>
        <v>0</v>
      </c>
      <c r="O37" s="241"/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76" t="s">
        <v>216</v>
      </c>
      <c r="N38" s="277">
        <f>SUM(C37:N37)</f>
        <v>0</v>
      </c>
      <c r="O38" s="276" t="s">
        <v>217</v>
      </c>
    </row>
    <row r="39" spans="1:15" ht="15.75" thickBot="1" x14ac:dyDescent="0.3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spans="1:15" ht="16.5" thickBot="1" x14ac:dyDescent="0.3">
      <c r="A40" s="531" t="s">
        <v>32</v>
      </c>
      <c r="B40" s="17" t="str">
        <f t="shared" ref="B40" si="6">B22</f>
        <v>End Use</v>
      </c>
      <c r="C40" s="139">
        <f>C$4</f>
        <v>45658</v>
      </c>
      <c r="D40" s="139">
        <f t="shared" ref="D40:O40" si="7">D$4</f>
        <v>45689</v>
      </c>
      <c r="E40" s="139">
        <f t="shared" si="7"/>
        <v>45717</v>
      </c>
      <c r="F40" s="139">
        <f t="shared" si="7"/>
        <v>45748</v>
      </c>
      <c r="G40" s="139">
        <f t="shared" si="7"/>
        <v>45778</v>
      </c>
      <c r="H40" s="139">
        <f t="shared" si="7"/>
        <v>45809</v>
      </c>
      <c r="I40" s="139">
        <f t="shared" si="7"/>
        <v>45839</v>
      </c>
      <c r="J40" s="139">
        <f t="shared" si="7"/>
        <v>45870</v>
      </c>
      <c r="K40" s="139">
        <f t="shared" si="7"/>
        <v>45901</v>
      </c>
      <c r="L40" s="139">
        <f t="shared" si="7"/>
        <v>45931</v>
      </c>
      <c r="M40" s="139">
        <f t="shared" si="7"/>
        <v>45962</v>
      </c>
      <c r="N40" s="139">
        <f t="shared" si="7"/>
        <v>45992</v>
      </c>
      <c r="O40" s="139">
        <f t="shared" si="7"/>
        <v>46023</v>
      </c>
    </row>
    <row r="41" spans="1:15" ht="15" customHeight="1" x14ac:dyDescent="0.25">
      <c r="A41" s="532"/>
      <c r="B41" s="11" t="str">
        <f t="shared" ref="B41:B55" si="8">B23</f>
        <v>Air Comp</v>
      </c>
      <c r="C41" s="3">
        <f>'BIZ kWh ENTRY'!AI68</f>
        <v>0</v>
      </c>
      <c r="D41" s="3">
        <f>'BIZ kWh ENTRY'!AJ68</f>
        <v>0</v>
      </c>
      <c r="E41" s="3">
        <f>'BIZ kWh ENTRY'!AK68</f>
        <v>0</v>
      </c>
      <c r="F41" s="3">
        <f>'BIZ kWh ENTRY'!AL68</f>
        <v>0</v>
      </c>
      <c r="G41" s="3">
        <f>'BIZ kWh ENTRY'!AM68</f>
        <v>0</v>
      </c>
      <c r="H41" s="3">
        <f>'BIZ kWh ENTRY'!AN68</f>
        <v>0</v>
      </c>
      <c r="I41" s="3">
        <f>'BIZ kWh ENTRY'!AO68</f>
        <v>0</v>
      </c>
      <c r="J41" s="3">
        <f>'BIZ kWh ENTRY'!AP68</f>
        <v>0</v>
      </c>
      <c r="K41" s="3">
        <f>'BIZ kWh ENTRY'!AQ68</f>
        <v>0</v>
      </c>
      <c r="L41" s="3">
        <f>'BIZ kWh ENTRY'!AR68</f>
        <v>0</v>
      </c>
      <c r="M41" s="3">
        <f>'BIZ kWh ENTRY'!AS68</f>
        <v>0</v>
      </c>
      <c r="N41" s="3">
        <f>'BIZ kWh ENTRY'!AT68</f>
        <v>0</v>
      </c>
      <c r="O41" s="161"/>
    </row>
    <row r="42" spans="1:15" x14ac:dyDescent="0.25">
      <c r="A42" s="532"/>
      <c r="B42" s="12" t="str">
        <f t="shared" si="8"/>
        <v>Building Shell</v>
      </c>
      <c r="C42" s="3">
        <f>'BIZ kWh ENTRY'!AI69</f>
        <v>0</v>
      </c>
      <c r="D42" s="3">
        <f>'BIZ kWh ENTRY'!AJ69</f>
        <v>0</v>
      </c>
      <c r="E42" s="3">
        <f>'BIZ kWh ENTRY'!AK69</f>
        <v>0</v>
      </c>
      <c r="F42" s="3">
        <f>'BIZ kWh ENTRY'!AL69</f>
        <v>0</v>
      </c>
      <c r="G42" s="3">
        <f>'BIZ kWh ENTRY'!AM69</f>
        <v>0</v>
      </c>
      <c r="H42" s="3">
        <f>'BIZ kWh ENTRY'!AN69</f>
        <v>0</v>
      </c>
      <c r="I42" s="3">
        <f>'BIZ kWh ENTRY'!AO69</f>
        <v>0</v>
      </c>
      <c r="J42" s="3">
        <f>'BIZ kWh ENTRY'!AP69</f>
        <v>0</v>
      </c>
      <c r="K42" s="3">
        <f>'BIZ kWh ENTRY'!AQ69</f>
        <v>0</v>
      </c>
      <c r="L42" s="3">
        <f>'BIZ kWh ENTRY'!AR69</f>
        <v>0</v>
      </c>
      <c r="M42" s="3">
        <f>'BIZ kWh ENTRY'!AS69</f>
        <v>0</v>
      </c>
      <c r="N42" s="3">
        <f>'BIZ kWh ENTRY'!AT69</f>
        <v>0</v>
      </c>
      <c r="O42" s="161"/>
    </row>
    <row r="43" spans="1:15" x14ac:dyDescent="0.25">
      <c r="A43" s="532"/>
      <c r="B43" s="11" t="str">
        <f t="shared" si="8"/>
        <v>Cooking</v>
      </c>
      <c r="C43" s="3">
        <f>'BIZ kWh ENTRY'!AI70</f>
        <v>0</v>
      </c>
      <c r="D43" s="3">
        <f>'BIZ kWh ENTRY'!AJ70</f>
        <v>0</v>
      </c>
      <c r="E43" s="3">
        <f>'BIZ kWh ENTRY'!AK70</f>
        <v>0</v>
      </c>
      <c r="F43" s="3">
        <f>'BIZ kWh ENTRY'!AL70</f>
        <v>0</v>
      </c>
      <c r="G43" s="3">
        <f>'BIZ kWh ENTRY'!AM70</f>
        <v>0</v>
      </c>
      <c r="H43" s="3">
        <f>'BIZ kWh ENTRY'!AN70</f>
        <v>0</v>
      </c>
      <c r="I43" s="3">
        <f>'BIZ kWh ENTRY'!AO70</f>
        <v>0</v>
      </c>
      <c r="J43" s="3">
        <f>'BIZ kWh ENTRY'!AP70</f>
        <v>0</v>
      </c>
      <c r="K43" s="3">
        <f>'BIZ kWh ENTRY'!AQ70</f>
        <v>0</v>
      </c>
      <c r="L43" s="3">
        <f>'BIZ kWh ENTRY'!AR70</f>
        <v>0</v>
      </c>
      <c r="M43" s="3">
        <f>'BIZ kWh ENTRY'!AS70</f>
        <v>0</v>
      </c>
      <c r="N43" s="3">
        <f>'BIZ kWh ENTRY'!AT70</f>
        <v>0</v>
      </c>
      <c r="O43" s="161"/>
    </row>
    <row r="44" spans="1:15" x14ac:dyDescent="0.25">
      <c r="A44" s="532"/>
      <c r="B44" s="11" t="str">
        <f t="shared" si="8"/>
        <v>Cooling</v>
      </c>
      <c r="C44" s="3">
        <f>'BIZ kWh ENTRY'!AI71</f>
        <v>0</v>
      </c>
      <c r="D44" s="3">
        <f>'BIZ kWh ENTRY'!AJ71</f>
        <v>0</v>
      </c>
      <c r="E44" s="3">
        <f>'BIZ kWh ENTRY'!AK71</f>
        <v>0</v>
      </c>
      <c r="F44" s="3">
        <f>'BIZ kWh ENTRY'!AL71</f>
        <v>0</v>
      </c>
      <c r="G44" s="3">
        <f>'BIZ kWh ENTRY'!AM71</f>
        <v>0</v>
      </c>
      <c r="H44" s="3">
        <f>'BIZ kWh ENTRY'!AN71</f>
        <v>0</v>
      </c>
      <c r="I44" s="3">
        <f>'BIZ kWh ENTRY'!AO71</f>
        <v>0</v>
      </c>
      <c r="J44" s="3">
        <f>'BIZ kWh ENTRY'!AP71</f>
        <v>0</v>
      </c>
      <c r="K44" s="3">
        <f>'BIZ kWh ENTRY'!AQ71</f>
        <v>0</v>
      </c>
      <c r="L44" s="3">
        <f>'BIZ kWh ENTRY'!AR71</f>
        <v>0</v>
      </c>
      <c r="M44" s="3">
        <f>'BIZ kWh ENTRY'!AS71</f>
        <v>0</v>
      </c>
      <c r="N44" s="3">
        <f>'BIZ kWh ENTRY'!AT71</f>
        <v>0</v>
      </c>
      <c r="O44" s="161"/>
    </row>
    <row r="45" spans="1:15" x14ac:dyDescent="0.25">
      <c r="A45" s="532"/>
      <c r="B45" s="12" t="str">
        <f t="shared" si="8"/>
        <v>Ext Lighting</v>
      </c>
      <c r="C45" s="3">
        <f>'BIZ kWh ENTRY'!AI72</f>
        <v>0</v>
      </c>
      <c r="D45" s="3">
        <f>'BIZ kWh ENTRY'!AJ72</f>
        <v>0</v>
      </c>
      <c r="E45" s="3">
        <f>'BIZ kWh ENTRY'!AK72</f>
        <v>0</v>
      </c>
      <c r="F45" s="3">
        <f>'BIZ kWh ENTRY'!AL72</f>
        <v>0</v>
      </c>
      <c r="G45" s="3">
        <f>'BIZ kWh ENTRY'!AM72</f>
        <v>0</v>
      </c>
      <c r="H45" s="3">
        <f>'BIZ kWh ENTRY'!AN72</f>
        <v>0</v>
      </c>
      <c r="I45" s="3">
        <f>'BIZ kWh ENTRY'!AO72</f>
        <v>0</v>
      </c>
      <c r="J45" s="3">
        <f>'BIZ kWh ENTRY'!AP72</f>
        <v>0</v>
      </c>
      <c r="K45" s="3">
        <f>'BIZ kWh ENTRY'!AQ72</f>
        <v>0</v>
      </c>
      <c r="L45" s="3">
        <f>'BIZ kWh ENTRY'!AR72</f>
        <v>0</v>
      </c>
      <c r="M45" s="3">
        <f>'BIZ kWh ENTRY'!AS72</f>
        <v>0</v>
      </c>
      <c r="N45" s="3">
        <f>'BIZ kWh ENTRY'!AT72</f>
        <v>0</v>
      </c>
      <c r="O45" s="161"/>
    </row>
    <row r="46" spans="1:15" x14ac:dyDescent="0.25">
      <c r="A46" s="532"/>
      <c r="B46" s="11" t="str">
        <f t="shared" si="8"/>
        <v>Heating</v>
      </c>
      <c r="C46" s="3">
        <f>'BIZ kWh ENTRY'!AI73</f>
        <v>0</v>
      </c>
      <c r="D46" s="3">
        <f>'BIZ kWh ENTRY'!AJ73</f>
        <v>0</v>
      </c>
      <c r="E46" s="3">
        <f>'BIZ kWh ENTRY'!AK73</f>
        <v>0</v>
      </c>
      <c r="F46" s="3">
        <f>'BIZ kWh ENTRY'!AL73</f>
        <v>0</v>
      </c>
      <c r="G46" s="3">
        <f>'BIZ kWh ENTRY'!AM73</f>
        <v>0</v>
      </c>
      <c r="H46" s="3">
        <f>'BIZ kWh ENTRY'!AN73</f>
        <v>0</v>
      </c>
      <c r="I46" s="3">
        <f>'BIZ kWh ENTRY'!AO73</f>
        <v>0</v>
      </c>
      <c r="J46" s="3">
        <f>'BIZ kWh ENTRY'!AP73</f>
        <v>0</v>
      </c>
      <c r="K46" s="3">
        <f>'BIZ kWh ENTRY'!AQ73</f>
        <v>0</v>
      </c>
      <c r="L46" s="3">
        <f>'BIZ kWh ENTRY'!AR73</f>
        <v>0</v>
      </c>
      <c r="M46" s="3">
        <f>'BIZ kWh ENTRY'!AS73</f>
        <v>0</v>
      </c>
      <c r="N46" s="3">
        <f>'BIZ kWh ENTRY'!AT73</f>
        <v>0</v>
      </c>
      <c r="O46" s="161"/>
    </row>
    <row r="47" spans="1:15" x14ac:dyDescent="0.25">
      <c r="A47" s="532"/>
      <c r="B47" s="11" t="str">
        <f t="shared" si="8"/>
        <v>HVAC</v>
      </c>
      <c r="C47" s="3">
        <f>'BIZ kWh ENTRY'!AI74</f>
        <v>0</v>
      </c>
      <c r="D47" s="3">
        <f>'BIZ kWh ENTRY'!AJ74</f>
        <v>0</v>
      </c>
      <c r="E47" s="3">
        <f>'BIZ kWh ENTRY'!AK74</f>
        <v>0</v>
      </c>
      <c r="F47" s="3">
        <f>'BIZ kWh ENTRY'!AL74</f>
        <v>0</v>
      </c>
      <c r="G47" s="3">
        <f>'BIZ kWh ENTRY'!AM74</f>
        <v>0</v>
      </c>
      <c r="H47" s="3">
        <f>'BIZ kWh ENTRY'!AN74</f>
        <v>0</v>
      </c>
      <c r="I47" s="3">
        <f>'BIZ kWh ENTRY'!AO74</f>
        <v>0</v>
      </c>
      <c r="J47" s="3">
        <f>'BIZ kWh ENTRY'!AP74</f>
        <v>0</v>
      </c>
      <c r="K47" s="3">
        <f>'BIZ kWh ENTRY'!AQ74</f>
        <v>0</v>
      </c>
      <c r="L47" s="3">
        <f>'BIZ kWh ENTRY'!AR74</f>
        <v>0</v>
      </c>
      <c r="M47" s="3">
        <f>'BIZ kWh ENTRY'!AS74</f>
        <v>0</v>
      </c>
      <c r="N47" s="3">
        <f>'BIZ kWh ENTRY'!AT74</f>
        <v>0</v>
      </c>
      <c r="O47" s="161"/>
    </row>
    <row r="48" spans="1:15" x14ac:dyDescent="0.25">
      <c r="A48" s="532"/>
      <c r="B48" s="11" t="str">
        <f t="shared" si="8"/>
        <v>Lighting</v>
      </c>
      <c r="C48" s="3">
        <f>'BIZ kWh ENTRY'!AI75</f>
        <v>0</v>
      </c>
      <c r="D48" s="3">
        <f>'BIZ kWh ENTRY'!AJ75</f>
        <v>0</v>
      </c>
      <c r="E48" s="3">
        <f>'BIZ kWh ENTRY'!AK75</f>
        <v>0</v>
      </c>
      <c r="F48" s="3">
        <f>'BIZ kWh ENTRY'!AL75</f>
        <v>0</v>
      </c>
      <c r="G48" s="3">
        <f>'BIZ kWh ENTRY'!AM75</f>
        <v>0</v>
      </c>
      <c r="H48" s="3">
        <f>'BIZ kWh ENTRY'!AN75</f>
        <v>0</v>
      </c>
      <c r="I48" s="3">
        <f>'BIZ kWh ENTRY'!AO75</f>
        <v>0</v>
      </c>
      <c r="J48" s="3">
        <f>'BIZ kWh ENTRY'!AP75</f>
        <v>0</v>
      </c>
      <c r="K48" s="3">
        <f>'BIZ kWh ENTRY'!AQ75</f>
        <v>0</v>
      </c>
      <c r="L48" s="3">
        <f>'BIZ kWh ENTRY'!AR75</f>
        <v>0</v>
      </c>
      <c r="M48" s="3">
        <f>'BIZ kWh ENTRY'!AS75</f>
        <v>0</v>
      </c>
      <c r="N48" s="3">
        <f>'BIZ kWh ENTRY'!AT75</f>
        <v>0</v>
      </c>
      <c r="O48" s="161"/>
    </row>
    <row r="49" spans="1:15" x14ac:dyDescent="0.25">
      <c r="A49" s="532"/>
      <c r="B49" s="11" t="str">
        <f t="shared" si="8"/>
        <v>Miscellaneous</v>
      </c>
      <c r="C49" s="3">
        <f>'BIZ kWh ENTRY'!AI76</f>
        <v>0</v>
      </c>
      <c r="D49" s="3">
        <f>'BIZ kWh ENTRY'!AJ76</f>
        <v>0</v>
      </c>
      <c r="E49" s="3">
        <f>'BIZ kWh ENTRY'!AK76</f>
        <v>0</v>
      </c>
      <c r="F49" s="3">
        <f>'BIZ kWh ENTRY'!AL76</f>
        <v>0</v>
      </c>
      <c r="G49" s="3">
        <f>'BIZ kWh ENTRY'!AM76</f>
        <v>0</v>
      </c>
      <c r="H49" s="3">
        <f>'BIZ kWh ENTRY'!AN76</f>
        <v>0</v>
      </c>
      <c r="I49" s="3">
        <f>'BIZ kWh ENTRY'!AO76</f>
        <v>0</v>
      </c>
      <c r="J49" s="3">
        <f>'BIZ kWh ENTRY'!AP76</f>
        <v>0</v>
      </c>
      <c r="K49" s="3">
        <f>'BIZ kWh ENTRY'!AQ76</f>
        <v>0</v>
      </c>
      <c r="L49" s="3">
        <f>'BIZ kWh ENTRY'!AR76</f>
        <v>0</v>
      </c>
      <c r="M49" s="3">
        <f>'BIZ kWh ENTRY'!AS76</f>
        <v>0</v>
      </c>
      <c r="N49" s="3">
        <f>'BIZ kWh ENTRY'!AT76</f>
        <v>0</v>
      </c>
      <c r="O49" s="161"/>
    </row>
    <row r="50" spans="1:15" ht="15" customHeight="1" x14ac:dyDescent="0.25">
      <c r="A50" s="532"/>
      <c r="B50" s="11" t="str">
        <f t="shared" si="8"/>
        <v>Motors</v>
      </c>
      <c r="C50" s="3">
        <f>'BIZ kWh ENTRY'!AI77</f>
        <v>0</v>
      </c>
      <c r="D50" s="3">
        <f>'BIZ kWh ENTRY'!AJ77</f>
        <v>0</v>
      </c>
      <c r="E50" s="3">
        <f>'BIZ kWh ENTRY'!AK77</f>
        <v>0</v>
      </c>
      <c r="F50" s="3">
        <f>'BIZ kWh ENTRY'!AL77</f>
        <v>0</v>
      </c>
      <c r="G50" s="3">
        <f>'BIZ kWh ENTRY'!AM77</f>
        <v>0</v>
      </c>
      <c r="H50" s="3">
        <f>'BIZ kWh ENTRY'!AN77</f>
        <v>0</v>
      </c>
      <c r="I50" s="3">
        <f>'BIZ kWh ENTRY'!AO77</f>
        <v>0</v>
      </c>
      <c r="J50" s="3">
        <f>'BIZ kWh ENTRY'!AP77</f>
        <v>0</v>
      </c>
      <c r="K50" s="3">
        <f>'BIZ kWh ENTRY'!AQ77</f>
        <v>0</v>
      </c>
      <c r="L50" s="3">
        <f>'BIZ kWh ENTRY'!AR77</f>
        <v>0</v>
      </c>
      <c r="M50" s="3">
        <f>'BIZ kWh ENTRY'!AS77</f>
        <v>0</v>
      </c>
      <c r="N50" s="3">
        <f>'BIZ kWh ENTRY'!AT77</f>
        <v>0</v>
      </c>
      <c r="O50" s="161"/>
    </row>
    <row r="51" spans="1:15" x14ac:dyDescent="0.25">
      <c r="A51" s="532"/>
      <c r="B51" s="11" t="str">
        <f t="shared" si="8"/>
        <v>Process</v>
      </c>
      <c r="C51" s="3">
        <f>'BIZ kWh ENTRY'!AI78</f>
        <v>0</v>
      </c>
      <c r="D51" s="3">
        <f>'BIZ kWh ENTRY'!AJ78</f>
        <v>0</v>
      </c>
      <c r="E51" s="3">
        <f>'BIZ kWh ENTRY'!AK78</f>
        <v>0</v>
      </c>
      <c r="F51" s="3">
        <f>'BIZ kWh ENTRY'!AL78</f>
        <v>0</v>
      </c>
      <c r="G51" s="3">
        <f>'BIZ kWh ENTRY'!AM78</f>
        <v>0</v>
      </c>
      <c r="H51" s="3">
        <f>'BIZ kWh ENTRY'!AN78</f>
        <v>0</v>
      </c>
      <c r="I51" s="3">
        <f>'BIZ kWh ENTRY'!AO78</f>
        <v>0</v>
      </c>
      <c r="J51" s="3">
        <f>'BIZ kWh ENTRY'!AP78</f>
        <v>0</v>
      </c>
      <c r="K51" s="3">
        <f>'BIZ kWh ENTRY'!AQ78</f>
        <v>0</v>
      </c>
      <c r="L51" s="3">
        <f>'BIZ kWh ENTRY'!AR78</f>
        <v>0</v>
      </c>
      <c r="M51" s="3">
        <f>'BIZ kWh ENTRY'!AS78</f>
        <v>0</v>
      </c>
      <c r="N51" s="3">
        <f>'BIZ kWh ENTRY'!AT78</f>
        <v>0</v>
      </c>
      <c r="O51" s="161"/>
    </row>
    <row r="52" spans="1:15" x14ac:dyDescent="0.25">
      <c r="A52" s="532"/>
      <c r="B52" s="11" t="str">
        <f t="shared" si="8"/>
        <v>Refrigeration</v>
      </c>
      <c r="C52" s="3">
        <f>'BIZ kWh ENTRY'!AI79</f>
        <v>0</v>
      </c>
      <c r="D52" s="3">
        <f>'BIZ kWh ENTRY'!AJ79</f>
        <v>0</v>
      </c>
      <c r="E52" s="3">
        <f>'BIZ kWh ENTRY'!AK79</f>
        <v>0</v>
      </c>
      <c r="F52" s="3">
        <f>'BIZ kWh ENTRY'!AL79</f>
        <v>0</v>
      </c>
      <c r="G52" s="3">
        <f>'BIZ kWh ENTRY'!AM79</f>
        <v>0</v>
      </c>
      <c r="H52" s="3">
        <f>'BIZ kWh ENTRY'!AN79</f>
        <v>0</v>
      </c>
      <c r="I52" s="3">
        <f>'BIZ kWh ENTRY'!AO79</f>
        <v>0</v>
      </c>
      <c r="J52" s="3">
        <f>'BIZ kWh ENTRY'!AP79</f>
        <v>0</v>
      </c>
      <c r="K52" s="3">
        <f>'BIZ kWh ENTRY'!AQ79</f>
        <v>0</v>
      </c>
      <c r="L52" s="3">
        <f>'BIZ kWh ENTRY'!AR79</f>
        <v>0</v>
      </c>
      <c r="M52" s="3">
        <f>'BIZ kWh ENTRY'!AS79</f>
        <v>0</v>
      </c>
      <c r="N52" s="3">
        <f>'BIZ kWh ENTRY'!AT79</f>
        <v>0</v>
      </c>
      <c r="O52" s="161"/>
    </row>
    <row r="53" spans="1:15" x14ac:dyDescent="0.25">
      <c r="A53" s="532"/>
      <c r="B53" s="11" t="str">
        <f t="shared" si="8"/>
        <v>Water Heating</v>
      </c>
      <c r="C53" s="3">
        <f>'BIZ kWh ENTRY'!AI80</f>
        <v>0</v>
      </c>
      <c r="D53" s="3">
        <f>'BIZ kWh ENTRY'!AJ80</f>
        <v>0</v>
      </c>
      <c r="E53" s="3">
        <f>'BIZ kWh ENTRY'!AK80</f>
        <v>0</v>
      </c>
      <c r="F53" s="3">
        <f>'BIZ kWh ENTRY'!AL80</f>
        <v>0</v>
      </c>
      <c r="G53" s="3">
        <f>'BIZ kWh ENTRY'!AM80</f>
        <v>0</v>
      </c>
      <c r="H53" s="3">
        <f>'BIZ kWh ENTRY'!AN80</f>
        <v>0</v>
      </c>
      <c r="I53" s="3">
        <f>'BIZ kWh ENTRY'!AO80</f>
        <v>0</v>
      </c>
      <c r="J53" s="3">
        <f>'BIZ kWh ENTRY'!AP80</f>
        <v>0</v>
      </c>
      <c r="K53" s="3">
        <f>'BIZ kWh ENTRY'!AQ80</f>
        <v>0</v>
      </c>
      <c r="L53" s="3">
        <f>'BIZ kWh ENTRY'!AR80</f>
        <v>0</v>
      </c>
      <c r="M53" s="3">
        <f>'BIZ kWh ENTRY'!AS80</f>
        <v>0</v>
      </c>
      <c r="N53" s="3">
        <f>'BIZ kWh ENTRY'!AT80</f>
        <v>0</v>
      </c>
      <c r="O53" s="161"/>
    </row>
    <row r="54" spans="1:15" ht="15" customHeight="1" x14ac:dyDescent="0.25">
      <c r="A54" s="532"/>
      <c r="B54" s="11" t="str">
        <f t="shared" si="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61"/>
    </row>
    <row r="55" spans="1:15" ht="15" customHeight="1" thickBot="1" x14ac:dyDescent="0.3">
      <c r="A55" s="533"/>
      <c r="B55" s="182" t="str">
        <f t="shared" si="8"/>
        <v>Monthly kWh</v>
      </c>
      <c r="C55" s="217">
        <f>SUM(C41:C54)</f>
        <v>0</v>
      </c>
      <c r="D55" s="217">
        <f t="shared" ref="D55:N55" si="9">SUM(D41:D54)</f>
        <v>0</v>
      </c>
      <c r="E55" s="217">
        <f t="shared" si="9"/>
        <v>0</v>
      </c>
      <c r="F55" s="217">
        <f t="shared" si="9"/>
        <v>0</v>
      </c>
      <c r="G55" s="217">
        <f t="shared" si="9"/>
        <v>0</v>
      </c>
      <c r="H55" s="217">
        <f t="shared" si="9"/>
        <v>0</v>
      </c>
      <c r="I55" s="217">
        <f t="shared" si="9"/>
        <v>0</v>
      </c>
      <c r="J55" s="217">
        <f t="shared" si="9"/>
        <v>0</v>
      </c>
      <c r="K55" s="217">
        <f t="shared" si="9"/>
        <v>0</v>
      </c>
      <c r="L55" s="217">
        <f t="shared" si="9"/>
        <v>0</v>
      </c>
      <c r="M55" s="217">
        <f t="shared" si="9"/>
        <v>0</v>
      </c>
      <c r="N55" s="217">
        <f t="shared" si="9"/>
        <v>0</v>
      </c>
      <c r="O55" s="241"/>
    </row>
    <row r="56" spans="1:15" ht="15" customHeight="1" x14ac:dyDescent="0.25">
      <c r="A56" s="8"/>
      <c r="B56" s="234"/>
      <c r="C56" s="9"/>
      <c r="D56" s="234"/>
      <c r="E56" s="9"/>
      <c r="F56" s="5"/>
      <c r="G56" s="5"/>
      <c r="H56" s="5"/>
      <c r="I56" s="5"/>
      <c r="J56" s="5"/>
      <c r="K56" s="5"/>
      <c r="L56" s="5"/>
      <c r="M56" s="276" t="s">
        <v>216</v>
      </c>
      <c r="N56" s="277">
        <f>SUM(C55:N55)</f>
        <v>0</v>
      </c>
      <c r="O56" s="276" t="s">
        <v>217</v>
      </c>
    </row>
    <row r="57" spans="1:15" ht="15.75" thickBot="1" x14ac:dyDescent="0.3">
      <c r="C57" s="124"/>
      <c r="D57" s="124"/>
      <c r="E57" s="124"/>
      <c r="F57" s="234"/>
      <c r="G57" s="234"/>
      <c r="H57" s="9"/>
      <c r="I57" s="234"/>
      <c r="J57" s="234"/>
      <c r="K57" s="9"/>
      <c r="L57" s="234"/>
      <c r="M57" s="234"/>
      <c r="N57" s="9"/>
      <c r="O57" s="234"/>
    </row>
    <row r="58" spans="1:15" ht="16.5" thickBot="1" x14ac:dyDescent="0.3">
      <c r="A58" s="573" t="s">
        <v>33</v>
      </c>
      <c r="B58" s="17" t="str">
        <f t="shared" ref="B58" si="10">B40</f>
        <v>End Use</v>
      </c>
      <c r="C58" s="139">
        <f>C$4</f>
        <v>45658</v>
      </c>
      <c r="D58" s="139">
        <f t="shared" ref="D58:O58" si="11">D$4</f>
        <v>45689</v>
      </c>
      <c r="E58" s="139">
        <f t="shared" si="11"/>
        <v>45717</v>
      </c>
      <c r="F58" s="139">
        <f t="shared" si="11"/>
        <v>45748</v>
      </c>
      <c r="G58" s="139">
        <f t="shared" si="11"/>
        <v>45778</v>
      </c>
      <c r="H58" s="139">
        <f t="shared" si="11"/>
        <v>45809</v>
      </c>
      <c r="I58" s="139">
        <f t="shared" si="11"/>
        <v>45839</v>
      </c>
      <c r="J58" s="139">
        <f t="shared" si="11"/>
        <v>45870</v>
      </c>
      <c r="K58" s="139">
        <f t="shared" si="11"/>
        <v>45901</v>
      </c>
      <c r="L58" s="139">
        <f t="shared" si="11"/>
        <v>45931</v>
      </c>
      <c r="M58" s="139">
        <f t="shared" si="11"/>
        <v>45962</v>
      </c>
      <c r="N58" s="139">
        <f t="shared" si="11"/>
        <v>45992</v>
      </c>
      <c r="O58" s="139">
        <f t="shared" si="11"/>
        <v>46023</v>
      </c>
    </row>
    <row r="59" spans="1:15" x14ac:dyDescent="0.25">
      <c r="A59" s="574"/>
      <c r="B59" s="11" t="str">
        <f t="shared" ref="B59:B73" si="12">B41</f>
        <v>Air Comp</v>
      </c>
      <c r="C59" s="3">
        <f>'BIZ kWh ENTRY'!AY68</f>
        <v>0</v>
      </c>
      <c r="D59" s="3">
        <f>'BIZ kWh ENTRY'!AZ68</f>
        <v>0</v>
      </c>
      <c r="E59" s="3">
        <f>'BIZ kWh ENTRY'!BA68</f>
        <v>0</v>
      </c>
      <c r="F59" s="3">
        <f>'BIZ kWh ENTRY'!BB68</f>
        <v>0</v>
      </c>
      <c r="G59" s="3">
        <f>'BIZ kWh ENTRY'!BC68</f>
        <v>0</v>
      </c>
      <c r="H59" s="3">
        <f>'BIZ kWh ENTRY'!BD68</f>
        <v>0</v>
      </c>
      <c r="I59" s="3">
        <f>'BIZ kWh ENTRY'!BE68</f>
        <v>0</v>
      </c>
      <c r="J59" s="3">
        <f>'BIZ kWh ENTRY'!BF68</f>
        <v>0</v>
      </c>
      <c r="K59" s="3">
        <f>'BIZ kWh ENTRY'!BG68</f>
        <v>0</v>
      </c>
      <c r="L59" s="3">
        <f>'BIZ kWh ENTRY'!BH68</f>
        <v>0</v>
      </c>
      <c r="M59" s="3">
        <f>'BIZ kWh ENTRY'!BI68</f>
        <v>0</v>
      </c>
      <c r="N59" s="3">
        <f>'BIZ kWh ENTRY'!BJ68</f>
        <v>0</v>
      </c>
      <c r="O59" s="161"/>
    </row>
    <row r="60" spans="1:15" ht="15" customHeight="1" x14ac:dyDescent="0.25">
      <c r="A60" s="574"/>
      <c r="B60" s="11" t="str">
        <f t="shared" si="12"/>
        <v>Building Shell</v>
      </c>
      <c r="C60" s="3">
        <f>'BIZ kWh ENTRY'!AY69</f>
        <v>0</v>
      </c>
      <c r="D60" s="3">
        <f>'BIZ kWh ENTRY'!AZ69</f>
        <v>0</v>
      </c>
      <c r="E60" s="3">
        <f>'BIZ kWh ENTRY'!BA69</f>
        <v>0</v>
      </c>
      <c r="F60" s="3">
        <f>'BIZ kWh ENTRY'!BB69</f>
        <v>0</v>
      </c>
      <c r="G60" s="3">
        <f>'BIZ kWh ENTRY'!BC69</f>
        <v>0</v>
      </c>
      <c r="H60" s="3">
        <f>'BIZ kWh ENTRY'!BD69</f>
        <v>0</v>
      </c>
      <c r="I60" s="3">
        <f>'BIZ kWh ENTRY'!BE69</f>
        <v>0</v>
      </c>
      <c r="J60" s="3">
        <f>'BIZ kWh ENTRY'!BF69</f>
        <v>0</v>
      </c>
      <c r="K60" s="3">
        <f>'BIZ kWh ENTRY'!BG69</f>
        <v>0</v>
      </c>
      <c r="L60" s="3">
        <f>'BIZ kWh ENTRY'!BH69</f>
        <v>0</v>
      </c>
      <c r="M60" s="3">
        <f>'BIZ kWh ENTRY'!BI69</f>
        <v>0</v>
      </c>
      <c r="N60" s="3">
        <f>'BIZ kWh ENTRY'!BJ69</f>
        <v>0</v>
      </c>
      <c r="O60" s="161"/>
    </row>
    <row r="61" spans="1:15" x14ac:dyDescent="0.25">
      <c r="A61" s="574"/>
      <c r="B61" s="11" t="str">
        <f t="shared" si="12"/>
        <v>Cooking</v>
      </c>
      <c r="C61" s="3">
        <f>'BIZ kWh ENTRY'!AY70</f>
        <v>0</v>
      </c>
      <c r="D61" s="3">
        <f>'BIZ kWh ENTRY'!AZ70</f>
        <v>0</v>
      </c>
      <c r="E61" s="3">
        <f>'BIZ kWh ENTRY'!BA70</f>
        <v>0</v>
      </c>
      <c r="F61" s="3">
        <f>'BIZ kWh ENTRY'!BB70</f>
        <v>0</v>
      </c>
      <c r="G61" s="3">
        <f>'BIZ kWh ENTRY'!BC70</f>
        <v>0</v>
      </c>
      <c r="H61" s="3">
        <f>'BIZ kWh ENTRY'!BD70</f>
        <v>0</v>
      </c>
      <c r="I61" s="3">
        <f>'BIZ kWh ENTRY'!BE70</f>
        <v>0</v>
      </c>
      <c r="J61" s="3">
        <f>'BIZ kWh ENTRY'!BF70</f>
        <v>0</v>
      </c>
      <c r="K61" s="3">
        <f>'BIZ kWh ENTRY'!BG70</f>
        <v>0</v>
      </c>
      <c r="L61" s="3">
        <f>'BIZ kWh ENTRY'!BH70</f>
        <v>0</v>
      </c>
      <c r="M61" s="3">
        <f>'BIZ kWh ENTRY'!BI70</f>
        <v>0</v>
      </c>
      <c r="N61" s="3">
        <f>'BIZ kWh ENTRY'!BJ70</f>
        <v>0</v>
      </c>
      <c r="O61" s="161"/>
    </row>
    <row r="62" spans="1:15" x14ac:dyDescent="0.25">
      <c r="A62" s="574"/>
      <c r="B62" s="11" t="str">
        <f t="shared" si="12"/>
        <v>Cooling</v>
      </c>
      <c r="C62" s="3">
        <f>'BIZ kWh ENTRY'!AY71</f>
        <v>0</v>
      </c>
      <c r="D62" s="3">
        <f>'BIZ kWh ENTRY'!AZ71</f>
        <v>0</v>
      </c>
      <c r="E62" s="3">
        <f>'BIZ kWh ENTRY'!BA71</f>
        <v>0</v>
      </c>
      <c r="F62" s="3">
        <f>'BIZ kWh ENTRY'!BB71</f>
        <v>0</v>
      </c>
      <c r="G62" s="3">
        <f>'BIZ kWh ENTRY'!BC71</f>
        <v>0</v>
      </c>
      <c r="H62" s="3">
        <f>'BIZ kWh ENTRY'!BD71</f>
        <v>0</v>
      </c>
      <c r="I62" s="3">
        <f>'BIZ kWh ENTRY'!BE71</f>
        <v>0</v>
      </c>
      <c r="J62" s="3">
        <f>'BIZ kWh ENTRY'!BF71</f>
        <v>0</v>
      </c>
      <c r="K62" s="3">
        <f>'BIZ kWh ENTRY'!BG71</f>
        <v>0</v>
      </c>
      <c r="L62" s="3">
        <f>'BIZ kWh ENTRY'!BH71</f>
        <v>0</v>
      </c>
      <c r="M62" s="3">
        <f>'BIZ kWh ENTRY'!BI71</f>
        <v>0</v>
      </c>
      <c r="N62" s="3">
        <f>'BIZ kWh ENTRY'!BJ71</f>
        <v>0</v>
      </c>
      <c r="O62" s="161"/>
    </row>
    <row r="63" spans="1:15" x14ac:dyDescent="0.25">
      <c r="A63" s="574"/>
      <c r="B63" s="11" t="str">
        <f t="shared" si="12"/>
        <v>Ext Lighting</v>
      </c>
      <c r="C63" s="3">
        <f>'BIZ kWh ENTRY'!AY72</f>
        <v>0</v>
      </c>
      <c r="D63" s="3">
        <f>'BIZ kWh ENTRY'!AZ72</f>
        <v>0</v>
      </c>
      <c r="E63" s="3">
        <f>'BIZ kWh ENTRY'!BA72</f>
        <v>0</v>
      </c>
      <c r="F63" s="3">
        <f>'BIZ kWh ENTRY'!BB72</f>
        <v>0</v>
      </c>
      <c r="G63" s="3">
        <f>'BIZ kWh ENTRY'!BC72</f>
        <v>0</v>
      </c>
      <c r="H63" s="3">
        <f>'BIZ kWh ENTRY'!BD72</f>
        <v>0</v>
      </c>
      <c r="I63" s="3">
        <f>'BIZ kWh ENTRY'!BE72</f>
        <v>0</v>
      </c>
      <c r="J63" s="3">
        <f>'BIZ kWh ENTRY'!BF72</f>
        <v>0</v>
      </c>
      <c r="K63" s="3">
        <f>'BIZ kWh ENTRY'!BG72</f>
        <v>0</v>
      </c>
      <c r="L63" s="3">
        <f>'BIZ kWh ENTRY'!BH72</f>
        <v>0</v>
      </c>
      <c r="M63" s="3">
        <f>'BIZ kWh ENTRY'!BI72</f>
        <v>0</v>
      </c>
      <c r="N63" s="3">
        <f>'BIZ kWh ENTRY'!BJ72</f>
        <v>0</v>
      </c>
      <c r="O63" s="161"/>
    </row>
    <row r="64" spans="1:15" x14ac:dyDescent="0.25">
      <c r="A64" s="574"/>
      <c r="B64" s="11" t="str">
        <f t="shared" si="12"/>
        <v>Heating</v>
      </c>
      <c r="C64" s="3">
        <f>'BIZ kWh ENTRY'!AY73</f>
        <v>0</v>
      </c>
      <c r="D64" s="3">
        <f>'BIZ kWh ENTRY'!AZ73</f>
        <v>0</v>
      </c>
      <c r="E64" s="3">
        <f>'BIZ kWh ENTRY'!BA73</f>
        <v>0</v>
      </c>
      <c r="F64" s="3">
        <f>'BIZ kWh ENTRY'!BB73</f>
        <v>0</v>
      </c>
      <c r="G64" s="3">
        <f>'BIZ kWh ENTRY'!BC73</f>
        <v>0</v>
      </c>
      <c r="H64" s="3">
        <f>'BIZ kWh ENTRY'!BD73</f>
        <v>0</v>
      </c>
      <c r="I64" s="3">
        <f>'BIZ kWh ENTRY'!BE73</f>
        <v>0</v>
      </c>
      <c r="J64" s="3">
        <f>'BIZ kWh ENTRY'!BF73</f>
        <v>0</v>
      </c>
      <c r="K64" s="3">
        <f>'BIZ kWh ENTRY'!BG73</f>
        <v>0</v>
      </c>
      <c r="L64" s="3">
        <f>'BIZ kWh ENTRY'!BH73</f>
        <v>0</v>
      </c>
      <c r="M64" s="3">
        <f>'BIZ kWh ENTRY'!BI73</f>
        <v>0</v>
      </c>
      <c r="N64" s="3">
        <f>'BIZ kWh ENTRY'!BJ73</f>
        <v>0</v>
      </c>
      <c r="O64" s="161"/>
    </row>
    <row r="65" spans="1:15" x14ac:dyDescent="0.25">
      <c r="A65" s="574"/>
      <c r="B65" s="11" t="str">
        <f t="shared" si="12"/>
        <v>HVAC</v>
      </c>
      <c r="C65" s="3">
        <f>'BIZ kWh ENTRY'!AY74</f>
        <v>0</v>
      </c>
      <c r="D65" s="3">
        <f>'BIZ kWh ENTRY'!AZ74</f>
        <v>0</v>
      </c>
      <c r="E65" s="3">
        <f>'BIZ kWh ENTRY'!BA74</f>
        <v>0</v>
      </c>
      <c r="F65" s="3">
        <f>'BIZ kWh ENTRY'!BB74</f>
        <v>0</v>
      </c>
      <c r="G65" s="3">
        <f>'BIZ kWh ENTRY'!BC74</f>
        <v>0</v>
      </c>
      <c r="H65" s="3">
        <f>'BIZ kWh ENTRY'!BD74</f>
        <v>0</v>
      </c>
      <c r="I65" s="3">
        <f>'BIZ kWh ENTRY'!BE74</f>
        <v>0</v>
      </c>
      <c r="J65" s="3">
        <f>'BIZ kWh ENTRY'!BF74</f>
        <v>0</v>
      </c>
      <c r="K65" s="3">
        <f>'BIZ kWh ENTRY'!BG74</f>
        <v>0</v>
      </c>
      <c r="L65" s="3">
        <f>'BIZ kWh ENTRY'!BH74</f>
        <v>0</v>
      </c>
      <c r="M65" s="3">
        <f>'BIZ kWh ENTRY'!BI74</f>
        <v>0</v>
      </c>
      <c r="N65" s="3">
        <f>'BIZ kWh ENTRY'!BJ74</f>
        <v>0</v>
      </c>
      <c r="O65" s="161"/>
    </row>
    <row r="66" spans="1:15" x14ac:dyDescent="0.25">
      <c r="A66" s="574"/>
      <c r="B66" s="11" t="str">
        <f t="shared" si="12"/>
        <v>Lighting</v>
      </c>
      <c r="C66" s="3">
        <f>'BIZ kWh ENTRY'!AY75</f>
        <v>0</v>
      </c>
      <c r="D66" s="3">
        <f>'BIZ kWh ENTRY'!AZ75</f>
        <v>0</v>
      </c>
      <c r="E66" s="3">
        <f>'BIZ kWh ENTRY'!BA75</f>
        <v>0</v>
      </c>
      <c r="F66" s="3">
        <f>'BIZ kWh ENTRY'!BB75</f>
        <v>0</v>
      </c>
      <c r="G66" s="3">
        <f>'BIZ kWh ENTRY'!BC75</f>
        <v>0</v>
      </c>
      <c r="H66" s="3">
        <f>'BIZ kWh ENTRY'!BD75</f>
        <v>0</v>
      </c>
      <c r="I66" s="3">
        <f>'BIZ kWh ENTRY'!BE75</f>
        <v>0</v>
      </c>
      <c r="J66" s="3">
        <f>'BIZ kWh ENTRY'!BF75</f>
        <v>0</v>
      </c>
      <c r="K66" s="3">
        <f>'BIZ kWh ENTRY'!BG75</f>
        <v>0</v>
      </c>
      <c r="L66" s="3">
        <f>'BIZ kWh ENTRY'!BH75</f>
        <v>0</v>
      </c>
      <c r="M66" s="3">
        <f>'BIZ kWh ENTRY'!BI75</f>
        <v>0</v>
      </c>
      <c r="N66" s="3">
        <f>'BIZ kWh ENTRY'!BJ75</f>
        <v>0</v>
      </c>
      <c r="O66" s="161"/>
    </row>
    <row r="67" spans="1:15" x14ac:dyDescent="0.25">
      <c r="A67" s="574"/>
      <c r="B67" s="11" t="str">
        <f t="shared" si="12"/>
        <v>Miscellaneous</v>
      </c>
      <c r="C67" s="3">
        <f>'BIZ kWh ENTRY'!AY76</f>
        <v>0</v>
      </c>
      <c r="D67" s="3">
        <f>'BIZ kWh ENTRY'!AZ76</f>
        <v>0</v>
      </c>
      <c r="E67" s="3">
        <f>'BIZ kWh ENTRY'!BA76</f>
        <v>0</v>
      </c>
      <c r="F67" s="3">
        <f>'BIZ kWh ENTRY'!BB76</f>
        <v>0</v>
      </c>
      <c r="G67" s="3">
        <f>'BIZ kWh ENTRY'!BC76</f>
        <v>0</v>
      </c>
      <c r="H67" s="3">
        <f>'BIZ kWh ENTRY'!BD76</f>
        <v>0</v>
      </c>
      <c r="I67" s="3">
        <f>'BIZ kWh ENTRY'!BE76</f>
        <v>0</v>
      </c>
      <c r="J67" s="3">
        <f>'BIZ kWh ENTRY'!BF76</f>
        <v>0</v>
      </c>
      <c r="K67" s="3">
        <f>'BIZ kWh ENTRY'!BG76</f>
        <v>0</v>
      </c>
      <c r="L67" s="3">
        <f>'BIZ kWh ENTRY'!BH76</f>
        <v>0</v>
      </c>
      <c r="M67" s="3">
        <f>'BIZ kWh ENTRY'!BI76</f>
        <v>0</v>
      </c>
      <c r="N67" s="3">
        <f>'BIZ kWh ENTRY'!BJ76</f>
        <v>0</v>
      </c>
      <c r="O67" s="161"/>
    </row>
    <row r="68" spans="1:15" x14ac:dyDescent="0.25">
      <c r="A68" s="574"/>
      <c r="B68" s="11" t="str">
        <f t="shared" si="12"/>
        <v>Motors</v>
      </c>
      <c r="C68" s="3">
        <f>'BIZ kWh ENTRY'!AY77</f>
        <v>0</v>
      </c>
      <c r="D68" s="3">
        <f>'BIZ kWh ENTRY'!AZ77</f>
        <v>0</v>
      </c>
      <c r="E68" s="3">
        <f>'BIZ kWh ENTRY'!BA77</f>
        <v>0</v>
      </c>
      <c r="F68" s="3">
        <f>'BIZ kWh ENTRY'!BB77</f>
        <v>0</v>
      </c>
      <c r="G68" s="3">
        <f>'BIZ kWh ENTRY'!BC77</f>
        <v>0</v>
      </c>
      <c r="H68" s="3">
        <f>'BIZ kWh ENTRY'!BD77</f>
        <v>0</v>
      </c>
      <c r="I68" s="3">
        <f>'BIZ kWh ENTRY'!BE77</f>
        <v>0</v>
      </c>
      <c r="J68" s="3">
        <f>'BIZ kWh ENTRY'!BF77</f>
        <v>0</v>
      </c>
      <c r="K68" s="3">
        <f>'BIZ kWh ENTRY'!BG77</f>
        <v>0</v>
      </c>
      <c r="L68" s="3">
        <f>'BIZ kWh ENTRY'!BH77</f>
        <v>0</v>
      </c>
      <c r="M68" s="3">
        <f>'BIZ kWh ENTRY'!BI77</f>
        <v>0</v>
      </c>
      <c r="N68" s="3">
        <f>'BIZ kWh ENTRY'!BJ77</f>
        <v>0</v>
      </c>
      <c r="O68" s="161"/>
    </row>
    <row r="69" spans="1:15" ht="15.75" customHeight="1" x14ac:dyDescent="0.25">
      <c r="A69" s="574"/>
      <c r="B69" s="11" t="str">
        <f t="shared" si="12"/>
        <v>Process</v>
      </c>
      <c r="C69" s="3">
        <f>'BIZ kWh ENTRY'!AY78</f>
        <v>0</v>
      </c>
      <c r="D69" s="3">
        <f>'BIZ kWh ENTRY'!AZ78</f>
        <v>0</v>
      </c>
      <c r="E69" s="3">
        <f>'BIZ kWh ENTRY'!BA78</f>
        <v>0</v>
      </c>
      <c r="F69" s="3">
        <f>'BIZ kWh ENTRY'!BB78</f>
        <v>0</v>
      </c>
      <c r="G69" s="3">
        <f>'BIZ kWh ENTRY'!BC78</f>
        <v>0</v>
      </c>
      <c r="H69" s="3">
        <f>'BIZ kWh ENTRY'!BD78</f>
        <v>0</v>
      </c>
      <c r="I69" s="3">
        <f>'BIZ kWh ENTRY'!BE78</f>
        <v>0</v>
      </c>
      <c r="J69" s="3">
        <f>'BIZ kWh ENTRY'!BF78</f>
        <v>0</v>
      </c>
      <c r="K69" s="3">
        <f>'BIZ kWh ENTRY'!BG78</f>
        <v>0</v>
      </c>
      <c r="L69" s="3">
        <f>'BIZ kWh ENTRY'!BH78</f>
        <v>0</v>
      </c>
      <c r="M69" s="3">
        <f>'BIZ kWh ENTRY'!BI78</f>
        <v>0</v>
      </c>
      <c r="N69" s="3">
        <f>'BIZ kWh ENTRY'!BJ78</f>
        <v>0</v>
      </c>
      <c r="O69" s="161"/>
    </row>
    <row r="70" spans="1:15" x14ac:dyDescent="0.25">
      <c r="A70" s="574"/>
      <c r="B70" s="11" t="str">
        <f t="shared" si="12"/>
        <v>Refrigeration</v>
      </c>
      <c r="C70" s="3">
        <f>'BIZ kWh ENTRY'!AY79</f>
        <v>0</v>
      </c>
      <c r="D70" s="3">
        <f>'BIZ kWh ENTRY'!AZ79</f>
        <v>0</v>
      </c>
      <c r="E70" s="3">
        <f>'BIZ kWh ENTRY'!BA79</f>
        <v>0</v>
      </c>
      <c r="F70" s="3">
        <f>'BIZ kWh ENTRY'!BB79</f>
        <v>0</v>
      </c>
      <c r="G70" s="3">
        <f>'BIZ kWh ENTRY'!BC79</f>
        <v>0</v>
      </c>
      <c r="H70" s="3">
        <f>'BIZ kWh ENTRY'!BD79</f>
        <v>0</v>
      </c>
      <c r="I70" s="3">
        <f>'BIZ kWh ENTRY'!BE79</f>
        <v>0</v>
      </c>
      <c r="J70" s="3">
        <f>'BIZ kWh ENTRY'!BF79</f>
        <v>0</v>
      </c>
      <c r="K70" s="3">
        <f>'BIZ kWh ENTRY'!BG79</f>
        <v>0</v>
      </c>
      <c r="L70" s="3">
        <f>'BIZ kWh ENTRY'!BH79</f>
        <v>0</v>
      </c>
      <c r="M70" s="3">
        <f>'BIZ kWh ENTRY'!BI79</f>
        <v>0</v>
      </c>
      <c r="N70" s="3">
        <f>'BIZ kWh ENTRY'!BJ79</f>
        <v>0</v>
      </c>
      <c r="O70" s="161"/>
    </row>
    <row r="71" spans="1:15" x14ac:dyDescent="0.25">
      <c r="A71" s="574"/>
      <c r="B71" s="11" t="str">
        <f t="shared" si="12"/>
        <v>Water Heating</v>
      </c>
      <c r="C71" s="3">
        <f>'BIZ kWh ENTRY'!AY80</f>
        <v>0</v>
      </c>
      <c r="D71" s="3">
        <f>'BIZ kWh ENTRY'!AZ80</f>
        <v>0</v>
      </c>
      <c r="E71" s="3">
        <f>'BIZ kWh ENTRY'!BA80</f>
        <v>0</v>
      </c>
      <c r="F71" s="3">
        <f>'BIZ kWh ENTRY'!BB80</f>
        <v>0</v>
      </c>
      <c r="G71" s="3">
        <f>'BIZ kWh ENTRY'!BC80</f>
        <v>0</v>
      </c>
      <c r="H71" s="3">
        <f>'BIZ kWh ENTRY'!BD80</f>
        <v>0</v>
      </c>
      <c r="I71" s="3">
        <f>'BIZ kWh ENTRY'!BE80</f>
        <v>0</v>
      </c>
      <c r="J71" s="3">
        <f>'BIZ kWh ENTRY'!BF80</f>
        <v>0</v>
      </c>
      <c r="K71" s="3">
        <f>'BIZ kWh ENTRY'!BG80</f>
        <v>0</v>
      </c>
      <c r="L71" s="3">
        <f>'BIZ kWh ENTRY'!BH80</f>
        <v>0</v>
      </c>
      <c r="M71" s="3">
        <f>'BIZ kWh ENTRY'!BI80</f>
        <v>0</v>
      </c>
      <c r="N71" s="3">
        <f>'BIZ kWh ENTRY'!BJ80</f>
        <v>0</v>
      </c>
      <c r="O71" s="161"/>
    </row>
    <row r="72" spans="1:15" x14ac:dyDescent="0.25">
      <c r="A72" s="574"/>
      <c r="B72" s="11" t="str">
        <f t="shared" si="1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61"/>
    </row>
    <row r="73" spans="1:15" ht="15.75" customHeight="1" thickBot="1" x14ac:dyDescent="0.3">
      <c r="A73" s="575"/>
      <c r="B73" s="182" t="str">
        <f t="shared" si="12"/>
        <v>Monthly kWh</v>
      </c>
      <c r="C73" s="217">
        <f>SUM(C59:C72)</f>
        <v>0</v>
      </c>
      <c r="D73" s="217">
        <f t="shared" ref="D73:N73" si="13">SUM(D59:D72)</f>
        <v>0</v>
      </c>
      <c r="E73" s="217">
        <f t="shared" si="13"/>
        <v>0</v>
      </c>
      <c r="F73" s="217">
        <f t="shared" si="13"/>
        <v>0</v>
      </c>
      <c r="G73" s="217">
        <f t="shared" si="13"/>
        <v>0</v>
      </c>
      <c r="H73" s="217">
        <f t="shared" si="13"/>
        <v>0</v>
      </c>
      <c r="I73" s="217">
        <f t="shared" si="13"/>
        <v>0</v>
      </c>
      <c r="J73" s="217">
        <f t="shared" si="13"/>
        <v>0</v>
      </c>
      <c r="K73" s="217">
        <f t="shared" si="13"/>
        <v>0</v>
      </c>
      <c r="L73" s="217">
        <f t="shared" si="13"/>
        <v>0</v>
      </c>
      <c r="M73" s="217">
        <f t="shared" si="13"/>
        <v>0</v>
      </c>
      <c r="N73" s="217">
        <f t="shared" si="13"/>
        <v>0</v>
      </c>
      <c r="O73" s="241"/>
    </row>
    <row r="74" spans="1:15" ht="15.75" customHeight="1" x14ac:dyDescent="0.25">
      <c r="A74" s="8"/>
      <c r="B74" s="234"/>
      <c r="C74" s="9"/>
      <c r="D74" s="234"/>
      <c r="E74" s="9"/>
      <c r="F74" s="5"/>
      <c r="G74" s="234"/>
      <c r="H74" s="234"/>
      <c r="I74" s="9"/>
      <c r="J74" s="234"/>
      <c r="K74" s="234"/>
      <c r="L74" s="9"/>
      <c r="M74" s="276" t="s">
        <v>216</v>
      </c>
      <c r="N74" s="277">
        <f>SUM(C73:N73)</f>
        <v>0</v>
      </c>
      <c r="O74" s="276" t="s">
        <v>217</v>
      </c>
    </row>
    <row r="75" spans="1:15" ht="15.75" customHeight="1" thickBot="1" x14ac:dyDescent="0.3"/>
    <row r="76" spans="1:15" ht="16.5" customHeight="1" thickBot="1" x14ac:dyDescent="0.3">
      <c r="A76" s="517" t="s">
        <v>17</v>
      </c>
      <c r="B76" s="17" t="s">
        <v>100</v>
      </c>
      <c r="C76" s="139">
        <f>C$4</f>
        <v>45658</v>
      </c>
      <c r="D76" s="139">
        <f t="shared" ref="D76:O76" si="14">D$4</f>
        <v>45689</v>
      </c>
      <c r="E76" s="139">
        <f t="shared" si="14"/>
        <v>45717</v>
      </c>
      <c r="F76" s="139">
        <f t="shared" si="14"/>
        <v>45748</v>
      </c>
      <c r="G76" s="139">
        <f t="shared" si="14"/>
        <v>45778</v>
      </c>
      <c r="H76" s="139">
        <f t="shared" si="14"/>
        <v>45809</v>
      </c>
      <c r="I76" s="139">
        <f t="shared" si="14"/>
        <v>45839</v>
      </c>
      <c r="J76" s="139">
        <f t="shared" si="14"/>
        <v>45870</v>
      </c>
      <c r="K76" s="139">
        <f t="shared" si="14"/>
        <v>45901</v>
      </c>
      <c r="L76" s="139">
        <f t="shared" si="14"/>
        <v>45931</v>
      </c>
      <c r="M76" s="139">
        <f t="shared" si="14"/>
        <v>45962</v>
      </c>
      <c r="N76" s="139">
        <f t="shared" si="14"/>
        <v>45992</v>
      </c>
      <c r="O76" s="139">
        <f t="shared" si="14"/>
        <v>46023</v>
      </c>
    </row>
    <row r="77" spans="1:15" ht="15.75" x14ac:dyDescent="0.25">
      <c r="A77" s="518"/>
      <c r="B77" s="13" t="s">
        <v>30</v>
      </c>
      <c r="C77" s="23">
        <f>((C19*C$90))*C$2</f>
        <v>0</v>
      </c>
      <c r="D77" s="23">
        <f t="shared" ref="D77:O77" si="15">((D19*D$90))*D$2</f>
        <v>0</v>
      </c>
      <c r="E77" s="23">
        <f t="shared" si="15"/>
        <v>0</v>
      </c>
      <c r="F77" s="23">
        <f t="shared" si="15"/>
        <v>0</v>
      </c>
      <c r="G77" s="23">
        <f t="shared" si="15"/>
        <v>0</v>
      </c>
      <c r="H77" s="23">
        <f t="shared" si="15"/>
        <v>0</v>
      </c>
      <c r="I77" s="23">
        <f t="shared" si="15"/>
        <v>0</v>
      </c>
      <c r="J77" s="23">
        <f t="shared" si="15"/>
        <v>0</v>
      </c>
      <c r="K77" s="23">
        <f t="shared" si="15"/>
        <v>0</v>
      </c>
      <c r="L77" s="23">
        <f t="shared" si="15"/>
        <v>0</v>
      </c>
      <c r="M77" s="23">
        <f t="shared" si="15"/>
        <v>0</v>
      </c>
      <c r="N77" s="23">
        <f t="shared" si="15"/>
        <v>0</v>
      </c>
      <c r="O77" s="23">
        <f t="shared" si="15"/>
        <v>0</v>
      </c>
    </row>
    <row r="78" spans="1:15" ht="15.75" x14ac:dyDescent="0.25">
      <c r="A78" s="518"/>
      <c r="B78" s="13" t="s">
        <v>31</v>
      </c>
      <c r="C78" s="23">
        <f>((C37*C$91))*C$2</f>
        <v>0</v>
      </c>
      <c r="D78" s="23">
        <f t="shared" ref="D78:O78" si="16">((D37*D$91))*D$2</f>
        <v>0</v>
      </c>
      <c r="E78" s="23">
        <f t="shared" si="16"/>
        <v>0</v>
      </c>
      <c r="F78" s="23">
        <f t="shared" si="16"/>
        <v>0</v>
      </c>
      <c r="G78" s="23">
        <f t="shared" si="16"/>
        <v>0</v>
      </c>
      <c r="H78" s="23">
        <f t="shared" si="16"/>
        <v>0</v>
      </c>
      <c r="I78" s="23">
        <f t="shared" si="16"/>
        <v>0</v>
      </c>
      <c r="J78" s="23">
        <f t="shared" si="16"/>
        <v>0</v>
      </c>
      <c r="K78" s="23">
        <f t="shared" si="16"/>
        <v>0</v>
      </c>
      <c r="L78" s="23">
        <f t="shared" si="16"/>
        <v>0</v>
      </c>
      <c r="M78" s="23">
        <f t="shared" si="16"/>
        <v>0</v>
      </c>
      <c r="N78" s="23">
        <f t="shared" si="16"/>
        <v>0</v>
      </c>
      <c r="O78" s="23">
        <f t="shared" si="16"/>
        <v>0</v>
      </c>
    </row>
    <row r="79" spans="1:15" ht="15.75" x14ac:dyDescent="0.25">
      <c r="A79" s="518"/>
      <c r="B79" s="13" t="s">
        <v>32</v>
      </c>
      <c r="C79" s="23">
        <f>((C55*C$92))*C$2</f>
        <v>0</v>
      </c>
      <c r="D79" s="23">
        <f t="shared" ref="D79:O79" si="17">((D55*D$92))*D$2</f>
        <v>0</v>
      </c>
      <c r="E79" s="23">
        <f t="shared" si="17"/>
        <v>0</v>
      </c>
      <c r="F79" s="23">
        <f t="shared" si="17"/>
        <v>0</v>
      </c>
      <c r="G79" s="23">
        <f t="shared" si="17"/>
        <v>0</v>
      </c>
      <c r="H79" s="23">
        <f t="shared" si="17"/>
        <v>0</v>
      </c>
      <c r="I79" s="23">
        <f t="shared" si="17"/>
        <v>0</v>
      </c>
      <c r="J79" s="23">
        <f t="shared" si="17"/>
        <v>0</v>
      </c>
      <c r="K79" s="23">
        <f t="shared" si="17"/>
        <v>0</v>
      </c>
      <c r="L79" s="23">
        <f t="shared" si="17"/>
        <v>0</v>
      </c>
      <c r="M79" s="23">
        <f t="shared" si="17"/>
        <v>0</v>
      </c>
      <c r="N79" s="23">
        <f t="shared" si="17"/>
        <v>0</v>
      </c>
      <c r="O79" s="23">
        <f t="shared" si="17"/>
        <v>0</v>
      </c>
    </row>
    <row r="80" spans="1:15" ht="15.75" customHeight="1" x14ac:dyDescent="0.25">
      <c r="A80" s="518"/>
      <c r="B80" s="13" t="s">
        <v>33</v>
      </c>
      <c r="C80" s="23">
        <f>((C73*C$93))*C$2</f>
        <v>0</v>
      </c>
      <c r="D80" s="23">
        <f t="shared" ref="D80:O80" si="18">((D73*D$93))*D$2</f>
        <v>0</v>
      </c>
      <c r="E80" s="23">
        <f t="shared" si="18"/>
        <v>0</v>
      </c>
      <c r="F80" s="23">
        <f t="shared" si="18"/>
        <v>0</v>
      </c>
      <c r="G80" s="23">
        <f t="shared" si="18"/>
        <v>0</v>
      </c>
      <c r="H80" s="23">
        <f t="shared" si="18"/>
        <v>0</v>
      </c>
      <c r="I80" s="23">
        <f t="shared" si="18"/>
        <v>0</v>
      </c>
      <c r="J80" s="23">
        <f t="shared" si="18"/>
        <v>0</v>
      </c>
      <c r="K80" s="23">
        <f t="shared" si="18"/>
        <v>0</v>
      </c>
      <c r="L80" s="23">
        <f t="shared" si="18"/>
        <v>0</v>
      </c>
      <c r="M80" s="23">
        <f t="shared" si="18"/>
        <v>0</v>
      </c>
      <c r="N80" s="23">
        <f t="shared" si="18"/>
        <v>0</v>
      </c>
      <c r="O80" s="23">
        <f t="shared" si="18"/>
        <v>0</v>
      </c>
    </row>
    <row r="81" spans="1:17" ht="15.75" x14ac:dyDescent="0.25">
      <c r="A81" s="518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7" ht="15.75" x14ac:dyDescent="0.25">
      <c r="A82" s="518"/>
      <c r="B82" s="13" t="s">
        <v>96</v>
      </c>
      <c r="C82" s="23">
        <f>C77</f>
        <v>0</v>
      </c>
      <c r="D82" s="23">
        <f>C82+D77</f>
        <v>0</v>
      </c>
      <c r="E82" s="23">
        <f t="shared" ref="E82:O82" si="19">D82+E77</f>
        <v>0</v>
      </c>
      <c r="F82" s="23">
        <f t="shared" si="19"/>
        <v>0</v>
      </c>
      <c r="G82" s="23">
        <f t="shared" si="19"/>
        <v>0</v>
      </c>
      <c r="H82" s="23">
        <f t="shared" si="19"/>
        <v>0</v>
      </c>
      <c r="I82" s="23">
        <f t="shared" si="19"/>
        <v>0</v>
      </c>
      <c r="J82" s="23">
        <f t="shared" si="19"/>
        <v>0</v>
      </c>
      <c r="K82" s="23">
        <f t="shared" si="19"/>
        <v>0</v>
      </c>
      <c r="L82" s="23">
        <f t="shared" si="19"/>
        <v>0</v>
      </c>
      <c r="M82" s="23">
        <f t="shared" si="19"/>
        <v>0</v>
      </c>
      <c r="N82" s="23">
        <f t="shared" si="19"/>
        <v>0</v>
      </c>
      <c r="O82" s="23">
        <f t="shared" si="19"/>
        <v>0</v>
      </c>
    </row>
    <row r="83" spans="1:17" ht="15.75" x14ac:dyDescent="0.25">
      <c r="A83" s="518"/>
      <c r="B83" s="13" t="s">
        <v>97</v>
      </c>
      <c r="C83" s="23">
        <f t="shared" ref="C83:C85" si="20">C78</f>
        <v>0</v>
      </c>
      <c r="D83" s="23">
        <f>C83+D78</f>
        <v>0</v>
      </c>
      <c r="E83" s="23">
        <f t="shared" ref="E83:O83" si="21">D83+E78</f>
        <v>0</v>
      </c>
      <c r="F83" s="23">
        <f t="shared" si="21"/>
        <v>0</v>
      </c>
      <c r="G83" s="23">
        <f t="shared" si="21"/>
        <v>0</v>
      </c>
      <c r="H83" s="23">
        <f t="shared" si="21"/>
        <v>0</v>
      </c>
      <c r="I83" s="23">
        <f t="shared" si="21"/>
        <v>0</v>
      </c>
      <c r="J83" s="23">
        <f t="shared" si="21"/>
        <v>0</v>
      </c>
      <c r="K83" s="23">
        <f t="shared" si="21"/>
        <v>0</v>
      </c>
      <c r="L83" s="23">
        <f t="shared" si="21"/>
        <v>0</v>
      </c>
      <c r="M83" s="23">
        <f t="shared" si="21"/>
        <v>0</v>
      </c>
      <c r="N83" s="23">
        <f t="shared" si="21"/>
        <v>0</v>
      </c>
      <c r="O83" s="23">
        <f t="shared" si="21"/>
        <v>0</v>
      </c>
    </row>
    <row r="84" spans="1:17" ht="15.75" x14ac:dyDescent="0.25">
      <c r="A84" s="518"/>
      <c r="B84" s="13" t="s">
        <v>98</v>
      </c>
      <c r="C84" s="23">
        <f t="shared" si="20"/>
        <v>0</v>
      </c>
      <c r="D84" s="23">
        <f>C84+D79</f>
        <v>0</v>
      </c>
      <c r="E84" s="23">
        <f t="shared" ref="E84:O84" si="22">D84+E79</f>
        <v>0</v>
      </c>
      <c r="F84" s="23">
        <f t="shared" si="22"/>
        <v>0</v>
      </c>
      <c r="G84" s="23">
        <f t="shared" si="22"/>
        <v>0</v>
      </c>
      <c r="H84" s="23">
        <f t="shared" si="22"/>
        <v>0</v>
      </c>
      <c r="I84" s="23">
        <f t="shared" si="22"/>
        <v>0</v>
      </c>
      <c r="J84" s="23">
        <f t="shared" si="22"/>
        <v>0</v>
      </c>
      <c r="K84" s="23">
        <f t="shared" si="22"/>
        <v>0</v>
      </c>
      <c r="L84" s="23">
        <f t="shared" si="22"/>
        <v>0</v>
      </c>
      <c r="M84" s="23">
        <f t="shared" si="22"/>
        <v>0</v>
      </c>
      <c r="N84" s="23">
        <f t="shared" si="22"/>
        <v>0</v>
      </c>
      <c r="O84" s="23">
        <f t="shared" si="22"/>
        <v>0</v>
      </c>
    </row>
    <row r="85" spans="1:17" ht="16.5" thickBot="1" x14ac:dyDescent="0.3">
      <c r="A85" s="519"/>
      <c r="B85" s="14" t="s">
        <v>99</v>
      </c>
      <c r="C85" s="24">
        <f t="shared" si="20"/>
        <v>0</v>
      </c>
      <c r="D85" s="24">
        <f>C85+D80</f>
        <v>0</v>
      </c>
      <c r="E85" s="24">
        <f t="shared" ref="E85:O85" si="23">D85+E80</f>
        <v>0</v>
      </c>
      <c r="F85" s="24">
        <f t="shared" si="23"/>
        <v>0</v>
      </c>
      <c r="G85" s="24">
        <f t="shared" si="23"/>
        <v>0</v>
      </c>
      <c r="H85" s="24">
        <f t="shared" si="23"/>
        <v>0</v>
      </c>
      <c r="I85" s="24">
        <f t="shared" si="23"/>
        <v>0</v>
      </c>
      <c r="J85" s="24">
        <f t="shared" si="23"/>
        <v>0</v>
      </c>
      <c r="K85" s="24">
        <f t="shared" si="23"/>
        <v>0</v>
      </c>
      <c r="L85" s="24">
        <f t="shared" si="23"/>
        <v>0</v>
      </c>
      <c r="M85" s="24">
        <f t="shared" si="23"/>
        <v>0</v>
      </c>
      <c r="N85" s="24">
        <f t="shared" si="23"/>
        <v>0</v>
      </c>
      <c r="O85" s="24">
        <f t="shared" si="23"/>
        <v>0</v>
      </c>
    </row>
    <row r="86" spans="1:17" x14ac:dyDescent="0.25">
      <c r="A86" s="8"/>
      <c r="B86" s="30"/>
      <c r="C86" s="27"/>
      <c r="D86" s="32"/>
      <c r="E86" s="27"/>
      <c r="F86" s="32"/>
      <c r="G86" s="27"/>
      <c r="H86" s="32"/>
      <c r="I86" s="27"/>
      <c r="J86" s="32"/>
      <c r="K86" s="27"/>
      <c r="L86" s="32"/>
      <c r="M86" s="27"/>
      <c r="N86" s="32"/>
      <c r="O86" s="27"/>
    </row>
    <row r="87" spans="1:17" x14ac:dyDescent="0.25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7" s="95" customFormat="1" ht="15.75" thickBot="1" x14ac:dyDescent="0.3">
      <c r="A88" s="18"/>
      <c r="E88" s="95" t="s">
        <v>222</v>
      </c>
    </row>
    <row r="89" spans="1:17" s="95" customFormat="1" ht="15" customHeight="1" thickBot="1" x14ac:dyDescent="0.3">
      <c r="A89" s="570" t="s">
        <v>113</v>
      </c>
      <c r="B89" s="440" t="s">
        <v>95</v>
      </c>
      <c r="C89" s="139">
        <f>C$4</f>
        <v>45658</v>
      </c>
      <c r="D89" s="139">
        <f t="shared" ref="D89:O89" si="24">D$4</f>
        <v>45689</v>
      </c>
      <c r="E89" s="139">
        <f t="shared" si="24"/>
        <v>45717</v>
      </c>
      <c r="F89" s="139">
        <f t="shared" si="24"/>
        <v>45748</v>
      </c>
      <c r="G89" s="139">
        <f t="shared" si="24"/>
        <v>45778</v>
      </c>
      <c r="H89" s="139">
        <f t="shared" si="24"/>
        <v>45809</v>
      </c>
      <c r="I89" s="139">
        <f t="shared" si="24"/>
        <v>45839</v>
      </c>
      <c r="J89" s="139">
        <f t="shared" si="24"/>
        <v>45870</v>
      </c>
      <c r="K89" s="139">
        <f t="shared" si="24"/>
        <v>45901</v>
      </c>
      <c r="L89" s="139">
        <f t="shared" si="24"/>
        <v>45931</v>
      </c>
      <c r="M89" s="139">
        <f t="shared" si="24"/>
        <v>45962</v>
      </c>
      <c r="N89" s="139">
        <f t="shared" si="24"/>
        <v>45992</v>
      </c>
      <c r="O89" s="139">
        <f t="shared" si="24"/>
        <v>46023</v>
      </c>
    </row>
    <row r="90" spans="1:17" s="95" customFormat="1" ht="15.75" customHeight="1" x14ac:dyDescent="0.25">
      <c r="A90" s="571"/>
      <c r="B90" s="76" t="s">
        <v>30</v>
      </c>
      <c r="C90" s="431">
        <f>'LI 2M - SGS'!C93</f>
        <v>6.0077999999999999E-2</v>
      </c>
      <c r="D90" s="431">
        <f>'LI 2M - SGS'!D93</f>
        <v>5.8437000000000003E-2</v>
      </c>
      <c r="E90" s="431">
        <f>'LI 2M - SGS'!E93</f>
        <v>6.1108999999999997E-2</v>
      </c>
      <c r="F90" s="431">
        <f>'LI 2M - SGS'!F93</f>
        <v>6.9194000000000006E-2</v>
      </c>
      <c r="G90" s="431">
        <f>'LI 2M - SGS'!G93</f>
        <v>7.2404999999999997E-2</v>
      </c>
      <c r="H90" s="431">
        <f>'LI 2M - SGS'!H93</f>
        <v>0.104534</v>
      </c>
      <c r="I90" s="431">
        <f>'LI 2M - SGS'!I93</f>
        <v>0.104534</v>
      </c>
      <c r="J90" s="431">
        <f>'LI 2M - SGS'!J93</f>
        <v>0.104534</v>
      </c>
      <c r="K90" s="431">
        <f>'LI 2M - SGS'!K93</f>
        <v>0.104534</v>
      </c>
      <c r="L90" s="431">
        <f>'LI 2M - SGS'!L93</f>
        <v>6.5838999999999995E-2</v>
      </c>
      <c r="M90" s="431">
        <f>'LI 2M - SGS'!M93</f>
        <v>6.8312999999999999E-2</v>
      </c>
      <c r="N90" s="431">
        <f>'LI 2M - SGS'!N93</f>
        <v>6.4322000000000004E-2</v>
      </c>
      <c r="O90" s="431">
        <f>'LI 2M - SGS'!O93</f>
        <v>6.0077999999999999E-2</v>
      </c>
      <c r="Q90" s="95" t="s">
        <v>235</v>
      </c>
    </row>
    <row r="91" spans="1:17" s="95" customFormat="1" x14ac:dyDescent="0.25">
      <c r="A91" s="571"/>
      <c r="B91" s="76" t="s">
        <v>31</v>
      </c>
      <c r="C91" s="431">
        <f>'LI 3M - LGS'!C101</f>
        <v>3.9933000000000003E-2</v>
      </c>
      <c r="D91" s="431">
        <f>'LI 3M - LGS'!D101</f>
        <v>3.9878999999999998E-2</v>
      </c>
      <c r="E91" s="431">
        <f>'LI 3M - LGS'!E101</f>
        <v>4.1041000000000001E-2</v>
      </c>
      <c r="F91" s="431">
        <f>'LI 3M - LGS'!F101</f>
        <v>4.1168000000000003E-2</v>
      </c>
      <c r="G91" s="431">
        <f>'LI 3M - LGS'!G101</f>
        <v>4.2222999999999997E-2</v>
      </c>
      <c r="H91" s="431">
        <f>'LI 3M - LGS'!H101</f>
        <v>8.2789000000000001E-2</v>
      </c>
      <c r="I91" s="431">
        <f>'LI 3M - LGS'!I101</f>
        <v>7.9558000000000004E-2</v>
      </c>
      <c r="J91" s="431">
        <f>'LI 3M - LGS'!J101</f>
        <v>7.9958000000000001E-2</v>
      </c>
      <c r="K91" s="431">
        <f>'LI 3M - LGS'!K101</f>
        <v>7.8107999999999997E-2</v>
      </c>
      <c r="L91" s="431">
        <f>'LI 3M - LGS'!L101</f>
        <v>4.1531999999999999E-2</v>
      </c>
      <c r="M91" s="431">
        <f>'LI 3M - LGS'!M101</f>
        <v>4.2438999999999998E-2</v>
      </c>
      <c r="N91" s="431">
        <f>'LI 3M - LGS'!N101</f>
        <v>4.0814000000000003E-2</v>
      </c>
      <c r="O91" s="431">
        <f>'LI 3M - LGS'!O101</f>
        <v>3.9933000000000003E-2</v>
      </c>
    </row>
    <row r="92" spans="1:17" s="95" customFormat="1" x14ac:dyDescent="0.25">
      <c r="A92" s="571"/>
      <c r="B92" s="76" t="s">
        <v>32</v>
      </c>
      <c r="C92" s="431">
        <f>'LI 4M - SPS'!C101</f>
        <v>3.9829999999999997E-2</v>
      </c>
      <c r="D92" s="431">
        <f>'LI 4M - SPS'!D101</f>
        <v>4.0202000000000002E-2</v>
      </c>
      <c r="E92" s="431">
        <f>'LI 4M - SPS'!E101</f>
        <v>4.0568E-2</v>
      </c>
      <c r="F92" s="431">
        <f>'LI 4M - SPS'!F101</f>
        <v>4.1613999999999998E-2</v>
      </c>
      <c r="G92" s="431">
        <f>'LI 4M - SPS'!G101</f>
        <v>4.3744999999999999E-2</v>
      </c>
      <c r="H92" s="431">
        <f>'LI 4M - SPS'!H101</f>
        <v>8.1032999999999994E-2</v>
      </c>
      <c r="I92" s="431">
        <f>'LI 4M - SPS'!I101</f>
        <v>7.6974000000000001E-2</v>
      </c>
      <c r="J92" s="431">
        <f>'LI 4M - SPS'!J101</f>
        <v>7.7621999999999997E-2</v>
      </c>
      <c r="K92" s="431">
        <f>'LI 4M - SPS'!K101</f>
        <v>7.6564999999999994E-2</v>
      </c>
      <c r="L92" s="431">
        <f>'LI 4M - SPS'!L101</f>
        <v>4.2223999999999998E-2</v>
      </c>
      <c r="M92" s="431">
        <f>'LI 4M - SPS'!M101</f>
        <v>4.2845000000000001E-2</v>
      </c>
      <c r="N92" s="431">
        <f>'LI 4M - SPS'!N101</f>
        <v>3.9836000000000003E-2</v>
      </c>
      <c r="O92" s="431">
        <f>'LI 4M - SPS'!O101</f>
        <v>3.9829999999999997E-2</v>
      </c>
    </row>
    <row r="93" spans="1:17" s="95" customFormat="1" ht="15.75" thickBot="1" x14ac:dyDescent="0.3">
      <c r="A93" s="572"/>
      <c r="B93" s="78" t="s">
        <v>33</v>
      </c>
      <c r="C93" s="432">
        <f>'LI 11M - LPS'!C101</f>
        <v>2.7657000000000001E-2</v>
      </c>
      <c r="D93" s="432">
        <f>'LI 11M - LPS'!D101</f>
        <v>2.6662000000000002E-2</v>
      </c>
      <c r="E93" s="432">
        <f>'LI 11M - LPS'!E101</f>
        <v>2.7882000000000001E-2</v>
      </c>
      <c r="F93" s="432">
        <f>'LI 11M - LPS'!F101</f>
        <v>3.1621999999999997E-2</v>
      </c>
      <c r="G93" s="432">
        <f>'LI 11M - LPS'!G101</f>
        <v>3.5316E-2</v>
      </c>
      <c r="H93" s="432">
        <f>'LI 11M - LPS'!H101</f>
        <v>5.7203999999999998E-2</v>
      </c>
      <c r="I93" s="432">
        <f>'LI 11M - LPS'!I101</f>
        <v>5.6994999999999997E-2</v>
      </c>
      <c r="J93" s="432">
        <f>'LI 11M - LPS'!J101</f>
        <v>5.5843999999999998E-2</v>
      </c>
      <c r="K93" s="432">
        <f>'LI 11M - LPS'!K101</f>
        <v>5.5169000000000003E-2</v>
      </c>
      <c r="L93" s="432">
        <f>'LI 11M - LPS'!L101</f>
        <v>3.5621E-2</v>
      </c>
      <c r="M93" s="432">
        <f>'LI 11M - LPS'!M101</f>
        <v>3.0717999999999999E-2</v>
      </c>
      <c r="N93" s="432">
        <f>'LI 11M - LPS'!N101</f>
        <v>2.8008000000000002E-2</v>
      </c>
      <c r="O93" s="432">
        <f>'LI 11M - LPS'!O101</f>
        <v>2.7657000000000001E-2</v>
      </c>
    </row>
    <row r="94" spans="1:17" s="95" customFormat="1" x14ac:dyDescent="0.25">
      <c r="C94" s="438" t="s">
        <v>231</v>
      </c>
    </row>
    <row r="95" spans="1:17" s="95" customFormat="1" x14ac:dyDescent="0.25"/>
    <row r="108" spans="4:10" x14ac:dyDescent="0.25">
      <c r="J108" s="5"/>
    </row>
    <row r="109" spans="4:10" x14ac:dyDescent="0.25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topLeftCell="B1" workbookViewId="0">
      <selection activeCell="D42" sqref="D42"/>
    </sheetView>
  </sheetViews>
  <sheetFormatPr defaultRowHeight="15" x14ac:dyDescent="0.25"/>
  <cols>
    <col min="1" max="1" width="22" customWidth="1"/>
    <col min="2" max="2" width="6.42578125" customWidth="1"/>
    <col min="3" max="3" width="15.5703125" customWidth="1"/>
    <col min="5" max="5" width="11" bestFit="1" customWidth="1"/>
    <col min="18" max="18" width="11.7109375" customWidth="1"/>
  </cols>
  <sheetData>
    <row r="1" spans="1:30" x14ac:dyDescent="0.25">
      <c r="A1" s="1" t="s">
        <v>196</v>
      </c>
    </row>
    <row r="3" spans="1:30" x14ac:dyDescent="0.25">
      <c r="A3" s="293" t="s">
        <v>220</v>
      </c>
      <c r="R3" t="s">
        <v>224</v>
      </c>
    </row>
    <row r="4" spans="1:30" x14ac:dyDescent="0.25">
      <c r="D4" s="278" t="str">
        <f>'RES kWh ENTRY'!C3</f>
        <v>Jan</v>
      </c>
      <c r="E4" s="278" t="str">
        <f>'RES kWh ENTRY'!D3</f>
        <v>Feb</v>
      </c>
      <c r="F4" s="278" t="str">
        <f>'RES kWh ENTRY'!E3</f>
        <v>Mar</v>
      </c>
      <c r="G4" s="278" t="str">
        <f>'RES kWh ENTRY'!F3</f>
        <v>Apr</v>
      </c>
      <c r="H4" s="278" t="str">
        <f>'RES kWh ENTRY'!G3</f>
        <v>May</v>
      </c>
      <c r="I4" s="278" t="str">
        <f>'RES kWh ENTRY'!H3</f>
        <v>Jun</v>
      </c>
      <c r="J4" s="278" t="str">
        <f>'RES kWh ENTRY'!I3</f>
        <v>Jul</v>
      </c>
      <c r="K4" s="278" t="str">
        <f>'RES kWh ENTRY'!J3</f>
        <v>Aug</v>
      </c>
      <c r="L4" s="278" t="str">
        <f>'RES kWh ENTRY'!K3</f>
        <v>Sep</v>
      </c>
      <c r="M4" s="278" t="str">
        <f>'RES kWh ENTRY'!L3</f>
        <v>Oct</v>
      </c>
      <c r="N4" s="278" t="str">
        <f>'RES kWh ENTRY'!M3</f>
        <v>Nov</v>
      </c>
      <c r="O4" s="278" t="str">
        <f>'RES kWh ENTRY'!N3</f>
        <v>Dec</v>
      </c>
      <c r="S4" s="278" t="str">
        <f>D4</f>
        <v>Jan</v>
      </c>
      <c r="T4" s="278" t="str">
        <f t="shared" ref="T4:AD4" si="0">E4</f>
        <v>Feb</v>
      </c>
      <c r="U4" s="278" t="str">
        <f t="shared" si="0"/>
        <v>Mar</v>
      </c>
      <c r="V4" s="278" t="str">
        <f t="shared" si="0"/>
        <v>Apr</v>
      </c>
      <c r="W4" s="278" t="str">
        <f t="shared" si="0"/>
        <v>May</v>
      </c>
      <c r="X4" s="278" t="str">
        <f t="shared" si="0"/>
        <v>Jun</v>
      </c>
      <c r="Y4" s="278" t="str">
        <f t="shared" si="0"/>
        <v>Jul</v>
      </c>
      <c r="Z4" s="278" t="str">
        <f t="shared" si="0"/>
        <v>Aug</v>
      </c>
      <c r="AA4" s="278" t="str">
        <f t="shared" si="0"/>
        <v>Sep</v>
      </c>
      <c r="AB4" s="278" t="str">
        <f t="shared" si="0"/>
        <v>Oct</v>
      </c>
      <c r="AC4" s="278" t="str">
        <f t="shared" si="0"/>
        <v>Nov</v>
      </c>
      <c r="AD4" s="278" t="str">
        <f t="shared" si="0"/>
        <v>Dec</v>
      </c>
    </row>
    <row r="5" spans="1:30" x14ac:dyDescent="0.25">
      <c r="A5" t="s">
        <v>218</v>
      </c>
      <c r="B5" t="s">
        <v>34</v>
      </c>
      <c r="C5" t="s">
        <v>219</v>
      </c>
      <c r="D5" t="b">
        <f>'YTD PROGRAM SUMMARY'!C11='YTD PROGRAM SUMMARY'!C12</f>
        <v>1</v>
      </c>
      <c r="E5" t="b">
        <f>'YTD PROGRAM SUMMARY'!D11='YTD PROGRAM SUMMARY'!D12</f>
        <v>1</v>
      </c>
      <c r="F5" t="b">
        <f>'YTD PROGRAM SUMMARY'!E11='YTD PROGRAM SUMMARY'!E12</f>
        <v>1</v>
      </c>
      <c r="G5" t="b">
        <f>'YTD PROGRAM SUMMARY'!F11='YTD PROGRAM SUMMARY'!F12</f>
        <v>1</v>
      </c>
      <c r="H5" t="b">
        <f>'YTD PROGRAM SUMMARY'!G11='YTD PROGRAM SUMMARY'!G12</f>
        <v>1</v>
      </c>
      <c r="I5" s="412">
        <f>'YTD PROGRAM SUMMARY'!H11-'YTD PROGRAM SUMMARY'!H12</f>
        <v>0</v>
      </c>
      <c r="J5" t="b">
        <f>'YTD PROGRAM SUMMARY'!I11='YTD PROGRAM SUMMARY'!I12</f>
        <v>1</v>
      </c>
      <c r="K5" t="b">
        <f>'YTD PROGRAM SUMMARY'!J11='YTD PROGRAM SUMMARY'!J12</f>
        <v>1</v>
      </c>
      <c r="L5" t="b">
        <f>'YTD PROGRAM SUMMARY'!K11='YTD PROGRAM SUMMARY'!K12</f>
        <v>1</v>
      </c>
      <c r="M5" t="b">
        <f>'YTD PROGRAM SUMMARY'!L11='YTD PROGRAM SUMMARY'!L12</f>
        <v>1</v>
      </c>
      <c r="N5" t="b">
        <f>'YTD PROGRAM SUMMARY'!M11='YTD PROGRAM SUMMARY'!M12</f>
        <v>1</v>
      </c>
      <c r="O5" s="6" t="b">
        <f>'YTD PROGRAM SUMMARY'!N11='YTD PROGRAM SUMMARY'!N12</f>
        <v>1</v>
      </c>
      <c r="R5" t="s">
        <v>225</v>
      </c>
      <c r="S5" t="str">
        <f>IF('YTD PROGRAM SUMMARY'!Q54=0,"NO INPUTS","OK")</f>
        <v>NO INPUTS</v>
      </c>
      <c r="T5" t="str">
        <f>IF('YTD PROGRAM SUMMARY'!R54=0,"NO INPUTS","OK")</f>
        <v>NO INPUTS</v>
      </c>
      <c r="U5" t="str">
        <f>IF('YTD PROGRAM SUMMARY'!S54=0,"NO INPUTS","OK")</f>
        <v>NO INPUTS</v>
      </c>
      <c r="V5" t="str">
        <f>IF('YTD PROGRAM SUMMARY'!T54=0,"NO INPUTS","OK")</f>
        <v>NO INPUTS</v>
      </c>
      <c r="W5" t="str">
        <f>IF('YTD PROGRAM SUMMARY'!U54=0,"NO INPUTS","OK")</f>
        <v>NO INPUTS</v>
      </c>
      <c r="X5" t="str">
        <f>IF('YTD PROGRAM SUMMARY'!V54=0,"NO INPUTS","OK")</f>
        <v>NO INPUTS</v>
      </c>
      <c r="Y5" t="str">
        <f>IF('YTD PROGRAM SUMMARY'!W54=0,"NO INPUTS","OK")</f>
        <v>NO INPUTS</v>
      </c>
      <c r="Z5" t="str">
        <f>IF('YTD PROGRAM SUMMARY'!X54=0,"NO INPUTS","OK")</f>
        <v>NO INPUTS</v>
      </c>
      <c r="AA5" t="str">
        <f>IF('YTD PROGRAM SUMMARY'!Y54=0,"NO INPUTS","OK")</f>
        <v>NO INPUTS</v>
      </c>
      <c r="AB5" t="str">
        <f>IF('YTD PROGRAM SUMMARY'!Z54=0,"NO INPUTS","OK")</f>
        <v>NO INPUTS</v>
      </c>
      <c r="AC5" t="str">
        <f>IF('YTD PROGRAM SUMMARY'!AA54=0,"NO INPUTS","OK")</f>
        <v>NO INPUTS</v>
      </c>
      <c r="AD5" t="str">
        <f>IF('YTD PROGRAM SUMMARY'!AB54=0,"NO INPUTS","OK")</f>
        <v>NO INPUTS</v>
      </c>
    </row>
    <row r="8" spans="1:30" x14ac:dyDescent="0.25">
      <c r="A8" s="293" t="s">
        <v>221</v>
      </c>
    </row>
    <row r="9" spans="1:30" x14ac:dyDescent="0.25">
      <c r="A9" t="s">
        <v>197</v>
      </c>
      <c r="B9" t="s">
        <v>29</v>
      </c>
      <c r="C9" t="s">
        <v>198</v>
      </c>
      <c r="D9" s="6" t="b">
        <f>'RES kWh ENTRY'!O85='RES kWh ENTRY'!P86</f>
        <v>1</v>
      </c>
    </row>
    <row r="10" spans="1:30" x14ac:dyDescent="0.25">
      <c r="B10" t="s">
        <v>29</v>
      </c>
      <c r="C10" t="s">
        <v>199</v>
      </c>
      <c r="D10" s="6" t="b">
        <f>'RES kWh ENTRY'!O99='RES kWh ENTRY'!P99</f>
        <v>1</v>
      </c>
    </row>
    <row r="11" spans="1:30" x14ac:dyDescent="0.25">
      <c r="B11" t="s">
        <v>29</v>
      </c>
      <c r="C11" t="s">
        <v>200</v>
      </c>
      <c r="D11" s="6" t="b">
        <f>'RES kWh ENTRY'!O100='RES kWh ENTRY'!P100</f>
        <v>1</v>
      </c>
    </row>
    <row r="12" spans="1:30" x14ac:dyDescent="0.25">
      <c r="A12" t="s">
        <v>201</v>
      </c>
      <c r="B12" t="s">
        <v>30</v>
      </c>
      <c r="C12" t="s">
        <v>198</v>
      </c>
      <c r="D12" t="b">
        <f>'BIZ kWh ENTRY'!O113='BIZ kWh ENTRY'!P113</f>
        <v>1</v>
      </c>
    </row>
    <row r="13" spans="1:30" x14ac:dyDescent="0.25">
      <c r="B13" t="s">
        <v>30</v>
      </c>
      <c r="C13" t="s">
        <v>199</v>
      </c>
      <c r="D13" t="b">
        <f>'BIZ kWh ENTRY'!O129='BIZ kWh ENTRY'!P129</f>
        <v>1</v>
      </c>
    </row>
    <row r="14" spans="1:30" x14ac:dyDescent="0.25">
      <c r="B14" t="s">
        <v>30</v>
      </c>
      <c r="C14" t="s">
        <v>202</v>
      </c>
      <c r="D14" t="b">
        <f>'BIZ kWh ENTRY'!O81='BIZ kWh ENTRY'!P81</f>
        <v>1</v>
      </c>
    </row>
    <row r="15" spans="1:30" x14ac:dyDescent="0.25">
      <c r="B15" t="s">
        <v>30</v>
      </c>
      <c r="C15" t="s">
        <v>200</v>
      </c>
      <c r="D15" t="b">
        <f>'BIZ kWh ENTRY'!O130='BIZ kWh ENTRY'!P130</f>
        <v>1</v>
      </c>
    </row>
    <row r="16" spans="1:30" x14ac:dyDescent="0.25">
      <c r="B16" t="s">
        <v>31</v>
      </c>
      <c r="C16" t="s">
        <v>198</v>
      </c>
      <c r="D16" t="b">
        <f>'BIZ kWh ENTRY'!AE113='BIZ kWh ENTRY'!AF113</f>
        <v>1</v>
      </c>
    </row>
    <row r="17" spans="1:4" x14ac:dyDescent="0.25">
      <c r="B17" t="s">
        <v>31</v>
      </c>
      <c r="C17" t="s">
        <v>199</v>
      </c>
      <c r="D17">
        <f>'BIZ kWh ENTRY'!AE129-'BIZ kWh ENTRY'!AF129</f>
        <v>0</v>
      </c>
    </row>
    <row r="18" spans="1:4" x14ac:dyDescent="0.25">
      <c r="B18" t="s">
        <v>31</v>
      </c>
      <c r="C18" t="s">
        <v>202</v>
      </c>
      <c r="D18" t="b">
        <f>'BIZ kWh ENTRY'!AE81='BIZ kWh ENTRY'!AF81</f>
        <v>1</v>
      </c>
    </row>
    <row r="19" spans="1:4" x14ac:dyDescent="0.25">
      <c r="B19" t="s">
        <v>31</v>
      </c>
      <c r="C19" t="s">
        <v>200</v>
      </c>
      <c r="D19" s="6" t="b">
        <f>'BIZ kWh ENTRY'!AE130='BIZ kWh ENTRY'!AF130</f>
        <v>1</v>
      </c>
    </row>
    <row r="20" spans="1:4" x14ac:dyDescent="0.25">
      <c r="B20" t="s">
        <v>32</v>
      </c>
      <c r="C20" t="s">
        <v>198</v>
      </c>
      <c r="D20" t="b">
        <f>'BIZ kWh ENTRY'!AU113='BIZ kWh ENTRY'!AV113</f>
        <v>1</v>
      </c>
    </row>
    <row r="21" spans="1:4" x14ac:dyDescent="0.25">
      <c r="B21" t="s">
        <v>32</v>
      </c>
      <c r="C21" t="s">
        <v>199</v>
      </c>
      <c r="D21" t="b">
        <f>'BIZ kWh ENTRY'!AU129='BIZ kWh ENTRY'!AV129</f>
        <v>1</v>
      </c>
    </row>
    <row r="22" spans="1:4" x14ac:dyDescent="0.25">
      <c r="B22" t="s">
        <v>32</v>
      </c>
      <c r="C22" t="s">
        <v>202</v>
      </c>
      <c r="D22" t="b">
        <f>'BIZ kWh ENTRY'!AU81='BIZ kWh ENTRY'!AV81</f>
        <v>1</v>
      </c>
    </row>
    <row r="23" spans="1:4" x14ac:dyDescent="0.25">
      <c r="B23" t="s">
        <v>32</v>
      </c>
      <c r="C23" t="s">
        <v>200</v>
      </c>
      <c r="D23" t="b">
        <f>'BIZ kWh ENTRY'!AU130='BIZ kWh ENTRY'!AV130</f>
        <v>1</v>
      </c>
    </row>
    <row r="24" spans="1:4" x14ac:dyDescent="0.25">
      <c r="B24" t="s">
        <v>33</v>
      </c>
      <c r="C24" t="s">
        <v>198</v>
      </c>
      <c r="D24" t="b">
        <f>'BIZ kWh ENTRY'!BK113='BIZ kWh ENTRY'!BL113</f>
        <v>1</v>
      </c>
    </row>
    <row r="25" spans="1:4" x14ac:dyDescent="0.25">
      <c r="B25" t="s">
        <v>33</v>
      </c>
      <c r="C25" t="s">
        <v>199</v>
      </c>
      <c r="D25" t="b">
        <f>'BIZ kWh ENTRY'!BK129='BIZ kWh ENTRY'!BL129</f>
        <v>1</v>
      </c>
    </row>
    <row r="26" spans="1:4" x14ac:dyDescent="0.25">
      <c r="B26" t="s">
        <v>33</v>
      </c>
      <c r="C26" t="s">
        <v>202</v>
      </c>
      <c r="D26" t="b">
        <f>'BIZ kWh ENTRY'!BK81='BIZ kWh ENTRY'!BL81</f>
        <v>1</v>
      </c>
    </row>
    <row r="27" spans="1:4" x14ac:dyDescent="0.25">
      <c r="B27" t="s">
        <v>33</v>
      </c>
      <c r="C27" t="s">
        <v>200</v>
      </c>
      <c r="D27" t="b">
        <f>'BIZ kWh ENTRY'!BK130='BIZ kWh ENTRY'!BL130</f>
        <v>1</v>
      </c>
    </row>
    <row r="28" spans="1:4" x14ac:dyDescent="0.25">
      <c r="A28" t="s">
        <v>203</v>
      </c>
      <c r="C28" t="s">
        <v>198</v>
      </c>
      <c r="D28" s="294" t="b">
        <f>'BIZ SUM'!O113='BIZ SUM'!P113</f>
        <v>1</v>
      </c>
    </row>
    <row r="29" spans="1:4" x14ac:dyDescent="0.25">
      <c r="C29" t="s">
        <v>199</v>
      </c>
      <c r="D29" t="b">
        <f>'BIZ SUM'!O129='BIZ SUM'!P129</f>
        <v>1</v>
      </c>
    </row>
    <row r="30" spans="1:4" x14ac:dyDescent="0.25">
      <c r="C30" t="s">
        <v>202</v>
      </c>
      <c r="D30" t="b">
        <f>'BIZ SUM'!O81='BIZ SUM'!P81</f>
        <v>1</v>
      </c>
    </row>
    <row r="31" spans="1:4" x14ac:dyDescent="0.25">
      <c r="C31" t="s">
        <v>200</v>
      </c>
      <c r="D31" t="b">
        <f>'BIZ SUM'!O130='BIZ SUM'!P130</f>
        <v>1</v>
      </c>
    </row>
    <row r="32" spans="1:4" x14ac:dyDescent="0.25">
      <c r="A32" t="s">
        <v>204</v>
      </c>
      <c r="C32" t="s">
        <v>215</v>
      </c>
      <c r="D32" s="6" t="b">
        <f>' 1M - RES'!O31=' 1M - RES'!O33</f>
        <v>1</v>
      </c>
    </row>
    <row r="33" spans="1:4" x14ac:dyDescent="0.25">
      <c r="A33" t="s">
        <v>208</v>
      </c>
      <c r="C33" t="s">
        <v>215</v>
      </c>
      <c r="D33" t="b">
        <f>'2M - SGS'!O37='2M - SGS'!O38</f>
        <v>1</v>
      </c>
    </row>
    <row r="34" spans="1:4" x14ac:dyDescent="0.25">
      <c r="A34" t="s">
        <v>207</v>
      </c>
      <c r="C34" t="s">
        <v>215</v>
      </c>
      <c r="D34" t="b">
        <f>'3M - LGS'!O37='3M - LGS'!O38</f>
        <v>1</v>
      </c>
    </row>
    <row r="35" spans="1:4" x14ac:dyDescent="0.25">
      <c r="A35" t="s">
        <v>206</v>
      </c>
      <c r="C35" t="s">
        <v>215</v>
      </c>
      <c r="D35" t="b">
        <f>'4M - SPS'!O37='4M - SPS'!O38</f>
        <v>1</v>
      </c>
    </row>
    <row r="36" spans="1:4" x14ac:dyDescent="0.25">
      <c r="A36" t="s">
        <v>205</v>
      </c>
      <c r="C36" t="s">
        <v>215</v>
      </c>
      <c r="D36" t="b">
        <f>'11M - LPS'!O37='11M - LPS'!O38</f>
        <v>1</v>
      </c>
    </row>
    <row r="37" spans="1:4" x14ac:dyDescent="0.25">
      <c r="A37" t="s">
        <v>209</v>
      </c>
      <c r="C37" t="s">
        <v>215</v>
      </c>
      <c r="D37" s="6" t="b">
        <f>' LI 1M - RES'!O31=' LI 1M - RES'!O32</f>
        <v>1</v>
      </c>
    </row>
    <row r="38" spans="1:4" x14ac:dyDescent="0.25">
      <c r="A38" t="s">
        <v>210</v>
      </c>
      <c r="C38" t="s">
        <v>215</v>
      </c>
      <c r="D38" t="b">
        <f>'LI 2M - SGS'!O37='LI 2M - SGS'!O38</f>
        <v>1</v>
      </c>
    </row>
    <row r="39" spans="1:4" x14ac:dyDescent="0.25">
      <c r="A39" t="s">
        <v>211</v>
      </c>
      <c r="C39" t="s">
        <v>215</v>
      </c>
      <c r="D39">
        <f>'LI 3M - LGS'!O37-'LI 3M - LGS'!O38</f>
        <v>0</v>
      </c>
    </row>
    <row r="40" spans="1:4" x14ac:dyDescent="0.25">
      <c r="A40" t="s">
        <v>212</v>
      </c>
      <c r="C40" t="s">
        <v>215</v>
      </c>
      <c r="D40" t="b">
        <f>'LI 4M - SPS'!O37='LI 4M - SPS'!O38</f>
        <v>1</v>
      </c>
    </row>
    <row r="41" spans="1:4" x14ac:dyDescent="0.25">
      <c r="A41" t="s">
        <v>213</v>
      </c>
      <c r="C41" t="s">
        <v>215</v>
      </c>
      <c r="D41" t="b">
        <f>'LI 11M - LPS'!O37='LI 11M - LPS'!O38</f>
        <v>1</v>
      </c>
    </row>
    <row r="42" spans="1:4" x14ac:dyDescent="0.25">
      <c r="A42" t="s">
        <v>214</v>
      </c>
      <c r="B42" t="s">
        <v>30</v>
      </c>
      <c r="C42" t="s">
        <v>215</v>
      </c>
      <c r="D42" s="171" t="e">
        <f>'Biz DRENE'!N20='Biz DRENE'!#REF!</f>
        <v>#REF!</v>
      </c>
    </row>
    <row r="43" spans="1:4" x14ac:dyDescent="0.25">
      <c r="B43" t="s">
        <v>31</v>
      </c>
      <c r="C43" t="s">
        <v>215</v>
      </c>
      <c r="D43" s="171" t="e">
        <f>'Biz DRENE'!N38='Biz DRENE'!#REF!</f>
        <v>#REF!</v>
      </c>
    </row>
    <row r="44" spans="1:4" x14ac:dyDescent="0.25">
      <c r="B44" t="s">
        <v>32</v>
      </c>
      <c r="C44" t="s">
        <v>215</v>
      </c>
      <c r="D44" s="171" t="e">
        <f>'Biz DRENE'!N56='Biz DRENE'!#REF!</f>
        <v>#REF!</v>
      </c>
    </row>
    <row r="45" spans="1:4" x14ac:dyDescent="0.25">
      <c r="B45" t="s">
        <v>33</v>
      </c>
      <c r="C45" t="s">
        <v>215</v>
      </c>
      <c r="D45" s="171" t="e">
        <f>'Biz DRENE'!N74='Biz DRENE'!#REF!</f>
        <v>#REF!</v>
      </c>
    </row>
  </sheetData>
  <conditionalFormatting sqref="D9:D45">
    <cfRule type="cellIs" dxfId="6" priority="2" operator="equal">
      <formula>FALSE</formula>
    </cfRule>
  </conditionalFormatting>
  <conditionalFormatting sqref="D5:O5">
    <cfRule type="cellIs" dxfId="5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20"/>
  <sheetViews>
    <sheetView workbookViewId="0">
      <selection activeCell="V20" sqref="V20"/>
    </sheetView>
  </sheetViews>
  <sheetFormatPr defaultRowHeight="15" x14ac:dyDescent="0.25"/>
  <cols>
    <col min="2" max="2" width="33.28515625" bestFit="1" customWidth="1"/>
    <col min="5" max="5" width="5.7109375" bestFit="1" customWidth="1"/>
    <col min="6" max="6" width="23" bestFit="1" customWidth="1"/>
  </cols>
  <sheetData>
    <row r="3" spans="2:6" x14ac:dyDescent="0.25">
      <c r="B3" t="s">
        <v>66</v>
      </c>
      <c r="E3" t="s">
        <v>17</v>
      </c>
      <c r="F3" t="s">
        <v>67</v>
      </c>
    </row>
    <row r="4" spans="2:6" x14ac:dyDescent="0.25">
      <c r="E4" t="s">
        <v>68</v>
      </c>
      <c r="F4" t="s">
        <v>93</v>
      </c>
    </row>
    <row r="5" spans="2:6" x14ac:dyDescent="0.25">
      <c r="E5" t="s">
        <v>69</v>
      </c>
      <c r="F5" t="s">
        <v>70</v>
      </c>
    </row>
    <row r="6" spans="2:6" x14ac:dyDescent="0.25">
      <c r="E6" t="s">
        <v>71</v>
      </c>
      <c r="F6" t="s">
        <v>72</v>
      </c>
    </row>
    <row r="8" spans="2:6" x14ac:dyDescent="0.25">
      <c r="B8" t="s">
        <v>73</v>
      </c>
      <c r="E8" t="s">
        <v>74</v>
      </c>
    </row>
    <row r="9" spans="2:6" x14ac:dyDescent="0.25">
      <c r="E9" t="s">
        <v>75</v>
      </c>
      <c r="F9" t="s">
        <v>76</v>
      </c>
    </row>
    <row r="10" spans="2:6" x14ac:dyDescent="0.25">
      <c r="E10" t="s">
        <v>77</v>
      </c>
      <c r="F10" t="s">
        <v>94</v>
      </c>
    </row>
    <row r="11" spans="2:6" x14ac:dyDescent="0.25">
      <c r="E11" t="s">
        <v>78</v>
      </c>
      <c r="F11" t="s">
        <v>79</v>
      </c>
    </row>
    <row r="12" spans="2:6" x14ac:dyDescent="0.25">
      <c r="E12" t="s">
        <v>80</v>
      </c>
      <c r="F12" t="s">
        <v>81</v>
      </c>
    </row>
    <row r="13" spans="2:6" x14ac:dyDescent="0.25">
      <c r="E13" t="s">
        <v>82</v>
      </c>
      <c r="F13" t="s">
        <v>83</v>
      </c>
    </row>
    <row r="15" spans="2:6" x14ac:dyDescent="0.25">
      <c r="B15" t="s">
        <v>84</v>
      </c>
      <c r="E15" t="s">
        <v>85</v>
      </c>
      <c r="F15" t="s">
        <v>86</v>
      </c>
    </row>
    <row r="16" spans="2:6" x14ac:dyDescent="0.25">
      <c r="E16" t="s">
        <v>87</v>
      </c>
      <c r="F16" t="s">
        <v>88</v>
      </c>
    </row>
    <row r="18" spans="2:6" x14ac:dyDescent="0.25">
      <c r="B18" t="s">
        <v>89</v>
      </c>
      <c r="E18" t="s">
        <v>90</v>
      </c>
      <c r="F18" t="s">
        <v>92</v>
      </c>
    </row>
    <row r="19" spans="2:6" x14ac:dyDescent="0.25">
      <c r="E19" t="s">
        <v>69</v>
      </c>
      <c r="F19" t="s">
        <v>70</v>
      </c>
    </row>
    <row r="20" spans="2:6" x14ac:dyDescent="0.25">
      <c r="E20" t="s">
        <v>71</v>
      </c>
      <c r="F20" t="s">
        <v>72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K109"/>
  <sheetViews>
    <sheetView tabSelected="1" zoomScaleNormal="100" workbookViewId="0">
      <selection activeCell="Q15" sqref="Q15"/>
    </sheetView>
  </sheetViews>
  <sheetFormatPr defaultRowHeight="15" x14ac:dyDescent="0.25"/>
  <cols>
    <col min="1" max="1" width="13.28515625" customWidth="1"/>
    <col min="2" max="2" width="19.28515625" bestFit="1" customWidth="1"/>
    <col min="3" max="7" width="13.42578125" customWidth="1"/>
    <col min="8" max="9" width="14.42578125" customWidth="1"/>
    <col min="10" max="11" width="15.28515625" customWidth="1"/>
    <col min="12" max="13" width="14.42578125" customWidth="1"/>
    <col min="14" max="14" width="14.5703125" customWidth="1"/>
    <col min="15" max="15" width="14.28515625" customWidth="1"/>
    <col min="16" max="16" width="15.7109375" bestFit="1" customWidth="1"/>
    <col min="17" max="34" width="12.28515625" customWidth="1"/>
    <col min="37" max="37" width="12.28515625" customWidth="1"/>
  </cols>
  <sheetData>
    <row r="1" spans="1:16" ht="26.25" x14ac:dyDescent="0.4">
      <c r="A1" s="242" t="s">
        <v>243</v>
      </c>
    </row>
    <row r="3" spans="1:16" x14ac:dyDescent="0.25">
      <c r="A3" s="470" t="s">
        <v>38</v>
      </c>
      <c r="B3" s="470"/>
      <c r="N3" s="187"/>
    </row>
    <row r="4" spans="1:16" ht="15.75" thickBot="1" x14ac:dyDescent="0.3">
      <c r="A4" s="470"/>
      <c r="B4" s="470"/>
      <c r="C4" s="144" t="s">
        <v>230</v>
      </c>
      <c r="D4" s="144" t="s">
        <v>230</v>
      </c>
      <c r="E4" s="144" t="s">
        <v>230</v>
      </c>
      <c r="F4" s="144" t="s">
        <v>230</v>
      </c>
      <c r="G4" s="144" t="s">
        <v>230</v>
      </c>
      <c r="H4" s="144" t="s">
        <v>230</v>
      </c>
      <c r="I4" s="144" t="s">
        <v>230</v>
      </c>
      <c r="J4" s="144" t="s">
        <v>230</v>
      </c>
      <c r="K4" s="144" t="s">
        <v>230</v>
      </c>
      <c r="L4" s="144" t="s">
        <v>230</v>
      </c>
      <c r="M4" s="144" t="s">
        <v>230</v>
      </c>
      <c r="N4" s="144" t="s">
        <v>230</v>
      </c>
      <c r="O4" s="144" t="s">
        <v>230</v>
      </c>
    </row>
    <row r="5" spans="1:16" ht="15.75" thickBot="1" x14ac:dyDescent="0.3">
      <c r="B5" s="142" t="s">
        <v>35</v>
      </c>
      <c r="C5" s="139">
        <v>45658</v>
      </c>
      <c r="D5" s="139">
        <f>EDATE(C5,1)</f>
        <v>45689</v>
      </c>
      <c r="E5" s="139">
        <f t="shared" ref="E5:O5" si="0">EDATE(D5,1)</f>
        <v>45717</v>
      </c>
      <c r="F5" s="139">
        <f t="shared" si="0"/>
        <v>45748</v>
      </c>
      <c r="G5" s="139">
        <f t="shared" si="0"/>
        <v>45778</v>
      </c>
      <c r="H5" s="139">
        <f t="shared" si="0"/>
        <v>45809</v>
      </c>
      <c r="I5" s="139">
        <f t="shared" si="0"/>
        <v>45839</v>
      </c>
      <c r="J5" s="139">
        <f t="shared" si="0"/>
        <v>45870</v>
      </c>
      <c r="K5" s="139">
        <f t="shared" si="0"/>
        <v>45901</v>
      </c>
      <c r="L5" s="139">
        <f t="shared" si="0"/>
        <v>45931</v>
      </c>
      <c r="M5" s="139">
        <f t="shared" si="0"/>
        <v>45962</v>
      </c>
      <c r="N5" s="139">
        <f t="shared" si="0"/>
        <v>45992</v>
      </c>
      <c r="O5" s="139">
        <f t="shared" si="0"/>
        <v>46023</v>
      </c>
    </row>
    <row r="6" spans="1:16" x14ac:dyDescent="0.25">
      <c r="B6" s="55" t="s">
        <v>29</v>
      </c>
      <c r="C6" s="43">
        <f t="shared" ref="C6:O10" si="1">IF(C$4="X",C14+C22,0)</f>
        <v>1702.8266487025267</v>
      </c>
      <c r="D6" s="43">
        <f t="shared" si="1"/>
        <v>6185.5374252606944</v>
      </c>
      <c r="E6" s="43">
        <f t="shared" si="1"/>
        <v>12978.894942906907</v>
      </c>
      <c r="F6" s="43">
        <f t="shared" si="1"/>
        <v>22977.747408485477</v>
      </c>
      <c r="G6" s="43">
        <f t="shared" si="1"/>
        <v>44058.267697876159</v>
      </c>
      <c r="H6" s="43">
        <f t="shared" si="1"/>
        <v>145724.60229659273</v>
      </c>
      <c r="I6" s="43">
        <f t="shared" si="1"/>
        <v>309777.79865295906</v>
      </c>
      <c r="J6" s="43">
        <f t="shared" si="1"/>
        <v>511862.61513573135</v>
      </c>
      <c r="K6" s="43">
        <f t="shared" si="1"/>
        <v>665540.92873562675</v>
      </c>
      <c r="L6" s="43">
        <f t="shared" si="1"/>
        <v>725367.43814267637</v>
      </c>
      <c r="M6" s="43">
        <f t="shared" si="1"/>
        <v>811536.48723570874</v>
      </c>
      <c r="N6" s="43">
        <f t="shared" si="1"/>
        <v>940081.03339723952</v>
      </c>
      <c r="O6" s="43">
        <f t="shared" si="1"/>
        <v>1073948.5635055294</v>
      </c>
    </row>
    <row r="7" spans="1:16" x14ac:dyDescent="0.25">
      <c r="B7" s="48" t="s">
        <v>30</v>
      </c>
      <c r="C7" s="43">
        <f t="shared" si="1"/>
        <v>0</v>
      </c>
      <c r="D7" s="43">
        <f t="shared" ref="D7:O10" si="2">IF(D$4="X",D15+D23,0)</f>
        <v>23.034365312094945</v>
      </c>
      <c r="E7" s="43">
        <f t="shared" si="2"/>
        <v>167.78421467599512</v>
      </c>
      <c r="F7" s="43">
        <f t="shared" si="2"/>
        <v>741.1330708928017</v>
      </c>
      <c r="G7" s="43">
        <f t="shared" si="2"/>
        <v>2989.2302301350433</v>
      </c>
      <c r="H7" s="43">
        <f t="shared" si="2"/>
        <v>9459.8860327594521</v>
      </c>
      <c r="I7" s="43">
        <f t="shared" si="2"/>
        <v>19955.689354441398</v>
      </c>
      <c r="J7" s="43">
        <f t="shared" si="2"/>
        <v>30713.526271090101</v>
      </c>
      <c r="K7" s="43">
        <f t="shared" si="2"/>
        <v>40916.965078353001</v>
      </c>
      <c r="L7" s="43">
        <f t="shared" si="2"/>
        <v>48290.096568993482</v>
      </c>
      <c r="M7" s="43">
        <f t="shared" si="2"/>
        <v>56119.275010205434</v>
      </c>
      <c r="N7" s="43">
        <f t="shared" si="2"/>
        <v>66794.565215155701</v>
      </c>
      <c r="O7" s="43">
        <f t="shared" si="2"/>
        <v>79336.825715567509</v>
      </c>
    </row>
    <row r="8" spans="1:16" x14ac:dyDescent="0.25">
      <c r="B8" s="48" t="s">
        <v>31</v>
      </c>
      <c r="C8" s="43">
        <f t="shared" si="1"/>
        <v>0</v>
      </c>
      <c r="D8" s="43">
        <f t="shared" si="2"/>
        <v>139.89228394176408</v>
      </c>
      <c r="E8" s="43">
        <f t="shared" si="2"/>
        <v>667.61711504901109</v>
      </c>
      <c r="F8" s="43">
        <f t="shared" si="2"/>
        <v>3436.9861987919094</v>
      </c>
      <c r="G8" s="43">
        <f t="shared" si="2"/>
        <v>11555.909741755326</v>
      </c>
      <c r="H8" s="43">
        <f t="shared" si="2"/>
        <v>58799.08940075773</v>
      </c>
      <c r="I8" s="43">
        <f t="shared" si="2"/>
        <v>126190.3010790867</v>
      </c>
      <c r="J8" s="43">
        <f t="shared" si="2"/>
        <v>199982.25415455727</v>
      </c>
      <c r="K8" s="43">
        <f t="shared" si="2"/>
        <v>243279.55206988729</v>
      </c>
      <c r="L8" s="43">
        <f t="shared" si="2"/>
        <v>259297.22760275973</v>
      </c>
      <c r="M8" s="43">
        <f t="shared" si="2"/>
        <v>282172.59937586618</v>
      </c>
      <c r="N8" s="43">
        <f t="shared" si="2"/>
        <v>325522.57075698773</v>
      </c>
      <c r="O8" s="43">
        <f t="shared" si="2"/>
        <v>380288.43846563756</v>
      </c>
    </row>
    <row r="9" spans="1:16" x14ac:dyDescent="0.25">
      <c r="B9" s="48" t="s">
        <v>32</v>
      </c>
      <c r="C9" s="43">
        <f t="shared" si="1"/>
        <v>0</v>
      </c>
      <c r="D9" s="43">
        <f t="shared" si="2"/>
        <v>20.701510936707962</v>
      </c>
      <c r="E9" s="43">
        <f t="shared" si="2"/>
        <v>68.115993029606585</v>
      </c>
      <c r="F9" s="43">
        <f t="shared" si="2"/>
        <v>283.51500014149417</v>
      </c>
      <c r="G9" s="43">
        <f t="shared" si="2"/>
        <v>896.90231146526401</v>
      </c>
      <c r="H9" s="43">
        <f t="shared" si="2"/>
        <v>11805.419464527504</v>
      </c>
      <c r="I9" s="43">
        <f t="shared" si="2"/>
        <v>37163.527610829995</v>
      </c>
      <c r="J9" s="43">
        <f t="shared" si="2"/>
        <v>64635.475510652002</v>
      </c>
      <c r="K9" s="43">
        <f t="shared" si="2"/>
        <v>79320.521488142287</v>
      </c>
      <c r="L9" s="43">
        <f t="shared" si="2"/>
        <v>82772.547863638014</v>
      </c>
      <c r="M9" s="43">
        <f t="shared" si="2"/>
        <v>86965.048921497946</v>
      </c>
      <c r="N9" s="43">
        <f t="shared" si="2"/>
        <v>94562.926752001644</v>
      </c>
      <c r="O9" s="43">
        <f t="shared" si="2"/>
        <v>104273.67341583793</v>
      </c>
    </row>
    <row r="10" spans="1:16" ht="15.75" thickBot="1" x14ac:dyDescent="0.3">
      <c r="B10" s="26" t="s">
        <v>33</v>
      </c>
      <c r="C10" s="134">
        <f t="shared" si="1"/>
        <v>0</v>
      </c>
      <c r="D10" s="134">
        <f t="shared" si="2"/>
        <v>0</v>
      </c>
      <c r="E10" s="134">
        <f t="shared" si="2"/>
        <v>1.4330326119078123</v>
      </c>
      <c r="F10" s="134">
        <f t="shared" si="2"/>
        <v>4.4442901668912516</v>
      </c>
      <c r="G10" s="134">
        <f t="shared" si="2"/>
        <v>10.516391418303556</v>
      </c>
      <c r="H10" s="134">
        <f t="shared" si="2"/>
        <v>1224.2164261480834</v>
      </c>
      <c r="I10" s="134">
        <f t="shared" si="2"/>
        <v>4252.2427696500845</v>
      </c>
      <c r="J10" s="134">
        <f t="shared" si="2"/>
        <v>7768.5784895189845</v>
      </c>
      <c r="K10" s="134">
        <f t="shared" si="2"/>
        <v>9452.1354371375328</v>
      </c>
      <c r="L10" s="134">
        <f t="shared" si="2"/>
        <v>9624.1100432267194</v>
      </c>
      <c r="M10" s="134">
        <f t="shared" si="2"/>
        <v>9692.8865991130951</v>
      </c>
      <c r="N10" s="134">
        <f t="shared" si="2"/>
        <v>10528.807730178738</v>
      </c>
      <c r="O10" s="134">
        <f t="shared" si="2"/>
        <v>12394.269401740743</v>
      </c>
      <c r="P10" s="270" t="s">
        <v>194</v>
      </c>
    </row>
    <row r="11" spans="1:16" ht="15.75" thickBot="1" x14ac:dyDescent="0.3">
      <c r="A11" s="1"/>
      <c r="B11" s="49" t="s">
        <v>34</v>
      </c>
      <c r="C11" s="135">
        <f>SUM(C6:C10)</f>
        <v>1702.8266487025267</v>
      </c>
      <c r="D11" s="136">
        <f t="shared" ref="D11:O11" si="3">SUM(D6:D10)</f>
        <v>6369.165585451261</v>
      </c>
      <c r="E11" s="136">
        <f t="shared" si="3"/>
        <v>13883.845298273429</v>
      </c>
      <c r="F11" s="136">
        <f t="shared" si="3"/>
        <v>27443.825968478573</v>
      </c>
      <c r="G11" s="136">
        <f t="shared" si="3"/>
        <v>59510.826372650103</v>
      </c>
      <c r="H11" s="136">
        <f t="shared" si="3"/>
        <v>227013.21362078551</v>
      </c>
      <c r="I11" s="136">
        <f t="shared" si="3"/>
        <v>497339.55946696718</v>
      </c>
      <c r="J11" s="136">
        <f t="shared" si="3"/>
        <v>814962.44956154958</v>
      </c>
      <c r="K11" s="136">
        <f t="shared" si="3"/>
        <v>1038510.1028091469</v>
      </c>
      <c r="L11" s="136">
        <f t="shared" si="3"/>
        <v>1125351.4202212943</v>
      </c>
      <c r="M11" s="136">
        <f t="shared" si="3"/>
        <v>1246486.2971423913</v>
      </c>
      <c r="N11" s="136">
        <f t="shared" si="3"/>
        <v>1437489.9038515636</v>
      </c>
      <c r="O11" s="136">
        <f t="shared" si="3"/>
        <v>1650241.7705043131</v>
      </c>
      <c r="P11" s="272">
        <f>P93</f>
        <v>1650241.7705043131</v>
      </c>
    </row>
    <row r="12" spans="1:16" s="265" customFormat="1" ht="15.75" thickBot="1" x14ac:dyDescent="0.3">
      <c r="B12" s="266" t="s">
        <v>174</v>
      </c>
      <c r="C12" s="273">
        <f>IF(C4="x",' 1M - RES'!C62+'2M - SGS'!C74+'3M - LGS'!C74+'4M - SPS'!C74+'11M - LPS'!C74+' LI 1M - RES'!C62+'LI 2M - SGS'!C74+'LI 3M - LGS'!C74+'LI 4M - SPS'!C74+'LI 11M - LPS'!C74+'Biz DRENE'!C82+'Biz DRENE'!C83+'Biz DRENE'!C84+'Biz DRENE'!C85,0)</f>
        <v>1702.8266487025267</v>
      </c>
      <c r="D12" s="273">
        <f>IF(D4="x",' 1M - RES'!D62+'2M - SGS'!D74+'3M - LGS'!D74+'4M - SPS'!D74+'11M - LPS'!D74+' LI 1M - RES'!D62+'LI 2M - SGS'!D74+'LI 3M - LGS'!D74+'LI 4M - SPS'!D74+'LI 11M - LPS'!D74+'Biz DRENE'!D82+'Biz DRENE'!D83+'Biz DRENE'!D84+'Biz DRENE'!D85,0)</f>
        <v>6369.165585451261</v>
      </c>
      <c r="E12" s="273">
        <f>IF(E4="x",' 1M - RES'!E62+'2M - SGS'!E74+'3M - LGS'!E74+'4M - SPS'!E74+'11M - LPS'!E74+' LI 1M - RES'!E62+'LI 2M - SGS'!E74+'LI 3M - LGS'!E74+'LI 4M - SPS'!E74+'LI 11M - LPS'!E74+'Biz DRENE'!E82+'Biz DRENE'!E83+'Biz DRENE'!E84+'Biz DRENE'!E85,0)</f>
        <v>13883.845298273427</v>
      </c>
      <c r="F12" s="273">
        <f>IF(F4="x",' 1M - RES'!F62+'2M - SGS'!F74+'3M - LGS'!F74+'4M - SPS'!F74+'11M - LPS'!F74+' LI 1M - RES'!F62+'LI 2M - SGS'!F74+'LI 3M - LGS'!F74+'LI 4M - SPS'!F74+'LI 11M - LPS'!F74+'Biz DRENE'!F82+'Biz DRENE'!F83+'Biz DRENE'!F84+'Biz DRENE'!F85,0)</f>
        <v>27443.825968478573</v>
      </c>
      <c r="G12" s="273">
        <f>IF(G4="x",' 1M - RES'!G62+'2M - SGS'!G74+'3M - LGS'!G74+'4M - SPS'!G74+'11M - LPS'!G74+' LI 1M - RES'!G62+'LI 2M - SGS'!G74+'LI 3M - LGS'!G74+'LI 4M - SPS'!G74+'LI 11M - LPS'!G74+'Biz DRENE'!G82+'Biz DRENE'!G83+'Biz DRENE'!G84+'Biz DRENE'!G85,0)</f>
        <v>59510.826372650103</v>
      </c>
      <c r="H12" s="273">
        <f>IF(H4="x",' 1M - RES'!H62+'2M - SGS'!H74+'3M - LGS'!H74+'4M - SPS'!H74+'11M - LPS'!H74+' LI 1M - RES'!H62+'LI 2M - SGS'!H74+'LI 3M - LGS'!H74+'LI 4M - SPS'!H74+'LI 11M - LPS'!H74+'Biz DRENE'!H82+'Biz DRENE'!H83+'Biz DRENE'!H84+'Biz DRENE'!H85,0)</f>
        <v>227013.21362078548</v>
      </c>
      <c r="I12" s="273">
        <f>IF(I4="x",' 1M - RES'!I62+'2M - SGS'!I74+'3M - LGS'!I74+'4M - SPS'!I74+'11M - LPS'!I74+' LI 1M - RES'!I62+'LI 2M - SGS'!I74+'LI 3M - LGS'!I74+'LI 4M - SPS'!I74+'LI 11M - LPS'!I74+'Biz DRENE'!I82+'Biz DRENE'!I83+'Biz DRENE'!I84+'Biz DRENE'!I85,0)</f>
        <v>497339.55946696718</v>
      </c>
      <c r="J12" s="273">
        <f>IF(J4="x",' 1M - RES'!J62+'2M - SGS'!J74+'3M - LGS'!J74+'4M - SPS'!J74+'11M - LPS'!J74+' LI 1M - RES'!J62+'LI 2M - SGS'!J74+'LI 3M - LGS'!J74+'LI 4M - SPS'!J74+'LI 11M - LPS'!J74+'Biz DRENE'!J82+'Biz DRENE'!J83+'Biz DRENE'!J84+'Biz DRENE'!J85,0)</f>
        <v>814962.44956154958</v>
      </c>
      <c r="K12" s="273">
        <f>IF(K4="x",' 1M - RES'!K62+'2M - SGS'!K74+'3M - LGS'!K74+'4M - SPS'!K74+'11M - LPS'!K74+' LI 1M - RES'!K62+'LI 2M - SGS'!K74+'LI 3M - LGS'!K74+'LI 4M - SPS'!K74+'LI 11M - LPS'!K74+'Biz DRENE'!K82+'Biz DRENE'!K83+'Biz DRENE'!K84+'Biz DRENE'!K85,0)</f>
        <v>1038510.1028091469</v>
      </c>
      <c r="L12" s="273">
        <f>IF(L4="x",' 1M - RES'!L62+'2M - SGS'!L74+'3M - LGS'!L74+'4M - SPS'!L74+'11M - LPS'!L74+' LI 1M - RES'!L62+'LI 2M - SGS'!L74+'LI 3M - LGS'!L74+'LI 4M - SPS'!L74+'LI 11M - LPS'!L74+'Biz DRENE'!L82+'Biz DRENE'!L83+'Biz DRENE'!L84+'Biz DRENE'!L85,0)</f>
        <v>1125351.4202212943</v>
      </c>
      <c r="M12" s="273">
        <f>IF(M4="x",' 1M - RES'!M62+'2M - SGS'!M74+'3M - LGS'!M74+'4M - SPS'!M74+'11M - LPS'!M74+' LI 1M - RES'!M62+'LI 2M - SGS'!M74+'LI 3M - LGS'!M74+'LI 4M - SPS'!M74+'LI 11M - LPS'!M74+'Biz DRENE'!M82+'Biz DRENE'!M83+'Biz DRENE'!M84+'Biz DRENE'!M85,0)</f>
        <v>1246486.2971423916</v>
      </c>
      <c r="N12" s="273">
        <f>IF(N4="x",' 1M - RES'!N62+'2M - SGS'!N74+'3M - LGS'!N74+'4M - SPS'!N74+'11M - LPS'!N74+' LI 1M - RES'!N62+'LI 2M - SGS'!N74+'LI 3M - LGS'!N74+'LI 4M - SPS'!N74+'LI 11M - LPS'!N74+'Biz DRENE'!N82+'Biz DRENE'!N83+'Biz DRENE'!N84+'Biz DRENE'!N85,0)</f>
        <v>1437489.9038515633</v>
      </c>
      <c r="O12" s="273">
        <f>IF(O4="x",' 1M - RES'!O62+'2M - SGS'!O74+'3M - LGS'!O74+'4M - SPS'!O74+'11M - LPS'!O74+' LI 1M - RES'!O62+'LI 2M - SGS'!O74+'LI 3M - LGS'!O74+'LI 4M - SPS'!O74+'LI 11M - LPS'!O74+'Biz DRENE'!O82+'Biz DRENE'!O83+'Biz DRENE'!O84+'Biz DRENE'!O85,0)</f>
        <v>1650241.7705043133</v>
      </c>
    </row>
    <row r="13" spans="1:16" ht="15.75" thickBot="1" x14ac:dyDescent="0.3">
      <c r="B13" s="143" t="s">
        <v>152</v>
      </c>
      <c r="C13" s="128">
        <f t="shared" ref="C13:O13" si="4">C5</f>
        <v>45658</v>
      </c>
      <c r="D13" s="140">
        <f t="shared" si="4"/>
        <v>45689</v>
      </c>
      <c r="E13" s="140">
        <f t="shared" si="4"/>
        <v>45717</v>
      </c>
      <c r="F13" s="140">
        <f t="shared" si="4"/>
        <v>45748</v>
      </c>
      <c r="G13" s="140">
        <f t="shared" si="4"/>
        <v>45778</v>
      </c>
      <c r="H13" s="140">
        <f t="shared" si="4"/>
        <v>45809</v>
      </c>
      <c r="I13" s="140">
        <f t="shared" si="4"/>
        <v>45839</v>
      </c>
      <c r="J13" s="140">
        <f t="shared" si="4"/>
        <v>45870</v>
      </c>
      <c r="K13" s="140">
        <f t="shared" si="4"/>
        <v>45901</v>
      </c>
      <c r="L13" s="140">
        <f t="shared" si="4"/>
        <v>45931</v>
      </c>
      <c r="M13" s="140">
        <f t="shared" si="4"/>
        <v>45962</v>
      </c>
      <c r="N13" s="140">
        <f t="shared" si="4"/>
        <v>45992</v>
      </c>
      <c r="O13" s="140">
        <f t="shared" si="4"/>
        <v>46023</v>
      </c>
    </row>
    <row r="14" spans="1:16" x14ac:dyDescent="0.25">
      <c r="B14" s="47" t="s">
        <v>29</v>
      </c>
      <c r="C14" s="42">
        <f>IF(C$4="X",' 1M - RES'!C$62,0)</f>
        <v>1644.2188249136059</v>
      </c>
      <c r="D14" s="42">
        <f>IF(D$4="X",' 1M - RES'!D$62,0)</f>
        <v>5759.4628773017575</v>
      </c>
      <c r="E14" s="42">
        <f>IF(E$4="X",' 1M - RES'!E$62,0)</f>
        <v>11373.38094112193</v>
      </c>
      <c r="F14" s="42">
        <f>IF(F$4="X",' 1M - RES'!F$62,0)</f>
        <v>17988.98963250198</v>
      </c>
      <c r="G14" s="42">
        <f>IF(G$4="X",' 1M - RES'!G$62,0)</f>
        <v>30038.349716868994</v>
      </c>
      <c r="H14" s="42">
        <f>IF(H$4="X",' 1M - RES'!H$62,0)</f>
        <v>95448.344613265159</v>
      </c>
      <c r="I14" s="42">
        <f>IF(I$4="X",' 1M - RES'!I$62,0)</f>
        <v>198734.48021065618</v>
      </c>
      <c r="J14" s="42">
        <f>IF(J$4="X",' 1M - RES'!J$62,0)</f>
        <v>315746.26439822902</v>
      </c>
      <c r="K14" s="42">
        <f>IF(K$4="X",' 1M - RES'!K$62,0)</f>
        <v>390407.25488816225</v>
      </c>
      <c r="L14" s="42">
        <f>IF(L$4="X",' 1M - RES'!L$62,0)</f>
        <v>412935.32136642619</v>
      </c>
      <c r="M14" s="42">
        <f>IF(M$4="X",' 1M - RES'!M$62,0)</f>
        <v>447906.44753101317</v>
      </c>
      <c r="N14" s="42">
        <f>IF(N$4="X",' 1M - RES'!N$62,0)</f>
        <v>506116.06477680203</v>
      </c>
      <c r="O14" s="42">
        <f>IF(O$4="X",' 1M - RES'!O$62,0)</f>
        <v>567417.5081920441</v>
      </c>
    </row>
    <row r="15" spans="1:16" x14ac:dyDescent="0.25">
      <c r="B15" s="48" t="s">
        <v>30</v>
      </c>
      <c r="C15" s="43">
        <f>IF(C$4="X",'2M - SGS'!C74+'Biz DRENE'!C82,0)</f>
        <v>0</v>
      </c>
      <c r="D15" s="43">
        <f>IF(D$4="X",'2M - SGS'!D74+'Biz DRENE'!D82,0)</f>
        <v>23.034365312094945</v>
      </c>
      <c r="E15" s="43">
        <f>IF(E$4="X",'2M - SGS'!E74+'Biz DRENE'!E82,0)</f>
        <v>109.1869309518559</v>
      </c>
      <c r="F15" s="43">
        <f>IF(F$4="X",'2M - SGS'!F74+'Biz DRENE'!F82,0)</f>
        <v>317.55939052201973</v>
      </c>
      <c r="G15" s="43">
        <f>IF(G$4="X",'2M - SGS'!G74+'Biz DRENE'!G82,0)</f>
        <v>908.76574751060787</v>
      </c>
      <c r="H15" s="43">
        <f>IF(H$4="X",'2M - SGS'!H74+'Biz DRENE'!H82,0)</f>
        <v>3434.3989652658556</v>
      </c>
      <c r="I15" s="43">
        <f>IF(I$4="X",'2M - SGS'!I74+'Biz DRENE'!I82,0)</f>
        <v>7692.5280534342646</v>
      </c>
      <c r="J15" s="43">
        <f>IF(J$4="X",'2M - SGS'!J74+'Biz DRENE'!J82,0)</f>
        <v>12761.398269867574</v>
      </c>
      <c r="K15" s="43">
        <f>IF(K$4="X",'2M - SGS'!K74+'Biz DRENE'!K82,0)</f>
        <v>16471.950158884476</v>
      </c>
      <c r="L15" s="43">
        <f>IF(L$4="X",'2M - SGS'!L74+'Biz DRENE'!L82,0)</f>
        <v>18573.329967278722</v>
      </c>
      <c r="M15" s="43">
        <f>IF(M$4="X",'2M - SGS'!M74+'Biz DRENE'!M82,0)</f>
        <v>21412.613002682461</v>
      </c>
      <c r="N15" s="43">
        <f>IF(N$4="X",'2M - SGS'!N74+'Biz DRENE'!N82,0)</f>
        <v>25938.683573167327</v>
      </c>
      <c r="O15" s="43">
        <f>IF(O$4="X",'2M - SGS'!O74+'Biz DRENE'!O82,0)</f>
        <v>31414.901852105697</v>
      </c>
    </row>
    <row r="16" spans="1:16" x14ac:dyDescent="0.25">
      <c r="B16" s="48" t="s">
        <v>31</v>
      </c>
      <c r="C16" s="43">
        <f>IF(C$4="X",'3M - LGS'!C74+'Biz DRENE'!C83,0)</f>
        <v>0</v>
      </c>
      <c r="D16" s="43">
        <f>IF(D$4="X",'3M - LGS'!D74+'Biz DRENE'!D83,0)</f>
        <v>139.89228394176408</v>
      </c>
      <c r="E16" s="43">
        <f>IF(E$4="X",'3M - LGS'!E74+'Biz DRENE'!E83,0)</f>
        <v>631.66442636823888</v>
      </c>
      <c r="F16" s="43">
        <f>IF(F$4="X",'3M - LGS'!F74+'Biz DRENE'!F83,0)</f>
        <v>3320.8955025071668</v>
      </c>
      <c r="G16" s="43">
        <f>IF(G$4="X",'3M - LGS'!G74+'Biz DRENE'!G83,0)</f>
        <v>11268.050611713581</v>
      </c>
      <c r="H16" s="43">
        <f>IF(H$4="X",'3M - LGS'!H74+'Biz DRENE'!H83,0)</f>
        <v>57978.431965308759</v>
      </c>
      <c r="I16" s="43">
        <f>IF(I$4="X",'3M - LGS'!I74+'Biz DRENE'!I83,0)</f>
        <v>124261.84856372405</v>
      </c>
      <c r="J16" s="43">
        <f>IF(J$4="X",'3M - LGS'!J74+'Biz DRENE'!J83,0)</f>
        <v>196725.29347834224</v>
      </c>
      <c r="K16" s="43">
        <f>IF(K$4="X",'3M - LGS'!K74+'Biz DRENE'!K83,0)</f>
        <v>238048.26795473645</v>
      </c>
      <c r="L16" s="43">
        <f>IF(L$4="X",'3M - LGS'!L74+'Biz DRENE'!L83,0)</f>
        <v>252432.16093532441</v>
      </c>
      <c r="M16" s="43">
        <f>IF(M$4="X",'3M - LGS'!M74+'Biz DRENE'!M83,0)</f>
        <v>273714.38060174754</v>
      </c>
      <c r="N16" s="43">
        <f>IF(N$4="X",'3M - LGS'!N74+'Biz DRENE'!N83,0)</f>
        <v>313691.34246532782</v>
      </c>
      <c r="O16" s="43">
        <f>IF(O$4="X",'3M - LGS'!O74+'Biz DRENE'!O83,0)</f>
        <v>363019.16233861563</v>
      </c>
    </row>
    <row r="17" spans="1:28" x14ac:dyDescent="0.25">
      <c r="B17" s="48" t="s">
        <v>32</v>
      </c>
      <c r="C17" s="43">
        <f>IF(C$4="X",'4M - SPS'!C74+'Biz DRENE'!C84,0)</f>
        <v>0</v>
      </c>
      <c r="D17" s="43">
        <f>IF(D$4="X",'4M - SPS'!D74+'Biz DRENE'!D84,0)</f>
        <v>20.701510936707962</v>
      </c>
      <c r="E17" s="43">
        <f>IF(E$4="X",'4M - SPS'!E74+'Biz DRENE'!E84,0)</f>
        <v>68.115993029606585</v>
      </c>
      <c r="F17" s="43">
        <f>IF(F$4="X",'4M - SPS'!F74+'Biz DRENE'!F84,0)</f>
        <v>283.51500014149417</v>
      </c>
      <c r="G17" s="43">
        <f>IF(G$4="X",'4M - SPS'!G74+'Biz DRENE'!G84,0)</f>
        <v>896.90231146526401</v>
      </c>
      <c r="H17" s="43">
        <f>IF(H$4="X",'4M - SPS'!H74+'Biz DRENE'!H84,0)</f>
        <v>11805.419464527504</v>
      </c>
      <c r="I17" s="43">
        <f>IF(I$4="X",'4M - SPS'!I74+'Biz DRENE'!I84,0)</f>
        <v>37163.527610829995</v>
      </c>
      <c r="J17" s="43">
        <f>IF(J$4="X",'4M - SPS'!J74+'Biz DRENE'!J84,0)</f>
        <v>64635.475510652002</v>
      </c>
      <c r="K17" s="43">
        <f>IF(K$4="X",'4M - SPS'!K74+'Biz DRENE'!K84,0)</f>
        <v>79320.521488142287</v>
      </c>
      <c r="L17" s="43">
        <f>IF(L$4="X",'4M - SPS'!L74+'Biz DRENE'!L84,0)</f>
        <v>82772.547863638014</v>
      </c>
      <c r="M17" s="43">
        <f>IF(M$4="X",'4M - SPS'!M74+'Biz DRENE'!M84,0)</f>
        <v>86965.048921497946</v>
      </c>
      <c r="N17" s="43">
        <f>IF(N$4="X",'4M - SPS'!N74+'Biz DRENE'!N84,0)</f>
        <v>94562.926752001644</v>
      </c>
      <c r="O17" s="43">
        <f>IF(O$4="X",'4M - SPS'!O74+'Biz DRENE'!O84,0)</f>
        <v>104273.67341583793</v>
      </c>
    </row>
    <row r="18" spans="1:28" ht="15.75" thickBot="1" x14ac:dyDescent="0.3">
      <c r="B18" s="26" t="s">
        <v>33</v>
      </c>
      <c r="C18" s="44">
        <f>IF(C$4="X",'11M - LPS'!C74+'Biz DRENE'!C85,0)</f>
        <v>0</v>
      </c>
      <c r="D18" s="44">
        <f>IF(D$4="X",'11M - LPS'!D74+'Biz DRENE'!D85,0)</f>
        <v>0</v>
      </c>
      <c r="E18" s="44">
        <f>IF(E$4="X",'11M - LPS'!E74+'Biz DRENE'!E85,0)</f>
        <v>1.4330326119078123</v>
      </c>
      <c r="F18" s="44">
        <f>IF(F$4="X",'11M - LPS'!F74+'Biz DRENE'!F85,0)</f>
        <v>4.4442901668912516</v>
      </c>
      <c r="G18" s="44">
        <f>IF(G$4="X",'11M - LPS'!G74+'Biz DRENE'!G85,0)</f>
        <v>10.516391418303556</v>
      </c>
      <c r="H18" s="44">
        <f>IF(H$4="X",'11M - LPS'!H74+'Biz DRENE'!H85,0)</f>
        <v>1224.2164261480834</v>
      </c>
      <c r="I18" s="44">
        <f>IF(I$4="X",'11M - LPS'!I74+'Biz DRENE'!I85,0)</f>
        <v>4252.2427696500845</v>
      </c>
      <c r="J18" s="44">
        <f>IF(J$4="X",'11M - LPS'!J74+'Biz DRENE'!J85,0)</f>
        <v>7768.5784895189845</v>
      </c>
      <c r="K18" s="44">
        <f>IF(K$4="X",'11M - LPS'!K74+'Biz DRENE'!K85,0)</f>
        <v>9452.1354371375328</v>
      </c>
      <c r="L18" s="44">
        <f>IF(L$4="X",'11M - LPS'!L74+'Biz DRENE'!L85,0)</f>
        <v>9624.1100432267194</v>
      </c>
      <c r="M18" s="44">
        <f>IF(M$4="X",'11M - LPS'!M74+'Biz DRENE'!M85,0)</f>
        <v>9692.8865991130951</v>
      </c>
      <c r="N18" s="44">
        <f>IF(N$4="X",'11M - LPS'!N74+'Biz DRENE'!N85,0)</f>
        <v>10528.807730178738</v>
      </c>
      <c r="O18" s="44">
        <f>IF(O$4="X",'11M - LPS'!O74+'Biz DRENE'!O85,0)</f>
        <v>12394.269401740743</v>
      </c>
    </row>
    <row r="19" spans="1:28" ht="15.75" thickBot="1" x14ac:dyDescent="0.3">
      <c r="A19" s="1"/>
      <c r="B19" s="49" t="s">
        <v>34</v>
      </c>
      <c r="C19" s="50">
        <f>SUM(C14:C18)</f>
        <v>1644.2188249136059</v>
      </c>
      <c r="D19" s="39">
        <f t="shared" ref="D19:O19" si="5">SUM(D14:D18)</f>
        <v>5943.0910374923242</v>
      </c>
      <c r="E19" s="39">
        <f t="shared" si="5"/>
        <v>12183.781324083538</v>
      </c>
      <c r="F19" s="39">
        <f t="shared" si="5"/>
        <v>21915.403815839552</v>
      </c>
      <c r="G19" s="39">
        <f t="shared" si="5"/>
        <v>43122.584778976758</v>
      </c>
      <c r="H19" s="39">
        <f t="shared" si="5"/>
        <v>169890.81143451534</v>
      </c>
      <c r="I19" s="39">
        <f t="shared" si="5"/>
        <v>372104.62720829452</v>
      </c>
      <c r="J19" s="39">
        <f t="shared" si="5"/>
        <v>597637.01014660974</v>
      </c>
      <c r="K19" s="39">
        <f t="shared" si="5"/>
        <v>733700.12992706301</v>
      </c>
      <c r="L19" s="39">
        <f t="shared" si="5"/>
        <v>776337.47017589409</v>
      </c>
      <c r="M19" s="39">
        <f t="shared" si="5"/>
        <v>839691.37665605417</v>
      </c>
      <c r="N19" s="39">
        <f t="shared" si="5"/>
        <v>950837.82529747754</v>
      </c>
      <c r="O19" s="39">
        <f t="shared" si="5"/>
        <v>1078519.5152003441</v>
      </c>
    </row>
    <row r="20" spans="1:28" ht="15.75" thickBot="1" x14ac:dyDescent="0.3">
      <c r="B20" s="133"/>
    </row>
    <row r="21" spans="1:28" ht="15.75" thickBot="1" x14ac:dyDescent="0.3">
      <c r="B21" s="141" t="s">
        <v>162</v>
      </c>
      <c r="C21" s="128">
        <f>C13</f>
        <v>45658</v>
      </c>
      <c r="D21" s="140">
        <f>D5</f>
        <v>45689</v>
      </c>
      <c r="E21" s="140">
        <f t="shared" ref="E21:O21" si="6">E5</f>
        <v>45717</v>
      </c>
      <c r="F21" s="140">
        <f t="shared" si="6"/>
        <v>45748</v>
      </c>
      <c r="G21" s="140">
        <f t="shared" si="6"/>
        <v>45778</v>
      </c>
      <c r="H21" s="140">
        <f t="shared" si="6"/>
        <v>45809</v>
      </c>
      <c r="I21" s="140">
        <f t="shared" si="6"/>
        <v>45839</v>
      </c>
      <c r="J21" s="140">
        <f t="shared" si="6"/>
        <v>45870</v>
      </c>
      <c r="K21" s="140">
        <f t="shared" si="6"/>
        <v>45901</v>
      </c>
      <c r="L21" s="140">
        <f t="shared" si="6"/>
        <v>45931</v>
      </c>
      <c r="M21" s="140">
        <f t="shared" si="6"/>
        <v>45962</v>
      </c>
      <c r="N21" s="140">
        <f t="shared" si="6"/>
        <v>45992</v>
      </c>
      <c r="O21" s="140">
        <f t="shared" si="6"/>
        <v>46023</v>
      </c>
    </row>
    <row r="22" spans="1:28" x14ac:dyDescent="0.25">
      <c r="B22" s="55" t="s">
        <v>29</v>
      </c>
      <c r="C22" s="52">
        <f>IF(C$4="X",' LI 1M - RES'!C62,0)</f>
        <v>58.60782378892074</v>
      </c>
      <c r="D22" s="52">
        <f>IF(D$4="X",' LI 1M - RES'!D62,0)</f>
        <v>426.07454795893659</v>
      </c>
      <c r="E22" s="52">
        <f>IF(E$4="X",' LI 1M - RES'!E62,0)</f>
        <v>1605.5140017849772</v>
      </c>
      <c r="F22" s="52">
        <f>IF(F$4="X",' LI 1M - RES'!F62,0)</f>
        <v>4988.7577759834967</v>
      </c>
      <c r="G22" s="52">
        <f>IF(G$4="X",' LI 1M - RES'!G62,0)</f>
        <v>14019.917981007167</v>
      </c>
      <c r="H22" s="52">
        <f>IF(H$4="X",' LI 1M - RES'!H62,0)</f>
        <v>50276.257683327574</v>
      </c>
      <c r="I22" s="52">
        <f>IF(I$4="X",' LI 1M - RES'!I62,0)</f>
        <v>111043.31844230289</v>
      </c>
      <c r="J22" s="52">
        <f>IF(J$4="X",' LI 1M - RES'!J62,0)</f>
        <v>196116.35073750233</v>
      </c>
      <c r="K22" s="52">
        <f>IF(K$4="X",' LI 1M - RES'!K62,0)</f>
        <v>275133.6738474645</v>
      </c>
      <c r="L22" s="52">
        <f>IF(L$4="X",' LI 1M - RES'!L62,0)</f>
        <v>312432.11677625019</v>
      </c>
      <c r="M22" s="52">
        <f>IF(M$4="X",' LI 1M - RES'!M62,0)</f>
        <v>363630.03970469558</v>
      </c>
      <c r="N22" s="52">
        <f>IF(N$4="X",' LI 1M - RES'!N62,0)</f>
        <v>433964.96862043749</v>
      </c>
      <c r="O22" s="52">
        <f>IF(O$4="X",' LI 1M - RES'!O62,0)</f>
        <v>506531.05531348533</v>
      </c>
    </row>
    <row r="23" spans="1:28" x14ac:dyDescent="0.25">
      <c r="B23" s="48" t="s">
        <v>30</v>
      </c>
      <c r="C23" s="43">
        <f>IF(C$4="X",'LI 2M - SGS'!C74,0)</f>
        <v>0</v>
      </c>
      <c r="D23" s="43">
        <f>IF(D$4="X",'LI 2M - SGS'!D74,0)</f>
        <v>0</v>
      </c>
      <c r="E23" s="43">
        <f>IF(E$4="X",'LI 2M - SGS'!E74,0)</f>
        <v>58.597283724139217</v>
      </c>
      <c r="F23" s="43">
        <f>IF(F$4="X",'LI 2M - SGS'!F74,0)</f>
        <v>423.57368037078191</v>
      </c>
      <c r="G23" s="43">
        <f>IF(G$4="X",'LI 2M - SGS'!G74,0)</f>
        <v>2080.4644826244353</v>
      </c>
      <c r="H23" s="43">
        <f>IF(H$4="X",'LI 2M - SGS'!H74,0)</f>
        <v>6025.4870674935974</v>
      </c>
      <c r="I23" s="43">
        <f>IF(I$4="X",'LI 2M - SGS'!I74,0)</f>
        <v>12263.161301007134</v>
      </c>
      <c r="J23" s="43">
        <f>IF(J$4="X",'LI 2M - SGS'!J74,0)</f>
        <v>17952.128001222525</v>
      </c>
      <c r="K23" s="43">
        <f>IF(K$4="X",'LI 2M - SGS'!K74,0)</f>
        <v>24445.014919468525</v>
      </c>
      <c r="L23" s="43">
        <f>IF(L$4="X",'LI 2M - SGS'!L74,0)</f>
        <v>29716.76660171476</v>
      </c>
      <c r="M23" s="43">
        <f>IF(M$4="X",'LI 2M - SGS'!M74,0)</f>
        <v>34706.662007522973</v>
      </c>
      <c r="N23" s="43">
        <f>IF(N$4="X",'LI 2M - SGS'!N74,0)</f>
        <v>40855.881641988373</v>
      </c>
      <c r="O23" s="43">
        <f>IF(O$4="X",'LI 2M - SGS'!O74,0)</f>
        <v>47921.923863461809</v>
      </c>
    </row>
    <row r="24" spans="1:28" x14ac:dyDescent="0.25">
      <c r="B24" s="48" t="s">
        <v>31</v>
      </c>
      <c r="C24" s="43">
        <f>IF(C$4="X",'LI 3M - LGS'!C74,0)</f>
        <v>0</v>
      </c>
      <c r="D24" s="43">
        <f>IF(D$4="X",'LI 3M - LGS'!D74,0)</f>
        <v>0</v>
      </c>
      <c r="E24" s="43">
        <f>IF(E$4="X",'LI 3M - LGS'!E74,0)</f>
        <v>35.952688680772205</v>
      </c>
      <c r="F24" s="43">
        <f>IF(F$4="X",'LI 3M - LGS'!F74,0)</f>
        <v>116.09069628474242</v>
      </c>
      <c r="G24" s="43">
        <f>IF(G$4="X",'LI 3M - LGS'!G74,0)</f>
        <v>287.85913004174517</v>
      </c>
      <c r="H24" s="43">
        <f>IF(H$4="X",'LI 3M - LGS'!H74,0)</f>
        <v>820.65743544896884</v>
      </c>
      <c r="I24" s="43">
        <f>IF(I$4="X",'LI 3M - LGS'!I74,0)</f>
        <v>1928.4525153626528</v>
      </c>
      <c r="J24" s="43">
        <f>IF(J$4="X",'LI 3M - LGS'!J74,0)</f>
        <v>3256.9606762150433</v>
      </c>
      <c r="K24" s="43">
        <f>IF(K$4="X",'LI 3M - LGS'!K74,0)</f>
        <v>5231.2841151508464</v>
      </c>
      <c r="L24" s="43">
        <f>IF(L$4="X",'LI 3M - LGS'!L74,0)</f>
        <v>6865.0666674352997</v>
      </c>
      <c r="M24" s="43">
        <f>IF(M$4="X",'LI 3M - LGS'!M74,0)</f>
        <v>8458.2187741186372</v>
      </c>
      <c r="N24" s="43">
        <f>IF(N$4="X",'LI 3M - LGS'!N74,0)</f>
        <v>11831.228291659931</v>
      </c>
      <c r="O24" s="43">
        <f>IF(O$4="X",'LI 3M - LGS'!O74,0)</f>
        <v>17269.276127021909</v>
      </c>
    </row>
    <row r="25" spans="1:28" x14ac:dyDescent="0.25">
      <c r="B25" s="48" t="s">
        <v>32</v>
      </c>
      <c r="C25" s="43">
        <f>IF(C$4="X",'LI 4M - SPS'!C74,0)</f>
        <v>0</v>
      </c>
      <c r="D25" s="43">
        <f>IF(D$4="X",'LI 4M - SPS'!D74,0)</f>
        <v>0</v>
      </c>
      <c r="E25" s="43">
        <f>IF(E$4="X",'LI 4M - SPS'!E74,0)</f>
        <v>0</v>
      </c>
      <c r="F25" s="43">
        <f>IF(F$4="X",'LI 4M - SPS'!F74,0)</f>
        <v>0</v>
      </c>
      <c r="G25" s="43">
        <f>IF(G$4="X",'LI 4M - SPS'!G74,0)</f>
        <v>0</v>
      </c>
      <c r="H25" s="43">
        <f>IF(H$4="X",'LI 4M - SPS'!H74,0)</f>
        <v>0</v>
      </c>
      <c r="I25" s="43">
        <f>IF(I$4="X",'LI 4M - SPS'!I74,0)</f>
        <v>0</v>
      </c>
      <c r="J25" s="43">
        <f>IF(J$4="X",'LI 4M - SPS'!J74,0)</f>
        <v>0</v>
      </c>
      <c r="K25" s="43">
        <f>IF(K$4="X",'LI 4M - SPS'!K74,0)</f>
        <v>0</v>
      </c>
      <c r="L25" s="43">
        <f>IF(L$4="X",'LI 4M - SPS'!L74,0)</f>
        <v>0</v>
      </c>
      <c r="M25" s="43">
        <f>IF(M$4="X",'LI 4M - SPS'!M74,0)</f>
        <v>0</v>
      </c>
      <c r="N25" s="43">
        <f>IF(N$4="X",'LI 4M - SPS'!N74,0)</f>
        <v>0</v>
      </c>
      <c r="O25" s="43">
        <f>IF(O$4="X",'LI 4M - SPS'!O74,0)</f>
        <v>0</v>
      </c>
    </row>
    <row r="26" spans="1:28" ht="15.75" thickBot="1" x14ac:dyDescent="0.3">
      <c r="B26" s="26" t="s">
        <v>33</v>
      </c>
      <c r="C26" s="53">
        <f>IF(C$4="X",'LI 11M - LPS'!C74,0)</f>
        <v>0</v>
      </c>
      <c r="D26" s="53">
        <f>IF(D$4="X",'LI 11M - LPS'!D74,0)</f>
        <v>0</v>
      </c>
      <c r="E26" s="53">
        <f>IF(E$4="X",'LI 11M - LPS'!E74,0)</f>
        <v>0</v>
      </c>
      <c r="F26" s="53">
        <f>IF(F$4="X",'LI 11M - LPS'!F74,0)</f>
        <v>0</v>
      </c>
      <c r="G26" s="53">
        <f>IF(G$4="X",'LI 11M - LPS'!G74,0)</f>
        <v>0</v>
      </c>
      <c r="H26" s="53">
        <f>IF(H$4="X",'LI 11M - LPS'!H74,0)</f>
        <v>0</v>
      </c>
      <c r="I26" s="53">
        <f>IF(I$4="X",'LI 11M - LPS'!I74,0)</f>
        <v>0</v>
      </c>
      <c r="J26" s="53">
        <f>IF(J$4="X",'LI 11M - LPS'!J74,0)</f>
        <v>0</v>
      </c>
      <c r="K26" s="53">
        <f>IF(K$4="X",'LI 11M - LPS'!K74,0)</f>
        <v>0</v>
      </c>
      <c r="L26" s="53">
        <f>IF(L$4="X",'LI 11M - LPS'!L74,0)</f>
        <v>0</v>
      </c>
      <c r="M26" s="53">
        <f>IF(M$4="X",'LI 11M - LPS'!M74,0)</f>
        <v>0</v>
      </c>
      <c r="N26" s="53">
        <f>IF(N$4="X",'LI 11M - LPS'!N74,0)</f>
        <v>0</v>
      </c>
      <c r="O26" s="53">
        <f>IF(O$4="X",'LI 11M - LPS'!O74,0)</f>
        <v>0</v>
      </c>
    </row>
    <row r="27" spans="1:28" ht="15.75" thickBot="1" x14ac:dyDescent="0.3">
      <c r="A27" s="1"/>
      <c r="B27" s="49" t="s">
        <v>34</v>
      </c>
      <c r="C27" s="45">
        <f>SUM(C22:C26)</f>
        <v>58.60782378892074</v>
      </c>
      <c r="D27" s="40">
        <f t="shared" ref="D27:O27" si="7">SUM(D22:D26)</f>
        <v>426.07454795893659</v>
      </c>
      <c r="E27" s="40">
        <f t="shared" si="7"/>
        <v>1700.0639741898885</v>
      </c>
      <c r="F27" s="40">
        <f t="shared" si="7"/>
        <v>5528.4221526390211</v>
      </c>
      <c r="G27" s="40">
        <f t="shared" si="7"/>
        <v>16388.241593673349</v>
      </c>
      <c r="H27" s="40">
        <f t="shared" si="7"/>
        <v>57122.402186270141</v>
      </c>
      <c r="I27" s="40">
        <f t="shared" si="7"/>
        <v>125234.93225867266</v>
      </c>
      <c r="J27" s="40">
        <f t="shared" si="7"/>
        <v>217325.4394149399</v>
      </c>
      <c r="K27" s="40">
        <f t="shared" si="7"/>
        <v>304809.97288208391</v>
      </c>
      <c r="L27" s="40">
        <f t="shared" si="7"/>
        <v>349013.95004540024</v>
      </c>
      <c r="M27" s="40">
        <f t="shared" si="7"/>
        <v>406794.92048633721</v>
      </c>
      <c r="N27" s="40">
        <f t="shared" si="7"/>
        <v>486652.07855408575</v>
      </c>
      <c r="O27" s="40">
        <f t="shared" si="7"/>
        <v>571722.25530396902</v>
      </c>
    </row>
    <row r="28" spans="1:28" x14ac:dyDescent="0.25">
      <c r="A28" s="1"/>
      <c r="B28" s="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28" x14ac:dyDescent="0.25">
      <c r="A29" s="1"/>
      <c r="B29" s="1"/>
      <c r="C29" s="60"/>
      <c r="D29" s="60"/>
      <c r="E29" s="157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1:28" x14ac:dyDescent="0.25">
      <c r="A30" s="1"/>
      <c r="B30" s="1"/>
      <c r="C30" s="60"/>
      <c r="D30" s="60"/>
      <c r="E30" s="159"/>
      <c r="F30" s="160"/>
      <c r="G30" s="160"/>
      <c r="H30" s="160"/>
      <c r="I30" s="160"/>
      <c r="J30" s="60"/>
      <c r="K30" s="60"/>
      <c r="L30" s="60"/>
      <c r="M30" s="60"/>
      <c r="N30" s="60"/>
      <c r="O30" s="60"/>
    </row>
    <row r="31" spans="1:28" x14ac:dyDescent="0.25">
      <c r="A31" s="1"/>
      <c r="B31" s="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28" ht="15" hidden="1" customHeight="1" x14ac:dyDescent="0.25">
      <c r="A32" s="470" t="s">
        <v>41</v>
      </c>
      <c r="B32" s="470"/>
      <c r="C32" s="163" t="s">
        <v>226</v>
      </c>
      <c r="I32" s="164" t="s">
        <v>171</v>
      </c>
      <c r="Q32" s="163" t="s">
        <v>169</v>
      </c>
      <c r="AB32" s="163" t="s">
        <v>236</v>
      </c>
    </row>
    <row r="33" spans="1:37" ht="15" hidden="1" customHeight="1" thickBot="1" x14ac:dyDescent="0.25">
      <c r="A33" s="470"/>
      <c r="B33" s="470"/>
    </row>
    <row r="34" spans="1:37" ht="15.75" hidden="1" customHeight="1" thickBot="1" x14ac:dyDescent="0.3">
      <c r="A34" s="471"/>
      <c r="B34" s="471"/>
      <c r="C34" s="138">
        <f t="shared" ref="C34:O34" si="8">C21</f>
        <v>45658</v>
      </c>
      <c r="D34" s="51">
        <f t="shared" si="8"/>
        <v>45689</v>
      </c>
      <c r="E34" s="38">
        <f t="shared" si="8"/>
        <v>45717</v>
      </c>
      <c r="F34" s="38">
        <f t="shared" si="8"/>
        <v>45748</v>
      </c>
      <c r="G34" s="38">
        <f t="shared" si="8"/>
        <v>45778</v>
      </c>
      <c r="H34" s="38">
        <f t="shared" si="8"/>
        <v>45809</v>
      </c>
      <c r="I34" s="38">
        <f t="shared" si="8"/>
        <v>45839</v>
      </c>
      <c r="J34" s="38">
        <f t="shared" si="8"/>
        <v>45870</v>
      </c>
      <c r="K34" s="38">
        <f t="shared" si="8"/>
        <v>45901</v>
      </c>
      <c r="L34" s="38">
        <f t="shared" si="8"/>
        <v>45931</v>
      </c>
      <c r="M34" s="38">
        <f t="shared" si="8"/>
        <v>45962</v>
      </c>
      <c r="N34" s="38">
        <f t="shared" si="8"/>
        <v>45992</v>
      </c>
      <c r="O34" s="38">
        <f t="shared" si="8"/>
        <v>46023</v>
      </c>
      <c r="Q34" s="37">
        <f t="shared" ref="Q34:AC34" si="9">C34</f>
        <v>45658</v>
      </c>
      <c r="R34" s="37">
        <f t="shared" si="9"/>
        <v>45689</v>
      </c>
      <c r="S34" s="37">
        <f t="shared" si="9"/>
        <v>45717</v>
      </c>
      <c r="T34" s="37">
        <f t="shared" si="9"/>
        <v>45748</v>
      </c>
      <c r="U34" s="37">
        <f t="shared" si="9"/>
        <v>45778</v>
      </c>
      <c r="V34" s="37">
        <f t="shared" si="9"/>
        <v>45809</v>
      </c>
      <c r="W34" s="37">
        <f t="shared" si="9"/>
        <v>45839</v>
      </c>
      <c r="X34" s="37">
        <f t="shared" si="9"/>
        <v>45870</v>
      </c>
      <c r="Y34" s="37">
        <f t="shared" si="9"/>
        <v>45901</v>
      </c>
      <c r="Z34" s="37">
        <f t="shared" si="9"/>
        <v>45931</v>
      </c>
      <c r="AA34" s="37">
        <f t="shared" si="9"/>
        <v>45962</v>
      </c>
      <c r="AB34" s="37">
        <f t="shared" si="9"/>
        <v>45992</v>
      </c>
      <c r="AC34" s="37">
        <f t="shared" si="9"/>
        <v>46023</v>
      </c>
      <c r="AD34" s="37" t="e">
        <f>#REF!</f>
        <v>#REF!</v>
      </c>
      <c r="AE34" s="37" t="e">
        <f>#REF!</f>
        <v>#REF!</v>
      </c>
      <c r="AF34" s="37" t="e">
        <f>#REF!</f>
        <v>#REF!</v>
      </c>
      <c r="AG34" s="37" t="e">
        <f>#REF!</f>
        <v>#REF!</v>
      </c>
      <c r="AH34" s="37" t="e">
        <f>#REF!</f>
        <v>#REF!</v>
      </c>
      <c r="AK34" t="s">
        <v>34</v>
      </c>
    </row>
    <row r="35" spans="1:37" hidden="1" x14ac:dyDescent="0.25">
      <c r="A35" s="473" t="s">
        <v>30</v>
      </c>
      <c r="B35" s="61" t="s">
        <v>39</v>
      </c>
      <c r="C35" s="362">
        <v>0.95765580000373662</v>
      </c>
      <c r="D35" s="361">
        <f>C35</f>
        <v>0.95765580000373662</v>
      </c>
      <c r="E35" s="361">
        <f t="shared" ref="E35:N35" si="10">D35</f>
        <v>0.95765580000373662</v>
      </c>
      <c r="F35" s="361">
        <f t="shared" si="10"/>
        <v>0.95765580000373662</v>
      </c>
      <c r="G35" s="361">
        <f t="shared" si="10"/>
        <v>0.95765580000373662</v>
      </c>
      <c r="H35" s="361">
        <f t="shared" si="10"/>
        <v>0.95765580000373662</v>
      </c>
      <c r="I35" s="361">
        <f t="shared" si="10"/>
        <v>0.95765580000373662</v>
      </c>
      <c r="J35" s="361">
        <f t="shared" si="10"/>
        <v>0.95765580000373662</v>
      </c>
      <c r="K35" s="361">
        <f t="shared" si="10"/>
        <v>0.95765580000373662</v>
      </c>
      <c r="L35" s="361">
        <f t="shared" si="10"/>
        <v>0.95765580000373662</v>
      </c>
      <c r="M35" s="361">
        <f t="shared" si="10"/>
        <v>0.95765580000373662</v>
      </c>
      <c r="N35" s="361">
        <f t="shared" si="10"/>
        <v>0.95765580000373662</v>
      </c>
      <c r="O35" s="165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7"/>
      <c r="AC35" s="171"/>
      <c r="AD35" s="171"/>
      <c r="AE35" s="171"/>
      <c r="AF35" s="171"/>
      <c r="AG35" s="171"/>
      <c r="AH35" s="171"/>
      <c r="AK35" s="171">
        <f>SUM(Q35:AH35)</f>
        <v>0</v>
      </c>
    </row>
    <row r="36" spans="1:37" hidden="1" x14ac:dyDescent="0.25">
      <c r="A36" s="473"/>
      <c r="B36" s="58" t="s">
        <v>37</v>
      </c>
      <c r="C36" s="367">
        <f>1-C35</f>
        <v>4.2344199996263376E-2</v>
      </c>
      <c r="D36" s="368">
        <f t="shared" ref="D36:N36" si="11">C36</f>
        <v>4.2344199996263376E-2</v>
      </c>
      <c r="E36" s="368">
        <f t="shared" si="11"/>
        <v>4.2344199996263376E-2</v>
      </c>
      <c r="F36" s="368">
        <f t="shared" si="11"/>
        <v>4.2344199996263376E-2</v>
      </c>
      <c r="G36" s="368">
        <f t="shared" si="11"/>
        <v>4.2344199996263376E-2</v>
      </c>
      <c r="H36" s="368">
        <f t="shared" si="11"/>
        <v>4.2344199996263376E-2</v>
      </c>
      <c r="I36" s="368">
        <f t="shared" si="11"/>
        <v>4.2344199996263376E-2</v>
      </c>
      <c r="J36" s="368">
        <f t="shared" si="11"/>
        <v>4.2344199996263376E-2</v>
      </c>
      <c r="K36" s="368">
        <f t="shared" si="11"/>
        <v>4.2344199996263376E-2</v>
      </c>
      <c r="L36" s="368">
        <f t="shared" si="11"/>
        <v>4.2344199996263376E-2</v>
      </c>
      <c r="M36" s="368">
        <f t="shared" si="11"/>
        <v>4.2344199996263376E-2</v>
      </c>
      <c r="N36" s="368">
        <f t="shared" si="11"/>
        <v>4.2344199996263376E-2</v>
      </c>
      <c r="O36" s="166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7"/>
      <c r="AC36" s="171"/>
      <c r="AD36" s="171"/>
      <c r="AE36" s="171"/>
      <c r="AF36" s="171"/>
      <c r="AG36" s="171"/>
      <c r="AH36" s="171"/>
      <c r="AK36" s="171">
        <f t="shared" ref="AK36:AK54" si="12">SUM(Q36:AH36)</f>
        <v>0</v>
      </c>
    </row>
    <row r="37" spans="1:37" hidden="1" x14ac:dyDescent="0.25">
      <c r="A37" s="473"/>
      <c r="B37" s="176" t="s">
        <v>170</v>
      </c>
      <c r="C37" s="364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5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7"/>
      <c r="AC37" s="171"/>
      <c r="AD37" s="171"/>
      <c r="AE37" s="171"/>
      <c r="AF37" s="171"/>
      <c r="AG37" s="171"/>
      <c r="AH37" s="171"/>
      <c r="AK37" s="171">
        <f t="shared" si="12"/>
        <v>0</v>
      </c>
    </row>
    <row r="38" spans="1:37" s="62" customFormat="1" ht="15.75" hidden="1" thickBot="1" x14ac:dyDescent="0.3">
      <c r="A38" s="474"/>
      <c r="B38" s="174" t="s">
        <v>34</v>
      </c>
      <c r="C38" s="365">
        <f t="shared" ref="C38" si="13">SUM(C35:C36)</f>
        <v>1</v>
      </c>
      <c r="D38" s="158">
        <f t="shared" ref="D38:M38" si="14">SUM(D35:D36)</f>
        <v>1</v>
      </c>
      <c r="E38" s="158">
        <f t="shared" si="14"/>
        <v>1</v>
      </c>
      <c r="F38" s="158">
        <f t="shared" si="14"/>
        <v>1</v>
      </c>
      <c r="G38" s="158">
        <f t="shared" si="14"/>
        <v>1</v>
      </c>
      <c r="H38" s="158">
        <f t="shared" si="14"/>
        <v>1</v>
      </c>
      <c r="I38" s="158">
        <f t="shared" si="14"/>
        <v>1</v>
      </c>
      <c r="J38" s="158">
        <f t="shared" si="14"/>
        <v>1</v>
      </c>
      <c r="K38" s="158">
        <f t="shared" si="14"/>
        <v>1</v>
      </c>
      <c r="L38" s="158">
        <f t="shared" si="14"/>
        <v>1</v>
      </c>
      <c r="M38" s="158">
        <f t="shared" si="14"/>
        <v>1</v>
      </c>
      <c r="N38" s="158">
        <f>SUM(N35:N36)</f>
        <v>1</v>
      </c>
      <c r="O38" s="167"/>
      <c r="Q38" s="172">
        <f t="shared" ref="Q38:AA38" si="15">SUM(Q35:Q37)</f>
        <v>0</v>
      </c>
      <c r="R38" s="172">
        <f t="shared" si="15"/>
        <v>0</v>
      </c>
      <c r="S38" s="172">
        <f t="shared" si="15"/>
        <v>0</v>
      </c>
      <c r="T38" s="172">
        <f t="shared" si="15"/>
        <v>0</v>
      </c>
      <c r="U38" s="172">
        <f t="shared" si="15"/>
        <v>0</v>
      </c>
      <c r="V38" s="172">
        <f t="shared" si="15"/>
        <v>0</v>
      </c>
      <c r="W38" s="172">
        <f t="shared" si="15"/>
        <v>0</v>
      </c>
      <c r="X38" s="172">
        <f t="shared" si="15"/>
        <v>0</v>
      </c>
      <c r="Y38" s="172">
        <f t="shared" si="15"/>
        <v>0</v>
      </c>
      <c r="Z38" s="172">
        <f t="shared" si="15"/>
        <v>0</v>
      </c>
      <c r="AA38" s="172">
        <f t="shared" si="15"/>
        <v>0</v>
      </c>
      <c r="AB38" s="173">
        <f>SUM(AB35:AB37)</f>
        <v>0</v>
      </c>
      <c r="AC38" s="172">
        <f t="shared" ref="AC38:AH38" si="16">SUM(AC35:AC37)</f>
        <v>0</v>
      </c>
      <c r="AD38" s="172">
        <f t="shared" si="16"/>
        <v>0</v>
      </c>
      <c r="AE38" s="172">
        <f t="shared" si="16"/>
        <v>0</v>
      </c>
      <c r="AF38" s="172">
        <f t="shared" si="16"/>
        <v>0</v>
      </c>
      <c r="AG38" s="172">
        <f t="shared" si="16"/>
        <v>0</v>
      </c>
      <c r="AH38" s="172">
        <f t="shared" si="16"/>
        <v>0</v>
      </c>
      <c r="AK38" s="172">
        <f t="shared" si="12"/>
        <v>0</v>
      </c>
    </row>
    <row r="39" spans="1:37" hidden="1" x14ac:dyDescent="0.25">
      <c r="A39" s="472" t="s">
        <v>31</v>
      </c>
      <c r="B39" s="59" t="s">
        <v>39</v>
      </c>
      <c r="C39" s="362">
        <v>0.90912108738802877</v>
      </c>
      <c r="D39" s="361">
        <f t="shared" ref="D39:N39" si="17">C39</f>
        <v>0.90912108738802877</v>
      </c>
      <c r="E39" s="361">
        <f t="shared" si="17"/>
        <v>0.90912108738802877</v>
      </c>
      <c r="F39" s="361">
        <f t="shared" si="17"/>
        <v>0.90912108738802877</v>
      </c>
      <c r="G39" s="361">
        <f t="shared" si="17"/>
        <v>0.90912108738802877</v>
      </c>
      <c r="H39" s="361">
        <f t="shared" si="17"/>
        <v>0.90912108738802877</v>
      </c>
      <c r="I39" s="361">
        <f t="shared" si="17"/>
        <v>0.90912108738802877</v>
      </c>
      <c r="J39" s="361">
        <f t="shared" si="17"/>
        <v>0.90912108738802877</v>
      </c>
      <c r="K39" s="361">
        <f t="shared" si="17"/>
        <v>0.90912108738802877</v>
      </c>
      <c r="L39" s="361">
        <f t="shared" si="17"/>
        <v>0.90912108738802877</v>
      </c>
      <c r="M39" s="361">
        <f t="shared" si="17"/>
        <v>0.90912108738802877</v>
      </c>
      <c r="N39" s="361">
        <f t="shared" si="17"/>
        <v>0.90912108738802877</v>
      </c>
      <c r="O39" s="165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7"/>
      <c r="AC39" s="171"/>
      <c r="AD39" s="171"/>
      <c r="AE39" s="171"/>
      <c r="AF39" s="171"/>
      <c r="AG39" s="171"/>
      <c r="AH39" s="171"/>
      <c r="AK39" s="171">
        <f t="shared" si="12"/>
        <v>0</v>
      </c>
    </row>
    <row r="40" spans="1:37" hidden="1" x14ac:dyDescent="0.25">
      <c r="A40" s="473"/>
      <c r="B40" s="58" t="s">
        <v>37</v>
      </c>
      <c r="C40" s="367">
        <f>1-C39</f>
        <v>9.087891261197123E-2</v>
      </c>
      <c r="D40" s="368">
        <f t="shared" ref="D40:N40" si="18">C40</f>
        <v>9.087891261197123E-2</v>
      </c>
      <c r="E40" s="368">
        <f t="shared" si="18"/>
        <v>9.087891261197123E-2</v>
      </c>
      <c r="F40" s="368">
        <f t="shared" si="18"/>
        <v>9.087891261197123E-2</v>
      </c>
      <c r="G40" s="368">
        <f t="shared" si="18"/>
        <v>9.087891261197123E-2</v>
      </c>
      <c r="H40" s="368">
        <f t="shared" si="18"/>
        <v>9.087891261197123E-2</v>
      </c>
      <c r="I40" s="368">
        <f t="shared" si="18"/>
        <v>9.087891261197123E-2</v>
      </c>
      <c r="J40" s="368">
        <f t="shared" si="18"/>
        <v>9.087891261197123E-2</v>
      </c>
      <c r="K40" s="368">
        <f t="shared" si="18"/>
        <v>9.087891261197123E-2</v>
      </c>
      <c r="L40" s="368">
        <f t="shared" si="18"/>
        <v>9.087891261197123E-2</v>
      </c>
      <c r="M40" s="368">
        <f t="shared" si="18"/>
        <v>9.087891261197123E-2</v>
      </c>
      <c r="N40" s="368">
        <f t="shared" si="18"/>
        <v>9.087891261197123E-2</v>
      </c>
      <c r="O40" s="166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7"/>
      <c r="AC40" s="171"/>
      <c r="AD40" s="171"/>
      <c r="AE40" s="171"/>
      <c r="AF40" s="171"/>
      <c r="AG40" s="171"/>
      <c r="AH40" s="171"/>
      <c r="AK40" s="171">
        <f t="shared" si="12"/>
        <v>0</v>
      </c>
    </row>
    <row r="41" spans="1:37" hidden="1" x14ac:dyDescent="0.25">
      <c r="A41" s="473"/>
      <c r="B41" s="176" t="s">
        <v>170</v>
      </c>
      <c r="C41" s="364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5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7"/>
      <c r="AC41" s="171"/>
      <c r="AD41" s="171"/>
      <c r="AE41" s="171"/>
      <c r="AF41" s="171"/>
      <c r="AG41" s="171"/>
      <c r="AH41" s="171"/>
      <c r="AK41" s="171">
        <f t="shared" si="12"/>
        <v>0</v>
      </c>
    </row>
    <row r="42" spans="1:37" s="62" customFormat="1" ht="15.75" hidden="1" thickBot="1" x14ac:dyDescent="0.3">
      <c r="A42" s="474"/>
      <c r="B42" s="174" t="s">
        <v>34</v>
      </c>
      <c r="C42" s="365">
        <f t="shared" ref="C42" si="19">SUM(C39:C40)</f>
        <v>1</v>
      </c>
      <c r="D42" s="158">
        <f t="shared" ref="D42:M42" si="20">SUM(D39:D40)</f>
        <v>1</v>
      </c>
      <c r="E42" s="158">
        <f t="shared" si="20"/>
        <v>1</v>
      </c>
      <c r="F42" s="158">
        <f t="shared" si="20"/>
        <v>1</v>
      </c>
      <c r="G42" s="158">
        <f t="shared" si="20"/>
        <v>1</v>
      </c>
      <c r="H42" s="158">
        <f t="shared" si="20"/>
        <v>1</v>
      </c>
      <c r="I42" s="158">
        <f t="shared" si="20"/>
        <v>1</v>
      </c>
      <c r="J42" s="158">
        <f t="shared" si="20"/>
        <v>1</v>
      </c>
      <c r="K42" s="158">
        <f t="shared" si="20"/>
        <v>1</v>
      </c>
      <c r="L42" s="158">
        <f t="shared" si="20"/>
        <v>1</v>
      </c>
      <c r="M42" s="158">
        <f t="shared" si="20"/>
        <v>1</v>
      </c>
      <c r="N42" s="158">
        <f>SUM(N39:N40)</f>
        <v>1</v>
      </c>
      <c r="O42" s="167"/>
      <c r="Q42" s="172">
        <f t="shared" ref="Q42:AA42" si="21">SUM(Q39:Q41)</f>
        <v>0</v>
      </c>
      <c r="R42" s="172">
        <f t="shared" si="21"/>
        <v>0</v>
      </c>
      <c r="S42" s="172">
        <f t="shared" si="21"/>
        <v>0</v>
      </c>
      <c r="T42" s="172">
        <f t="shared" si="21"/>
        <v>0</v>
      </c>
      <c r="U42" s="172">
        <f t="shared" si="21"/>
        <v>0</v>
      </c>
      <c r="V42" s="172">
        <f t="shared" si="21"/>
        <v>0</v>
      </c>
      <c r="W42" s="172">
        <f t="shared" si="21"/>
        <v>0</v>
      </c>
      <c r="X42" s="172">
        <f t="shared" si="21"/>
        <v>0</v>
      </c>
      <c r="Y42" s="172">
        <f t="shared" si="21"/>
        <v>0</v>
      </c>
      <c r="Z42" s="172">
        <f t="shared" si="21"/>
        <v>0</v>
      </c>
      <c r="AA42" s="172">
        <f t="shared" si="21"/>
        <v>0</v>
      </c>
      <c r="AB42" s="173">
        <f>SUM(AB39:AB41)</f>
        <v>0</v>
      </c>
      <c r="AC42" s="172">
        <f t="shared" ref="AC42:AH42" si="22">SUM(AC39:AC41)</f>
        <v>0</v>
      </c>
      <c r="AD42" s="172">
        <f t="shared" si="22"/>
        <v>0</v>
      </c>
      <c r="AE42" s="172">
        <f t="shared" si="22"/>
        <v>0</v>
      </c>
      <c r="AF42" s="172">
        <f t="shared" si="22"/>
        <v>0</v>
      </c>
      <c r="AG42" s="172">
        <f t="shared" si="22"/>
        <v>0</v>
      </c>
      <c r="AH42" s="172">
        <f t="shared" si="22"/>
        <v>0</v>
      </c>
      <c r="AK42" s="172">
        <f t="shared" si="12"/>
        <v>0</v>
      </c>
    </row>
    <row r="43" spans="1:37" hidden="1" x14ac:dyDescent="0.25">
      <c r="A43" s="472" t="s">
        <v>32</v>
      </c>
      <c r="B43" s="59" t="s">
        <v>39</v>
      </c>
      <c r="C43" s="362">
        <v>0.63109598681836143</v>
      </c>
      <c r="D43" s="361">
        <f t="shared" ref="D43:N43" si="23">C43</f>
        <v>0.63109598681836143</v>
      </c>
      <c r="E43" s="361">
        <f t="shared" si="23"/>
        <v>0.63109598681836143</v>
      </c>
      <c r="F43" s="361">
        <f t="shared" si="23"/>
        <v>0.63109598681836143</v>
      </c>
      <c r="G43" s="361">
        <f t="shared" si="23"/>
        <v>0.63109598681836143</v>
      </c>
      <c r="H43" s="361">
        <f t="shared" si="23"/>
        <v>0.63109598681836143</v>
      </c>
      <c r="I43" s="361">
        <f t="shared" si="23"/>
        <v>0.63109598681836143</v>
      </c>
      <c r="J43" s="361">
        <f t="shared" si="23"/>
        <v>0.63109598681836143</v>
      </c>
      <c r="K43" s="361">
        <f t="shared" si="23"/>
        <v>0.63109598681836143</v>
      </c>
      <c r="L43" s="361">
        <f t="shared" si="23"/>
        <v>0.63109598681836143</v>
      </c>
      <c r="M43" s="361">
        <f t="shared" si="23"/>
        <v>0.63109598681836143</v>
      </c>
      <c r="N43" s="361">
        <f t="shared" si="23"/>
        <v>0.63109598681836143</v>
      </c>
      <c r="O43" s="165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7"/>
      <c r="AC43" s="171"/>
      <c r="AD43" s="171"/>
      <c r="AE43" s="171"/>
      <c r="AF43" s="171"/>
      <c r="AG43" s="171"/>
      <c r="AH43" s="171"/>
      <c r="AK43" s="171">
        <f t="shared" si="12"/>
        <v>0</v>
      </c>
    </row>
    <row r="44" spans="1:37" hidden="1" x14ac:dyDescent="0.25">
      <c r="A44" s="473"/>
      <c r="B44" s="58" t="s">
        <v>37</v>
      </c>
      <c r="C44" s="367">
        <f>1-C43</f>
        <v>0.36890401318163857</v>
      </c>
      <c r="D44" s="368">
        <f t="shared" ref="D44:N44" si="24">C44</f>
        <v>0.36890401318163857</v>
      </c>
      <c r="E44" s="368">
        <f t="shared" si="24"/>
        <v>0.36890401318163857</v>
      </c>
      <c r="F44" s="368">
        <f t="shared" si="24"/>
        <v>0.36890401318163857</v>
      </c>
      <c r="G44" s="368">
        <f t="shared" si="24"/>
        <v>0.36890401318163857</v>
      </c>
      <c r="H44" s="368">
        <f t="shared" si="24"/>
        <v>0.36890401318163857</v>
      </c>
      <c r="I44" s="368">
        <f t="shared" si="24"/>
        <v>0.36890401318163857</v>
      </c>
      <c r="J44" s="368">
        <f t="shared" si="24"/>
        <v>0.36890401318163857</v>
      </c>
      <c r="K44" s="368">
        <f t="shared" si="24"/>
        <v>0.36890401318163857</v>
      </c>
      <c r="L44" s="368">
        <f t="shared" si="24"/>
        <v>0.36890401318163857</v>
      </c>
      <c r="M44" s="368">
        <f t="shared" si="24"/>
        <v>0.36890401318163857</v>
      </c>
      <c r="N44" s="368">
        <f t="shared" si="24"/>
        <v>0.36890401318163857</v>
      </c>
      <c r="O44" s="166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7"/>
      <c r="AC44" s="171"/>
      <c r="AD44" s="171"/>
      <c r="AE44" s="171"/>
      <c r="AF44" s="171"/>
      <c r="AG44" s="171"/>
      <c r="AH44" s="171"/>
      <c r="AK44" s="171">
        <f t="shared" si="12"/>
        <v>0</v>
      </c>
    </row>
    <row r="45" spans="1:37" hidden="1" x14ac:dyDescent="0.25">
      <c r="A45" s="473"/>
      <c r="B45" s="176" t="s">
        <v>170</v>
      </c>
      <c r="C45" s="364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5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7"/>
      <c r="AC45" s="171"/>
      <c r="AD45" s="171"/>
      <c r="AE45" s="171"/>
      <c r="AF45" s="171"/>
      <c r="AG45" s="171"/>
      <c r="AH45" s="171"/>
      <c r="AK45" s="171">
        <f t="shared" si="12"/>
        <v>0</v>
      </c>
    </row>
    <row r="46" spans="1:37" s="62" customFormat="1" ht="15.75" hidden="1" thickBot="1" x14ac:dyDescent="0.3">
      <c r="A46" s="474"/>
      <c r="B46" s="174" t="s">
        <v>34</v>
      </c>
      <c r="C46" s="365">
        <f t="shared" ref="C46" si="25">SUM(C43:C44)</f>
        <v>1</v>
      </c>
      <c r="D46" s="158">
        <f t="shared" ref="D46:M46" si="26">SUM(D43:D44)</f>
        <v>1</v>
      </c>
      <c r="E46" s="158">
        <f t="shared" si="26"/>
        <v>1</v>
      </c>
      <c r="F46" s="158">
        <f t="shared" si="26"/>
        <v>1</v>
      </c>
      <c r="G46" s="158">
        <f t="shared" si="26"/>
        <v>1</v>
      </c>
      <c r="H46" s="158">
        <f t="shared" si="26"/>
        <v>1</v>
      </c>
      <c r="I46" s="158">
        <f t="shared" si="26"/>
        <v>1</v>
      </c>
      <c r="J46" s="158">
        <f t="shared" si="26"/>
        <v>1</v>
      </c>
      <c r="K46" s="158">
        <f t="shared" si="26"/>
        <v>1</v>
      </c>
      <c r="L46" s="158">
        <f t="shared" si="26"/>
        <v>1</v>
      </c>
      <c r="M46" s="158">
        <f t="shared" si="26"/>
        <v>1</v>
      </c>
      <c r="N46" s="158">
        <f>SUM(N43:N44)</f>
        <v>1</v>
      </c>
      <c r="O46" s="167"/>
      <c r="Q46" s="172">
        <f t="shared" ref="Q46:AA46" si="27">SUM(Q43:Q45)</f>
        <v>0</v>
      </c>
      <c r="R46" s="172">
        <f t="shared" si="27"/>
        <v>0</v>
      </c>
      <c r="S46" s="172">
        <f t="shared" si="27"/>
        <v>0</v>
      </c>
      <c r="T46" s="172">
        <f t="shared" si="27"/>
        <v>0</v>
      </c>
      <c r="U46" s="172">
        <f t="shared" si="27"/>
        <v>0</v>
      </c>
      <c r="V46" s="172">
        <f t="shared" si="27"/>
        <v>0</v>
      </c>
      <c r="W46" s="172">
        <f t="shared" si="27"/>
        <v>0</v>
      </c>
      <c r="X46" s="172">
        <f t="shared" si="27"/>
        <v>0</v>
      </c>
      <c r="Y46" s="172">
        <f t="shared" si="27"/>
        <v>0</v>
      </c>
      <c r="Z46" s="172">
        <f t="shared" si="27"/>
        <v>0</v>
      </c>
      <c r="AA46" s="172">
        <f t="shared" si="27"/>
        <v>0</v>
      </c>
      <c r="AB46" s="173">
        <f>SUM(AB43:AB45)</f>
        <v>0</v>
      </c>
      <c r="AC46" s="172">
        <f t="shared" ref="AC46:AH46" si="28">SUM(AC43:AC45)</f>
        <v>0</v>
      </c>
      <c r="AD46" s="172">
        <f t="shared" si="28"/>
        <v>0</v>
      </c>
      <c r="AE46" s="172">
        <f t="shared" si="28"/>
        <v>0</v>
      </c>
      <c r="AF46" s="172">
        <f t="shared" si="28"/>
        <v>0</v>
      </c>
      <c r="AG46" s="172">
        <f t="shared" si="28"/>
        <v>0</v>
      </c>
      <c r="AH46" s="172">
        <f t="shared" si="28"/>
        <v>0</v>
      </c>
      <c r="AK46" s="172">
        <f t="shared" si="12"/>
        <v>0</v>
      </c>
    </row>
    <row r="47" spans="1:37" hidden="1" x14ac:dyDescent="0.25">
      <c r="A47" s="472" t="s">
        <v>33</v>
      </c>
      <c r="B47" s="59" t="s">
        <v>39</v>
      </c>
      <c r="C47" s="362">
        <v>0.64862429279897305</v>
      </c>
      <c r="D47" s="361">
        <f t="shared" ref="D47:N47" si="29">C47</f>
        <v>0.64862429279897305</v>
      </c>
      <c r="E47" s="361">
        <f t="shared" si="29"/>
        <v>0.64862429279897305</v>
      </c>
      <c r="F47" s="361">
        <f t="shared" si="29"/>
        <v>0.64862429279897305</v>
      </c>
      <c r="G47" s="361">
        <f t="shared" si="29"/>
        <v>0.64862429279897305</v>
      </c>
      <c r="H47" s="361">
        <f t="shared" si="29"/>
        <v>0.64862429279897305</v>
      </c>
      <c r="I47" s="361">
        <f t="shared" si="29"/>
        <v>0.64862429279897305</v>
      </c>
      <c r="J47" s="361">
        <f t="shared" si="29"/>
        <v>0.64862429279897305</v>
      </c>
      <c r="K47" s="361">
        <f t="shared" si="29"/>
        <v>0.64862429279897305</v>
      </c>
      <c r="L47" s="361">
        <f t="shared" si="29"/>
        <v>0.64862429279897305</v>
      </c>
      <c r="M47" s="361">
        <f t="shared" si="29"/>
        <v>0.64862429279897305</v>
      </c>
      <c r="N47" s="361">
        <f t="shared" si="29"/>
        <v>0.64862429279897305</v>
      </c>
      <c r="O47" s="165"/>
      <c r="Q47" s="171"/>
      <c r="R47" s="171"/>
      <c r="S47" s="171"/>
      <c r="T47" s="171"/>
      <c r="U47" s="171"/>
      <c r="V47" s="171"/>
      <c r="W47" s="335"/>
      <c r="X47" s="171"/>
      <c r="Y47" s="171"/>
      <c r="Z47" s="171"/>
      <c r="AA47" s="171"/>
      <c r="AB47" s="177"/>
      <c r="AC47" s="171"/>
      <c r="AD47" s="171"/>
      <c r="AE47" s="171"/>
      <c r="AF47" s="171"/>
      <c r="AG47" s="171"/>
      <c r="AH47" s="171"/>
      <c r="AK47" s="171">
        <f t="shared" si="12"/>
        <v>0</v>
      </c>
    </row>
    <row r="48" spans="1:37" hidden="1" x14ac:dyDescent="0.25">
      <c r="A48" s="473"/>
      <c r="B48" s="58" t="s">
        <v>37</v>
      </c>
      <c r="C48" s="367">
        <f>1-C47</f>
        <v>0.35137570720102695</v>
      </c>
      <c r="D48" s="368">
        <f t="shared" ref="D48:N48" si="30">C48</f>
        <v>0.35137570720102695</v>
      </c>
      <c r="E48" s="368">
        <f t="shared" si="30"/>
        <v>0.35137570720102695</v>
      </c>
      <c r="F48" s="368">
        <f t="shared" si="30"/>
        <v>0.35137570720102695</v>
      </c>
      <c r="G48" s="368">
        <f t="shared" si="30"/>
        <v>0.35137570720102695</v>
      </c>
      <c r="H48" s="368">
        <f t="shared" si="30"/>
        <v>0.35137570720102695</v>
      </c>
      <c r="I48" s="368">
        <f t="shared" si="30"/>
        <v>0.35137570720102695</v>
      </c>
      <c r="J48" s="368">
        <f t="shared" si="30"/>
        <v>0.35137570720102695</v>
      </c>
      <c r="K48" s="368">
        <f t="shared" si="30"/>
        <v>0.35137570720102695</v>
      </c>
      <c r="L48" s="368">
        <f t="shared" si="30"/>
        <v>0.35137570720102695</v>
      </c>
      <c r="M48" s="368">
        <f t="shared" si="30"/>
        <v>0.35137570720102695</v>
      </c>
      <c r="N48" s="368">
        <f t="shared" si="30"/>
        <v>0.35137570720102695</v>
      </c>
      <c r="O48" s="166"/>
      <c r="Q48" s="171"/>
      <c r="R48" s="171"/>
      <c r="S48" s="171"/>
      <c r="T48" s="171"/>
      <c r="U48" s="171"/>
      <c r="V48" s="171"/>
      <c r="W48" s="335"/>
      <c r="X48" s="171"/>
      <c r="Y48" s="171"/>
      <c r="Z48" s="171"/>
      <c r="AA48" s="171"/>
      <c r="AB48" s="177"/>
      <c r="AC48" s="171"/>
      <c r="AD48" s="171"/>
      <c r="AE48" s="171"/>
      <c r="AF48" s="171"/>
      <c r="AG48" s="171"/>
      <c r="AH48" s="171"/>
      <c r="AK48" s="171">
        <f t="shared" si="12"/>
        <v>0</v>
      </c>
    </row>
    <row r="49" spans="1:37" hidden="1" x14ac:dyDescent="0.25">
      <c r="A49" s="473"/>
      <c r="B49" s="176" t="s">
        <v>170</v>
      </c>
      <c r="C49" s="364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5"/>
      <c r="Q49" s="171"/>
      <c r="R49" s="171"/>
      <c r="S49" s="171"/>
      <c r="T49" s="171"/>
      <c r="U49" s="171"/>
      <c r="V49" s="171"/>
      <c r="W49" s="335"/>
      <c r="X49" s="171"/>
      <c r="Y49" s="171"/>
      <c r="Z49" s="171"/>
      <c r="AA49" s="171"/>
      <c r="AB49" s="177"/>
      <c r="AC49" s="171"/>
      <c r="AD49" s="171"/>
      <c r="AE49" s="171"/>
      <c r="AF49" s="171"/>
      <c r="AG49" s="171"/>
      <c r="AH49" s="171"/>
      <c r="AK49" s="171">
        <f t="shared" si="12"/>
        <v>0</v>
      </c>
    </row>
    <row r="50" spans="1:37" s="62" customFormat="1" ht="15.75" hidden="1" thickBot="1" x14ac:dyDescent="0.3">
      <c r="A50" s="474"/>
      <c r="B50" s="174" t="s">
        <v>34</v>
      </c>
      <c r="C50" s="365">
        <f t="shared" ref="C50" si="31">SUM(C47:C48)</f>
        <v>1</v>
      </c>
      <c r="D50" s="158">
        <f t="shared" ref="D50:M50" si="32">SUM(D47:D48)</f>
        <v>1</v>
      </c>
      <c r="E50" s="158">
        <f t="shared" si="32"/>
        <v>1</v>
      </c>
      <c r="F50" s="158">
        <f t="shared" si="32"/>
        <v>1</v>
      </c>
      <c r="G50" s="158">
        <f t="shared" si="32"/>
        <v>1</v>
      </c>
      <c r="H50" s="158">
        <f t="shared" si="32"/>
        <v>1</v>
      </c>
      <c r="I50" s="158">
        <f t="shared" si="32"/>
        <v>1</v>
      </c>
      <c r="J50" s="158">
        <f t="shared" si="32"/>
        <v>1</v>
      </c>
      <c r="K50" s="158">
        <f t="shared" si="32"/>
        <v>1</v>
      </c>
      <c r="L50" s="158">
        <f t="shared" si="32"/>
        <v>1</v>
      </c>
      <c r="M50" s="158">
        <f t="shared" si="32"/>
        <v>1</v>
      </c>
      <c r="N50" s="158">
        <f>SUM(N47:N48)</f>
        <v>1</v>
      </c>
      <c r="O50" s="167"/>
      <c r="Q50" s="172">
        <f t="shared" ref="Q50:AA50" si="33">SUM(Q47:Q49)</f>
        <v>0</v>
      </c>
      <c r="R50" s="172">
        <f t="shared" si="33"/>
        <v>0</v>
      </c>
      <c r="S50" s="172">
        <f t="shared" si="33"/>
        <v>0</v>
      </c>
      <c r="T50" s="172">
        <f t="shared" si="33"/>
        <v>0</v>
      </c>
      <c r="U50" s="172">
        <f t="shared" si="33"/>
        <v>0</v>
      </c>
      <c r="V50" s="172">
        <f t="shared" si="33"/>
        <v>0</v>
      </c>
      <c r="W50" s="172">
        <f t="shared" si="33"/>
        <v>0</v>
      </c>
      <c r="X50" s="172">
        <f t="shared" si="33"/>
        <v>0</v>
      </c>
      <c r="Y50" s="172">
        <f t="shared" si="33"/>
        <v>0</v>
      </c>
      <c r="Z50" s="172">
        <f t="shared" si="33"/>
        <v>0</v>
      </c>
      <c r="AA50" s="172">
        <f t="shared" si="33"/>
        <v>0</v>
      </c>
      <c r="AB50" s="173">
        <f>SUM(AB47:AB49)</f>
        <v>0</v>
      </c>
      <c r="AC50" s="172">
        <f t="shared" ref="AC50:AH50" si="34">SUM(AC47:AC49)</f>
        <v>0</v>
      </c>
      <c r="AD50" s="172">
        <f t="shared" si="34"/>
        <v>0</v>
      </c>
      <c r="AE50" s="172">
        <f t="shared" si="34"/>
        <v>0</v>
      </c>
      <c r="AF50" s="172">
        <f t="shared" si="34"/>
        <v>0</v>
      </c>
      <c r="AG50" s="172">
        <f t="shared" si="34"/>
        <v>0</v>
      </c>
      <c r="AH50" s="172">
        <f t="shared" si="34"/>
        <v>0</v>
      </c>
      <c r="AK50" s="172">
        <f t="shared" si="12"/>
        <v>0</v>
      </c>
    </row>
    <row r="51" spans="1:37" hidden="1" x14ac:dyDescent="0.25">
      <c r="A51" s="475" t="s">
        <v>40</v>
      </c>
      <c r="B51" s="61" t="s">
        <v>39</v>
      </c>
      <c r="C51" s="366">
        <f>IF(Q54=0,0,Q51/SUM(Q51:Q52))</f>
        <v>0</v>
      </c>
      <c r="D51" s="168">
        <f t="shared" ref="D51:M51" si="35">IF(R54=0,0,R51/SUM(R51:R52))</f>
        <v>0</v>
      </c>
      <c r="E51" s="168">
        <f t="shared" si="35"/>
        <v>0</v>
      </c>
      <c r="F51" s="168">
        <f t="shared" si="35"/>
        <v>0</v>
      </c>
      <c r="G51" s="168">
        <f t="shared" si="35"/>
        <v>0</v>
      </c>
      <c r="H51" s="168">
        <f t="shared" si="35"/>
        <v>0</v>
      </c>
      <c r="I51" s="168">
        <f t="shared" si="35"/>
        <v>0</v>
      </c>
      <c r="J51" s="168">
        <f t="shared" si="35"/>
        <v>0</v>
      </c>
      <c r="K51" s="168">
        <f t="shared" si="35"/>
        <v>0</v>
      </c>
      <c r="L51" s="168">
        <f t="shared" si="35"/>
        <v>0</v>
      </c>
      <c r="M51" s="168">
        <f t="shared" si="35"/>
        <v>0</v>
      </c>
      <c r="N51" s="168">
        <f>IF(SUM(AB54:AH54)=0,0,SUM(AB51:AH51)/SUM(AB51:AH52))</f>
        <v>0</v>
      </c>
      <c r="O51" s="165"/>
      <c r="Q51" s="171">
        <f t="shared" ref="Q51:AB51" si="36">Q35+Q39+Q43+Q47</f>
        <v>0</v>
      </c>
      <c r="R51" s="171">
        <f t="shared" si="36"/>
        <v>0</v>
      </c>
      <c r="S51" s="171">
        <f t="shared" si="36"/>
        <v>0</v>
      </c>
      <c r="T51" s="171">
        <f t="shared" si="36"/>
        <v>0</v>
      </c>
      <c r="U51" s="171">
        <f t="shared" si="36"/>
        <v>0</v>
      </c>
      <c r="V51" s="171">
        <f t="shared" si="36"/>
        <v>0</v>
      </c>
      <c r="W51" s="171">
        <f t="shared" si="36"/>
        <v>0</v>
      </c>
      <c r="X51" s="171">
        <f t="shared" si="36"/>
        <v>0</v>
      </c>
      <c r="Y51" s="171">
        <f t="shared" si="36"/>
        <v>0</v>
      </c>
      <c r="Z51" s="171">
        <f t="shared" si="36"/>
        <v>0</v>
      </c>
      <c r="AA51" s="171">
        <f t="shared" si="36"/>
        <v>0</v>
      </c>
      <c r="AB51" s="177">
        <f t="shared" si="36"/>
        <v>0</v>
      </c>
      <c r="AC51" s="171">
        <f t="shared" ref="AC51:AH51" si="37">AC35+AC39+AC43+AC47</f>
        <v>0</v>
      </c>
      <c r="AD51" s="171">
        <f t="shared" si="37"/>
        <v>0</v>
      </c>
      <c r="AE51" s="171">
        <f t="shared" si="37"/>
        <v>0</v>
      </c>
      <c r="AF51" s="171">
        <f t="shared" si="37"/>
        <v>0</v>
      </c>
      <c r="AG51" s="171">
        <f t="shared" si="37"/>
        <v>0</v>
      </c>
      <c r="AH51" s="171">
        <f t="shared" si="37"/>
        <v>0</v>
      </c>
      <c r="AK51" s="171">
        <f t="shared" si="12"/>
        <v>0</v>
      </c>
    </row>
    <row r="52" spans="1:37" hidden="1" x14ac:dyDescent="0.25">
      <c r="A52" s="476"/>
      <c r="B52" s="58" t="s">
        <v>37</v>
      </c>
      <c r="C52" s="363">
        <f>IF(Q54=0,0,Q52/SUM(Q51:Q52))</f>
        <v>0</v>
      </c>
      <c r="D52" s="169">
        <f t="shared" ref="D52:M52" si="38">IF(R54=0,0,R52/SUM(R51:R52))</f>
        <v>0</v>
      </c>
      <c r="E52" s="169">
        <f t="shared" si="38"/>
        <v>0</v>
      </c>
      <c r="F52" s="169">
        <f t="shared" si="38"/>
        <v>0</v>
      </c>
      <c r="G52" s="169">
        <f t="shared" si="38"/>
        <v>0</v>
      </c>
      <c r="H52" s="169">
        <f t="shared" si="38"/>
        <v>0</v>
      </c>
      <c r="I52" s="169">
        <f t="shared" si="38"/>
        <v>0</v>
      </c>
      <c r="J52" s="169">
        <f t="shared" si="38"/>
        <v>0</v>
      </c>
      <c r="K52" s="169">
        <f t="shared" si="38"/>
        <v>0</v>
      </c>
      <c r="L52" s="169">
        <f t="shared" si="38"/>
        <v>0</v>
      </c>
      <c r="M52" s="169">
        <f t="shared" si="38"/>
        <v>0</v>
      </c>
      <c r="N52" s="169">
        <f>IF(SUM(AB54:AH54)=0,0,SUM(AB52:AH52)/SUM(AB51:AH52))</f>
        <v>0</v>
      </c>
      <c r="O52" s="166"/>
      <c r="Q52" s="171">
        <f t="shared" ref="Q52:AB52" si="39">Q36+Q40+Q44+Q48</f>
        <v>0</v>
      </c>
      <c r="R52" s="171">
        <f t="shared" si="39"/>
        <v>0</v>
      </c>
      <c r="S52" s="171">
        <f t="shared" si="39"/>
        <v>0</v>
      </c>
      <c r="T52" s="171">
        <f t="shared" si="39"/>
        <v>0</v>
      </c>
      <c r="U52" s="171">
        <f t="shared" si="39"/>
        <v>0</v>
      </c>
      <c r="V52" s="171">
        <f t="shared" si="39"/>
        <v>0</v>
      </c>
      <c r="W52" s="171">
        <f t="shared" si="39"/>
        <v>0</v>
      </c>
      <c r="X52" s="171">
        <f t="shared" si="39"/>
        <v>0</v>
      </c>
      <c r="Y52" s="171">
        <f t="shared" si="39"/>
        <v>0</v>
      </c>
      <c r="Z52" s="171">
        <f t="shared" si="39"/>
        <v>0</v>
      </c>
      <c r="AA52" s="171">
        <f t="shared" si="39"/>
        <v>0</v>
      </c>
      <c r="AB52" s="177">
        <f t="shared" si="39"/>
        <v>0</v>
      </c>
      <c r="AC52" s="171">
        <f t="shared" ref="AC52:AH52" si="40">AC36+AC40+AC44+AC48</f>
        <v>0</v>
      </c>
      <c r="AD52" s="171">
        <f t="shared" si="40"/>
        <v>0</v>
      </c>
      <c r="AE52" s="171">
        <f t="shared" si="40"/>
        <v>0</v>
      </c>
      <c r="AF52" s="171">
        <f t="shared" si="40"/>
        <v>0</v>
      </c>
      <c r="AG52" s="171">
        <f t="shared" si="40"/>
        <v>0</v>
      </c>
      <c r="AH52" s="171">
        <f t="shared" si="40"/>
        <v>0</v>
      </c>
      <c r="AK52" s="171">
        <f t="shared" si="12"/>
        <v>0</v>
      </c>
    </row>
    <row r="53" spans="1:37" hidden="1" x14ac:dyDescent="0.25">
      <c r="A53" s="476"/>
      <c r="B53" s="176" t="s">
        <v>170</v>
      </c>
      <c r="C53" s="364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5"/>
      <c r="Q53" s="171">
        <f t="shared" ref="Q53:AB53" si="41">Q37+Q41+Q45+Q49</f>
        <v>0</v>
      </c>
      <c r="R53" s="171">
        <f t="shared" si="41"/>
        <v>0</v>
      </c>
      <c r="S53" s="171">
        <f t="shared" si="41"/>
        <v>0</v>
      </c>
      <c r="T53" s="171">
        <f t="shared" si="41"/>
        <v>0</v>
      </c>
      <c r="U53" s="171">
        <f t="shared" si="41"/>
        <v>0</v>
      </c>
      <c r="V53" s="171">
        <f t="shared" si="41"/>
        <v>0</v>
      </c>
      <c r="W53" s="171">
        <f t="shared" si="41"/>
        <v>0</v>
      </c>
      <c r="X53" s="171">
        <f t="shared" si="41"/>
        <v>0</v>
      </c>
      <c r="Y53" s="171">
        <f t="shared" si="41"/>
        <v>0</v>
      </c>
      <c r="Z53" s="171">
        <f t="shared" si="41"/>
        <v>0</v>
      </c>
      <c r="AA53" s="171">
        <f t="shared" si="41"/>
        <v>0</v>
      </c>
      <c r="AB53" s="177">
        <f t="shared" si="41"/>
        <v>0</v>
      </c>
      <c r="AC53" s="171">
        <f t="shared" ref="AC53:AH53" si="42">AC37+AC41+AC45+AC49</f>
        <v>0</v>
      </c>
      <c r="AD53" s="171">
        <f t="shared" si="42"/>
        <v>0</v>
      </c>
      <c r="AE53" s="171">
        <f t="shared" si="42"/>
        <v>0</v>
      </c>
      <c r="AF53" s="171">
        <f t="shared" si="42"/>
        <v>0</v>
      </c>
      <c r="AG53" s="171">
        <f t="shared" si="42"/>
        <v>0</v>
      </c>
      <c r="AH53" s="171">
        <f t="shared" si="42"/>
        <v>0</v>
      </c>
      <c r="AK53" s="171">
        <f t="shared" si="12"/>
        <v>0</v>
      </c>
    </row>
    <row r="54" spans="1:37" s="62" customFormat="1" ht="15.75" hidden="1" thickBot="1" x14ac:dyDescent="0.3">
      <c r="A54" s="477"/>
      <c r="B54" s="174" t="s">
        <v>34</v>
      </c>
      <c r="C54" s="365">
        <f t="shared" ref="C54" si="43">SUM(C51:C52)</f>
        <v>0</v>
      </c>
      <c r="D54" s="158">
        <f t="shared" ref="D54:M54" si="44">SUM(D51:D52)</f>
        <v>0</v>
      </c>
      <c r="E54" s="158">
        <f t="shared" si="44"/>
        <v>0</v>
      </c>
      <c r="F54" s="158">
        <f t="shared" si="44"/>
        <v>0</v>
      </c>
      <c r="G54" s="158">
        <f t="shared" si="44"/>
        <v>0</v>
      </c>
      <c r="H54" s="158">
        <f t="shared" si="44"/>
        <v>0</v>
      </c>
      <c r="I54" s="158">
        <f t="shared" si="44"/>
        <v>0</v>
      </c>
      <c r="J54" s="158">
        <f t="shared" si="44"/>
        <v>0</v>
      </c>
      <c r="K54" s="158">
        <f t="shared" si="44"/>
        <v>0</v>
      </c>
      <c r="L54" s="158">
        <f t="shared" si="44"/>
        <v>0</v>
      </c>
      <c r="M54" s="158">
        <f t="shared" si="44"/>
        <v>0</v>
      </c>
      <c r="N54" s="158">
        <f>SUM(N51:N52)</f>
        <v>0</v>
      </c>
      <c r="O54" s="167"/>
      <c r="Q54" s="172">
        <f t="shared" ref="Q54:AA54" si="45">SUM(Q51:Q53)</f>
        <v>0</v>
      </c>
      <c r="R54" s="172">
        <f t="shared" si="45"/>
        <v>0</v>
      </c>
      <c r="S54" s="172">
        <f t="shared" si="45"/>
        <v>0</v>
      </c>
      <c r="T54" s="172">
        <f t="shared" si="45"/>
        <v>0</v>
      </c>
      <c r="U54" s="172">
        <f t="shared" si="45"/>
        <v>0</v>
      </c>
      <c r="V54" s="172">
        <f t="shared" si="45"/>
        <v>0</v>
      </c>
      <c r="W54" s="172">
        <f t="shared" si="45"/>
        <v>0</v>
      </c>
      <c r="X54" s="172">
        <f t="shared" si="45"/>
        <v>0</v>
      </c>
      <c r="Y54" s="172">
        <f t="shared" si="45"/>
        <v>0</v>
      </c>
      <c r="Z54" s="172">
        <f t="shared" si="45"/>
        <v>0</v>
      </c>
      <c r="AA54" s="172">
        <f t="shared" si="45"/>
        <v>0</v>
      </c>
      <c r="AB54" s="173">
        <f>SUM(AB51:AB53)</f>
        <v>0</v>
      </c>
      <c r="AC54" s="172">
        <f t="shared" ref="AC54:AH54" si="46">SUM(AC51:AC53)</f>
        <v>0</v>
      </c>
      <c r="AD54" s="172">
        <f t="shared" si="46"/>
        <v>0</v>
      </c>
      <c r="AE54" s="172">
        <f t="shared" si="46"/>
        <v>0</v>
      </c>
      <c r="AF54" s="172">
        <f t="shared" si="46"/>
        <v>0</v>
      </c>
      <c r="AG54" s="172">
        <f t="shared" si="46"/>
        <v>0</v>
      </c>
      <c r="AH54" s="172">
        <f t="shared" si="46"/>
        <v>0</v>
      </c>
      <c r="AK54" s="172">
        <f t="shared" si="12"/>
        <v>0</v>
      </c>
    </row>
    <row r="55" spans="1:37" hidden="1" x14ac:dyDescent="0.25">
      <c r="E55" s="79"/>
      <c r="F55" s="79"/>
      <c r="G55" s="79"/>
      <c r="H55" s="79"/>
    </row>
    <row r="56" spans="1:37" hidden="1" x14ac:dyDescent="0.25"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1:37" x14ac:dyDescent="0.25">
      <c r="A57" s="469" t="s">
        <v>36</v>
      </c>
      <c r="B57" s="469"/>
      <c r="C57" s="163" t="s">
        <v>172</v>
      </c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</row>
    <row r="58" spans="1:37" ht="15.75" thickBot="1" x14ac:dyDescent="0.3">
      <c r="A58" s="469"/>
      <c r="B58" s="469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</row>
    <row r="59" spans="1:37" ht="15.75" thickBot="1" x14ac:dyDescent="0.3">
      <c r="B59" s="46" t="s">
        <v>35</v>
      </c>
      <c r="C59" s="41">
        <f>C34</f>
        <v>45658</v>
      </c>
      <c r="D59" s="41">
        <f t="shared" ref="D59:O59" si="47">D34</f>
        <v>45689</v>
      </c>
      <c r="E59" s="41">
        <f t="shared" si="47"/>
        <v>45717</v>
      </c>
      <c r="F59" s="41">
        <f t="shared" si="47"/>
        <v>45748</v>
      </c>
      <c r="G59" s="41">
        <f t="shared" si="47"/>
        <v>45778</v>
      </c>
      <c r="H59" s="41">
        <f t="shared" si="47"/>
        <v>45809</v>
      </c>
      <c r="I59" s="41">
        <f t="shared" si="47"/>
        <v>45839</v>
      </c>
      <c r="J59" s="41">
        <f t="shared" si="47"/>
        <v>45870</v>
      </c>
      <c r="K59" s="41">
        <f t="shared" si="47"/>
        <v>45901</v>
      </c>
      <c r="L59" s="41">
        <f t="shared" si="47"/>
        <v>45931</v>
      </c>
      <c r="M59" s="41">
        <f t="shared" si="47"/>
        <v>45962</v>
      </c>
      <c r="N59" s="41">
        <f t="shared" si="47"/>
        <v>45992</v>
      </c>
      <c r="O59" s="41">
        <f t="shared" si="47"/>
        <v>46023</v>
      </c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</row>
    <row r="60" spans="1:37" x14ac:dyDescent="0.25">
      <c r="B60" s="47" t="s">
        <v>29</v>
      </c>
      <c r="C60" s="57">
        <f t="shared" ref="C60" si="48">SUM(C68,C76)</f>
        <v>681681.11543135194</v>
      </c>
      <c r="D60" s="57">
        <f t="shared" ref="D60:O60" si="49">SUM(D68,D76)</f>
        <v>815684.50645748666</v>
      </c>
      <c r="E60" s="57">
        <f t="shared" si="49"/>
        <v>940502.45541724178</v>
      </c>
      <c r="F60" s="57">
        <f t="shared" si="49"/>
        <v>2603818.232091093</v>
      </c>
      <c r="G60" s="57">
        <f t="shared" si="49"/>
        <v>2240108.273715368</v>
      </c>
      <c r="H60" s="57">
        <f t="shared" si="49"/>
        <v>2425647.4798932797</v>
      </c>
      <c r="I60" s="57">
        <f t="shared" si="49"/>
        <v>3118837.3203880065</v>
      </c>
      <c r="J60" s="57">
        <f t="shared" si="49"/>
        <v>3236894.9226527447</v>
      </c>
      <c r="K60" s="57">
        <f t="shared" si="49"/>
        <v>2607400.1462624623</v>
      </c>
      <c r="L60" s="57">
        <f t="shared" si="49"/>
        <v>1940662.7792974717</v>
      </c>
      <c r="M60" s="57">
        <f t="shared" si="49"/>
        <v>1710552.6827654256</v>
      </c>
      <c r="N60" s="57">
        <f t="shared" si="49"/>
        <v>2373843.4767614985</v>
      </c>
      <c r="O60" s="57">
        <f t="shared" si="49"/>
        <v>0</v>
      </c>
    </row>
    <row r="61" spans="1:37" x14ac:dyDescent="0.25">
      <c r="B61" s="48" t="s">
        <v>30</v>
      </c>
      <c r="C61" s="57">
        <f t="shared" ref="C61" si="50">SUM(C69,C77)</f>
        <v>0</v>
      </c>
      <c r="D61" s="57">
        <f t="shared" ref="D61:O61" si="51">SUM(D69,D77)</f>
        <v>18148.296035696723</v>
      </c>
      <c r="E61" s="57">
        <f t="shared" si="51"/>
        <v>47457.413198107948</v>
      </c>
      <c r="F61" s="57">
        <f t="shared" si="51"/>
        <v>172858.6769849647</v>
      </c>
      <c r="G61" s="57">
        <f t="shared" si="51"/>
        <v>393300.13922709506</v>
      </c>
      <c r="H61" s="57">
        <f t="shared" si="51"/>
        <v>205349.31240668683</v>
      </c>
      <c r="I61" s="57">
        <f t="shared" si="51"/>
        <v>310133.89736811956</v>
      </c>
      <c r="J61" s="57">
        <f t="shared" si="51"/>
        <v>114949.31145030736</v>
      </c>
      <c r="K61" s="57">
        <f t="shared" si="51"/>
        <v>255746.53595628723</v>
      </c>
      <c r="L61" s="57">
        <f t="shared" si="51"/>
        <v>267954.05231472995</v>
      </c>
      <c r="M61" s="57">
        <f t="shared" si="51"/>
        <v>385632.60768822639</v>
      </c>
      <c r="N61" s="57">
        <f t="shared" si="51"/>
        <v>1190123.818916114</v>
      </c>
      <c r="O61" s="57">
        <f t="shared" si="51"/>
        <v>0</v>
      </c>
    </row>
    <row r="62" spans="1:37" x14ac:dyDescent="0.25">
      <c r="B62" s="48" t="s">
        <v>31</v>
      </c>
      <c r="C62" s="57">
        <f t="shared" ref="C62" si="52">SUM(C70,C78)</f>
        <v>0</v>
      </c>
      <c r="D62" s="57">
        <f t="shared" ref="D62:O62" si="53">SUM(D70,D78)</f>
        <v>171246.53437783325</v>
      </c>
      <c r="E62" s="57">
        <f t="shared" si="53"/>
        <v>321236.29806823528</v>
      </c>
      <c r="F62" s="57">
        <f t="shared" si="53"/>
        <v>3074988.8475534399</v>
      </c>
      <c r="G62" s="57">
        <f t="shared" si="53"/>
        <v>1363414.5968305115</v>
      </c>
      <c r="H62" s="57">
        <f t="shared" si="53"/>
        <v>676969.43505244667</v>
      </c>
      <c r="I62" s="57">
        <f t="shared" si="53"/>
        <v>980173.66809080029</v>
      </c>
      <c r="J62" s="57">
        <f t="shared" si="53"/>
        <v>822129.28537426656</v>
      </c>
      <c r="K62" s="57">
        <f t="shared" si="53"/>
        <v>2007229.3325081717</v>
      </c>
      <c r="L62" s="57">
        <f t="shared" si="53"/>
        <v>2054656.3496138651</v>
      </c>
      <c r="M62" s="57">
        <f t="shared" si="53"/>
        <v>2682663.1305099451</v>
      </c>
      <c r="N62" s="57">
        <f t="shared" si="53"/>
        <v>8159452.502263831</v>
      </c>
      <c r="O62" s="57">
        <f t="shared" si="53"/>
        <v>0</v>
      </c>
    </row>
    <row r="63" spans="1:37" x14ac:dyDescent="0.25">
      <c r="B63" s="48" t="s">
        <v>32</v>
      </c>
      <c r="C63" s="57">
        <f t="shared" ref="C63" si="54">SUM(C71,C79)</f>
        <v>0</v>
      </c>
      <c r="D63" s="57">
        <f t="shared" ref="D63:O63" si="55">SUM(D71,D79)</f>
        <v>19825.759811028969</v>
      </c>
      <c r="E63" s="57">
        <f t="shared" si="55"/>
        <v>604.96537844370209</v>
      </c>
      <c r="F63" s="57">
        <f t="shared" si="55"/>
        <v>144889.23691598079</v>
      </c>
      <c r="G63" s="57">
        <f t="shared" si="55"/>
        <v>184249.56006530172</v>
      </c>
      <c r="H63" s="57">
        <f t="shared" si="55"/>
        <v>1188531.7194461501</v>
      </c>
      <c r="I63" s="57">
        <f t="shared" si="55"/>
        <v>291387.73104963161</v>
      </c>
      <c r="J63" s="57">
        <f t="shared" si="55"/>
        <v>64477.84875749395</v>
      </c>
      <c r="K63" s="57">
        <f t="shared" si="55"/>
        <v>879865.07401637814</v>
      </c>
      <c r="L63" s="57">
        <f t="shared" si="55"/>
        <v>186757.88544941531</v>
      </c>
      <c r="M63" s="57">
        <f t="shared" si="55"/>
        <v>418977.2856258761</v>
      </c>
      <c r="N63" s="57">
        <f t="shared" si="55"/>
        <v>2183882.2581576412</v>
      </c>
      <c r="O63" s="57">
        <f t="shared" si="55"/>
        <v>0</v>
      </c>
    </row>
    <row r="64" spans="1:37" ht="15.75" thickBot="1" x14ac:dyDescent="0.3">
      <c r="B64" s="26" t="s">
        <v>33</v>
      </c>
      <c r="C64" s="63">
        <f t="shared" ref="C64" si="56">SUM(C72,C80)</f>
        <v>0</v>
      </c>
      <c r="D64" s="63">
        <f t="shared" ref="D64:O64" si="57">SUM(D72,D80)</f>
        <v>0</v>
      </c>
      <c r="E64" s="63">
        <f t="shared" si="57"/>
        <v>1704.8234346958595</v>
      </c>
      <c r="F64" s="63">
        <f t="shared" si="57"/>
        <v>0</v>
      </c>
      <c r="G64" s="63">
        <f t="shared" si="57"/>
        <v>2347.0696757508244</v>
      </c>
      <c r="H64" s="63">
        <f t="shared" si="57"/>
        <v>190443.55341041947</v>
      </c>
      <c r="I64" s="63">
        <f t="shared" si="57"/>
        <v>62912.204530126226</v>
      </c>
      <c r="J64" s="63">
        <f t="shared" si="57"/>
        <v>2721.8556678716218</v>
      </c>
      <c r="K64" s="63">
        <f t="shared" si="57"/>
        <v>8788.8699425766972</v>
      </c>
      <c r="L64" s="63">
        <f t="shared" si="57"/>
        <v>19629.895474563731</v>
      </c>
      <c r="M64" s="63">
        <f t="shared" si="57"/>
        <v>53792.394895653379</v>
      </c>
      <c r="N64" s="63">
        <f t="shared" si="57"/>
        <v>1113463.0999268463</v>
      </c>
      <c r="O64" s="63">
        <f t="shared" si="57"/>
        <v>0</v>
      </c>
      <c r="P64" s="270" t="s">
        <v>194</v>
      </c>
    </row>
    <row r="65" spans="2:16" ht="15.75" thickBot="1" x14ac:dyDescent="0.3">
      <c r="B65" s="49" t="s">
        <v>34</v>
      </c>
      <c r="C65" s="64">
        <f>SUM(C60:C64)</f>
        <v>681681.11543135194</v>
      </c>
      <c r="D65" s="65">
        <f t="shared" ref="D65:O65" si="58">SUM(D60:D64)</f>
        <v>1024905.0966820456</v>
      </c>
      <c r="E65" s="65">
        <f t="shared" si="58"/>
        <v>1311505.9554967245</v>
      </c>
      <c r="F65" s="65">
        <f t="shared" si="58"/>
        <v>5996554.9935454782</v>
      </c>
      <c r="G65" s="65">
        <f t="shared" si="58"/>
        <v>4183419.6395140272</v>
      </c>
      <c r="H65" s="65">
        <f t="shared" si="58"/>
        <v>4686941.5002089823</v>
      </c>
      <c r="I65" s="65">
        <f t="shared" si="58"/>
        <v>4763444.821426684</v>
      </c>
      <c r="J65" s="65">
        <f t="shared" si="58"/>
        <v>4241173.2239026837</v>
      </c>
      <c r="K65" s="65">
        <f t="shared" si="58"/>
        <v>5759029.9586858759</v>
      </c>
      <c r="L65" s="65">
        <f t="shared" si="58"/>
        <v>4469660.9621500457</v>
      </c>
      <c r="M65" s="65">
        <f t="shared" si="58"/>
        <v>5251618.1014851257</v>
      </c>
      <c r="N65" s="65">
        <f t="shared" si="58"/>
        <v>15020765.156025929</v>
      </c>
      <c r="O65" s="65">
        <f t="shared" si="58"/>
        <v>0</v>
      </c>
      <c r="P65" s="271">
        <f>SUM(C65:O65)</f>
        <v>57390700.52455496</v>
      </c>
    </row>
    <row r="66" spans="2:16" ht="15.75" thickBot="1" x14ac:dyDescent="0.3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271" t="e">
        <f>' 1M - RES'!O32-' 1M - RES'!C17+'2M - SGS'!O38+'3M - LGS'!O38+'4M - SPS'!O38+'11M - LPS'!O38+' LI 1M - RES'!O32+'LI 2M - SGS'!O38+'LI 3M - LGS'!O38+'LI 4M - SPS'!O38+'Biz DRENE'!#REF!</f>
        <v>#REF!</v>
      </c>
    </row>
    <row r="67" spans="2:16" ht="15.75" thickBot="1" x14ac:dyDescent="0.3">
      <c r="B67" s="46" t="s">
        <v>161</v>
      </c>
      <c r="C67" s="41">
        <f>C59</f>
        <v>45658</v>
      </c>
      <c r="D67" s="41">
        <f t="shared" ref="D67:O67" si="59">D59</f>
        <v>45689</v>
      </c>
      <c r="E67" s="41">
        <f t="shared" si="59"/>
        <v>45717</v>
      </c>
      <c r="F67" s="41">
        <f t="shared" si="59"/>
        <v>45748</v>
      </c>
      <c r="G67" s="41">
        <f t="shared" si="59"/>
        <v>45778</v>
      </c>
      <c r="H67" s="41">
        <f t="shared" si="59"/>
        <v>45809</v>
      </c>
      <c r="I67" s="41">
        <f t="shared" si="59"/>
        <v>45839</v>
      </c>
      <c r="J67" s="41">
        <f t="shared" si="59"/>
        <v>45870</v>
      </c>
      <c r="K67" s="41">
        <f t="shared" si="59"/>
        <v>45901</v>
      </c>
      <c r="L67" s="41">
        <f t="shared" si="59"/>
        <v>45931</v>
      </c>
      <c r="M67" s="41">
        <f t="shared" si="59"/>
        <v>45962</v>
      </c>
      <c r="N67" s="41">
        <f t="shared" si="59"/>
        <v>45992</v>
      </c>
      <c r="O67" s="41">
        <f t="shared" si="59"/>
        <v>46023</v>
      </c>
      <c r="P67" s="316">
        <f>'RES kWh ENTRY'!O100+'BIZ SUM'!O130</f>
        <v>57390700.52455496</v>
      </c>
    </row>
    <row r="68" spans="2:16" x14ac:dyDescent="0.25">
      <c r="B68" s="47" t="s">
        <v>29</v>
      </c>
      <c r="C68" s="57">
        <f>' 1M - RES'!C16</f>
        <v>669732.42249780963</v>
      </c>
      <c r="D68" s="57">
        <f>' 1M - RES'!D16</f>
        <v>651697.01292662416</v>
      </c>
      <c r="E68" s="57">
        <f>' 1M - RES'!E16</f>
        <v>633537.46280009113</v>
      </c>
      <c r="F68" s="57">
        <f>' 1M - RES'!F16</f>
        <v>1611087.2743429653</v>
      </c>
      <c r="G68" s="57">
        <f>' 1M - RES'!G16</f>
        <v>685209.71139916452</v>
      </c>
      <c r="H68" s="57">
        <f>' 1M - RES'!H16</f>
        <v>711038.21363815863</v>
      </c>
      <c r="I68" s="57">
        <f>' 1M - RES'!I16</f>
        <v>1314819.5609581838</v>
      </c>
      <c r="J68" s="57">
        <f>' 1M - RES'!J16</f>
        <v>950018.03280773922</v>
      </c>
      <c r="K68" s="57">
        <f>' 1M - RES'!K16</f>
        <v>1425326.8055002838</v>
      </c>
      <c r="L68" s="57">
        <f>' 1M - RES'!L16</f>
        <v>1323462.5675873249</v>
      </c>
      <c r="M68" s="57">
        <f>' 1M - RES'!M16</f>
        <v>954713.50613688235</v>
      </c>
      <c r="N68" s="57">
        <f>' 1M - RES'!N16</f>
        <v>1453730.2183624962</v>
      </c>
      <c r="O68" s="57">
        <f>' 1M - RES'!O16</f>
        <v>0</v>
      </c>
    </row>
    <row r="69" spans="2:16" x14ac:dyDescent="0.25">
      <c r="B69" s="48" t="s">
        <v>30</v>
      </c>
      <c r="C69" s="57">
        <f>'2M - SGS'!C19+'Biz DRENE'!C19</f>
        <v>0</v>
      </c>
      <c r="D69" s="57">
        <f>'2M - SGS'!D19+'Biz DRENE'!D19</f>
        <v>18148.296035696723</v>
      </c>
      <c r="E69" s="57">
        <f>'2M - SGS'!E19+'Biz DRENE'!E19</f>
        <v>22995.016934818552</v>
      </c>
      <c r="F69" s="57">
        <f>'2M - SGS'!F19+'Biz DRENE'!F19</f>
        <v>76977.540216310299</v>
      </c>
      <c r="G69" s="57">
        <f>'2M - SGS'!G19+'Biz DRENE'!G19</f>
        <v>131964.37185157597</v>
      </c>
      <c r="H69" s="57">
        <f>'2M - SGS'!H19+'Biz DRENE'!H19</f>
        <v>40908.228608496836</v>
      </c>
      <c r="I69" s="57">
        <f>'2M - SGS'!I19+'Biz DRENE'!I19</f>
        <v>242828.33781239082</v>
      </c>
      <c r="J69" s="57">
        <f>'2M - SGS'!J19+'Biz DRENE'!J19</f>
        <v>36599.254374316515</v>
      </c>
      <c r="K69" s="57">
        <f>'2M - SGS'!K19+'Biz DRENE'!K19</f>
        <v>111064.65021486366</v>
      </c>
      <c r="L69" s="57">
        <f>'2M - SGS'!L19+'Biz DRENE'!L19</f>
        <v>181501.82421919674</v>
      </c>
      <c r="M69" s="57">
        <f>'2M - SGS'!M19+'Biz DRENE'!M19</f>
        <v>277344.03771506145</v>
      </c>
      <c r="N69" s="57">
        <f>'2M - SGS'!N19+'Biz DRENE'!N19</f>
        <v>943463.13488857797</v>
      </c>
      <c r="O69" s="57">
        <f>'2M - SGS'!O19+'Biz DRENE'!O19</f>
        <v>0</v>
      </c>
      <c r="P69" s="352" t="s">
        <v>239</v>
      </c>
    </row>
    <row r="70" spans="2:16" x14ac:dyDescent="0.25">
      <c r="B70" s="48" t="s">
        <v>31</v>
      </c>
      <c r="C70" s="57">
        <f>'3M - LGS'!C19+'Biz DRENE'!C37</f>
        <v>0</v>
      </c>
      <c r="D70" s="57">
        <f>'3M - LGS'!D19+'Biz DRENE'!D37</f>
        <v>171246.53437783325</v>
      </c>
      <c r="E70" s="57">
        <f>'3M - LGS'!E19+'Biz DRENE'!E37</f>
        <v>299980.78653445066</v>
      </c>
      <c r="F70" s="57">
        <f>'3M - LGS'!F19+'Biz DRENE'!F37</f>
        <v>3069536.465317511</v>
      </c>
      <c r="G70" s="57">
        <f>'3M - LGS'!G19+'Biz DRENE'!G37</f>
        <v>1335141.3395068534</v>
      </c>
      <c r="H70" s="57">
        <f>'3M - LGS'!H19+'Biz DRENE'!H37</f>
        <v>627918.69914948253</v>
      </c>
      <c r="I70" s="57">
        <f>'3M - LGS'!I19+'Biz DRENE'!I37</f>
        <v>917647.1395526327</v>
      </c>
      <c r="J70" s="57">
        <f>'3M - LGS'!J19+'Biz DRENE'!J37</f>
        <v>753670.5099535695</v>
      </c>
      <c r="K70" s="57">
        <f>'3M - LGS'!K19+'Biz DRENE'!K37</f>
        <v>1874358.1513782397</v>
      </c>
      <c r="L70" s="57">
        <f>'3M - LGS'!L19+'Biz DRENE'!L37</f>
        <v>1997503.4781345946</v>
      </c>
      <c r="M70" s="57">
        <f>'3M - LGS'!M19+'Biz DRENE'!M37</f>
        <v>2600629.3413384012</v>
      </c>
      <c r="N70" s="57">
        <f>'3M - LGS'!N19+'Biz DRENE'!N37</f>
        <v>7287332.5694680726</v>
      </c>
      <c r="O70" s="57">
        <f>'3M - LGS'!O19+'Biz DRENE'!O37</f>
        <v>0</v>
      </c>
      <c r="P70" s="353">
        <f>' 1M - RES'!C18</f>
        <v>0</v>
      </c>
    </row>
    <row r="71" spans="2:16" x14ac:dyDescent="0.25">
      <c r="B71" s="48" t="s">
        <v>32</v>
      </c>
      <c r="C71" s="57">
        <f>'4M - SPS'!C19+'Biz DRENE'!C55</f>
        <v>0</v>
      </c>
      <c r="D71" s="57">
        <f>'4M - SPS'!D19+'Biz DRENE'!D55</f>
        <v>19825.759811028969</v>
      </c>
      <c r="E71" s="57">
        <f>'4M - SPS'!E19+'Biz DRENE'!E55</f>
        <v>604.96537844370209</v>
      </c>
      <c r="F71" s="57">
        <f>'4M - SPS'!F19+'Biz DRENE'!F55</f>
        <v>144889.23691598079</v>
      </c>
      <c r="G71" s="57">
        <f>'4M - SPS'!G19+'Biz DRENE'!G55</f>
        <v>184249.56006530172</v>
      </c>
      <c r="H71" s="57">
        <f>'4M - SPS'!H19+'Biz DRENE'!H55</f>
        <v>1188531.7194461501</v>
      </c>
      <c r="I71" s="57">
        <f>'4M - SPS'!I19+'Biz DRENE'!I55</f>
        <v>291387.73104963161</v>
      </c>
      <c r="J71" s="57">
        <f>'4M - SPS'!J19+'Biz DRENE'!J55</f>
        <v>64477.84875749395</v>
      </c>
      <c r="K71" s="57">
        <f>'4M - SPS'!K19+'Biz DRENE'!K55</f>
        <v>879865.07401637814</v>
      </c>
      <c r="L71" s="57">
        <f>'4M - SPS'!L19+'Biz DRENE'!L55</f>
        <v>186757.88544941531</v>
      </c>
      <c r="M71" s="57">
        <f>'4M - SPS'!M19+'Biz DRENE'!M55</f>
        <v>418977.2856258761</v>
      </c>
      <c r="N71" s="57">
        <f>'4M - SPS'!N19+'Biz DRENE'!N55</f>
        <v>2183882.2581576412</v>
      </c>
      <c r="O71" s="57">
        <f>'4M - SPS'!O19+'Biz DRENE'!O55</f>
        <v>0</v>
      </c>
      <c r="P71" s="352" t="s">
        <v>240</v>
      </c>
    </row>
    <row r="72" spans="2:16" ht="15.75" thickBot="1" x14ac:dyDescent="0.3">
      <c r="B72" s="26" t="s">
        <v>33</v>
      </c>
      <c r="C72" s="63">
        <f>'11M - LPS'!C19+'Biz DRENE'!C73</f>
        <v>0</v>
      </c>
      <c r="D72" s="63">
        <f>'11M - LPS'!D19+'Biz DRENE'!D73</f>
        <v>0</v>
      </c>
      <c r="E72" s="63">
        <f>'11M - LPS'!E19+'Biz DRENE'!E73</f>
        <v>1704.8234346958595</v>
      </c>
      <c r="F72" s="63">
        <f>'11M - LPS'!F19+'Biz DRENE'!F73</f>
        <v>0</v>
      </c>
      <c r="G72" s="63">
        <f>'11M - LPS'!G19+'Biz DRENE'!G73</f>
        <v>2347.0696757508244</v>
      </c>
      <c r="H72" s="63">
        <f>'11M - LPS'!H19+'Biz DRENE'!H73</f>
        <v>190443.55341041947</v>
      </c>
      <c r="I72" s="63">
        <f>'11M - LPS'!I19+'Biz DRENE'!I73</f>
        <v>62912.204530126226</v>
      </c>
      <c r="J72" s="63">
        <f>'11M - LPS'!J19+'Biz DRENE'!J73</f>
        <v>2721.8556678716218</v>
      </c>
      <c r="K72" s="63">
        <f>'11M - LPS'!K19+'Biz DRENE'!K73</f>
        <v>8788.8699425766972</v>
      </c>
      <c r="L72" s="63">
        <f>'11M - LPS'!L19+'Biz DRENE'!L73</f>
        <v>19629.895474563731</v>
      </c>
      <c r="M72" s="63">
        <f>'11M - LPS'!M19+'Biz DRENE'!M73</f>
        <v>53792.394895653379</v>
      </c>
      <c r="N72" s="63">
        <f>'11M - LPS'!N19+'Biz DRENE'!N73</f>
        <v>1113463.0999268463</v>
      </c>
      <c r="O72" s="63">
        <f>'11M - LPS'!O19+'Biz DRENE'!O73</f>
        <v>0</v>
      </c>
      <c r="P72" s="353">
        <f>P65+P70</f>
        <v>57390700.52455496</v>
      </c>
    </row>
    <row r="73" spans="2:16" ht="15.75" thickBot="1" x14ac:dyDescent="0.3">
      <c r="B73" s="49" t="s">
        <v>34</v>
      </c>
      <c r="C73" s="64">
        <f>SUM(C68:C72)</f>
        <v>669732.42249780963</v>
      </c>
      <c r="D73" s="65">
        <f t="shared" ref="D73:O73" si="60">SUM(D68:D72)</f>
        <v>860917.60315118311</v>
      </c>
      <c r="E73" s="65">
        <f t="shared" si="60"/>
        <v>958823.05508249998</v>
      </c>
      <c r="F73" s="65">
        <f t="shared" si="60"/>
        <v>4902490.5167927677</v>
      </c>
      <c r="G73" s="65">
        <f t="shared" si="60"/>
        <v>2338912.0524986465</v>
      </c>
      <c r="H73" s="65">
        <f t="shared" si="60"/>
        <v>2758840.4142527073</v>
      </c>
      <c r="I73" s="65">
        <f t="shared" si="60"/>
        <v>2829594.9739029654</v>
      </c>
      <c r="J73" s="65">
        <f t="shared" si="60"/>
        <v>1807487.5015609909</v>
      </c>
      <c r="K73" s="65">
        <f t="shared" si="60"/>
        <v>4299403.5510523422</v>
      </c>
      <c r="L73" s="65">
        <f t="shared" si="60"/>
        <v>3708855.6508650952</v>
      </c>
      <c r="M73" s="65">
        <f t="shared" si="60"/>
        <v>4305456.5657118745</v>
      </c>
      <c r="N73" s="65">
        <f t="shared" si="60"/>
        <v>12981871.280803634</v>
      </c>
      <c r="O73" s="65">
        <f t="shared" si="60"/>
        <v>0</v>
      </c>
    </row>
    <row r="74" spans="2:16" ht="15.75" thickBot="1" x14ac:dyDescent="0.3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2:16" ht="15.75" thickBot="1" x14ac:dyDescent="0.3">
      <c r="B75" s="54" t="s">
        <v>162</v>
      </c>
      <c r="C75" s="41">
        <f>C67</f>
        <v>45658</v>
      </c>
      <c r="D75" s="41">
        <f t="shared" ref="D75:O75" si="61">D67</f>
        <v>45689</v>
      </c>
      <c r="E75" s="41">
        <f t="shared" si="61"/>
        <v>45717</v>
      </c>
      <c r="F75" s="41">
        <f t="shared" si="61"/>
        <v>45748</v>
      </c>
      <c r="G75" s="41">
        <f t="shared" si="61"/>
        <v>45778</v>
      </c>
      <c r="H75" s="41">
        <f t="shared" si="61"/>
        <v>45809</v>
      </c>
      <c r="I75" s="41">
        <f t="shared" si="61"/>
        <v>45839</v>
      </c>
      <c r="J75" s="41">
        <f t="shared" si="61"/>
        <v>45870</v>
      </c>
      <c r="K75" s="41">
        <f t="shared" si="61"/>
        <v>45901</v>
      </c>
      <c r="L75" s="41">
        <f t="shared" si="61"/>
        <v>45931</v>
      </c>
      <c r="M75" s="41">
        <f t="shared" si="61"/>
        <v>45962</v>
      </c>
      <c r="N75" s="41">
        <f t="shared" si="61"/>
        <v>45992</v>
      </c>
      <c r="O75" s="41">
        <f t="shared" si="61"/>
        <v>46023</v>
      </c>
    </row>
    <row r="76" spans="2:16" x14ac:dyDescent="0.25">
      <c r="B76" s="55" t="s">
        <v>29</v>
      </c>
      <c r="C76" s="57">
        <f>' LI 1M - RES'!C16</f>
        <v>11948.692933542261</v>
      </c>
      <c r="D76" s="57">
        <f>' LI 1M - RES'!D16</f>
        <v>163987.49353086256</v>
      </c>
      <c r="E76" s="57">
        <f>' LI 1M - RES'!E16</f>
        <v>306964.99261715065</v>
      </c>
      <c r="F76" s="57">
        <f>' LI 1M - RES'!F16</f>
        <v>992730.95774812764</v>
      </c>
      <c r="G76" s="57">
        <f>' LI 1M - RES'!G16</f>
        <v>1554898.5623162035</v>
      </c>
      <c r="H76" s="57">
        <f>' LI 1M - RES'!H16</f>
        <v>1714609.266255121</v>
      </c>
      <c r="I76" s="57">
        <f>' LI 1M - RES'!I16</f>
        <v>1804017.7594298227</v>
      </c>
      <c r="J76" s="57">
        <f>' LI 1M - RES'!J16</f>
        <v>2286876.8898450057</v>
      </c>
      <c r="K76" s="57">
        <f>' LI 1M - RES'!K16</f>
        <v>1182073.3407621782</v>
      </c>
      <c r="L76" s="57">
        <f>' LI 1M - RES'!L16</f>
        <v>617200.21171014686</v>
      </c>
      <c r="M76" s="57">
        <f>' LI 1M - RES'!M16</f>
        <v>755839.17662854318</v>
      </c>
      <c r="N76" s="57">
        <f>' LI 1M - RES'!N16</f>
        <v>920113.25839900214</v>
      </c>
      <c r="O76" s="57">
        <f>' LI 1M - RES'!O16</f>
        <v>0</v>
      </c>
    </row>
    <row r="77" spans="2:16" x14ac:dyDescent="0.25">
      <c r="B77" s="48" t="s">
        <v>30</v>
      </c>
      <c r="C77" s="10">
        <f>'LI 2M - SGS'!C19</f>
        <v>0</v>
      </c>
      <c r="D77" s="10">
        <f>'LI 2M - SGS'!D19</f>
        <v>0</v>
      </c>
      <c r="E77" s="10">
        <f>'LI 2M - SGS'!E19</f>
        <v>24462.396263289396</v>
      </c>
      <c r="F77" s="10">
        <f>'LI 2M - SGS'!F19</f>
        <v>95881.136768654411</v>
      </c>
      <c r="G77" s="10">
        <f>'LI 2M - SGS'!G19</f>
        <v>261335.76737551912</v>
      </c>
      <c r="H77" s="10">
        <f>'LI 2M - SGS'!H19</f>
        <v>164441.08379819</v>
      </c>
      <c r="I77" s="10">
        <f>'LI 2M - SGS'!I19</f>
        <v>67305.559555728774</v>
      </c>
      <c r="J77" s="10">
        <f>'LI 2M - SGS'!J19</f>
        <v>78350.057075990844</v>
      </c>
      <c r="K77" s="10">
        <f>'LI 2M - SGS'!K19</f>
        <v>144681.88574142358</v>
      </c>
      <c r="L77" s="10">
        <f>'LI 2M - SGS'!L19</f>
        <v>86452.22809553321</v>
      </c>
      <c r="M77" s="10">
        <f>'LI 2M - SGS'!M19</f>
        <v>108288.56997316492</v>
      </c>
      <c r="N77" s="10">
        <f>'LI 2M - SGS'!N19</f>
        <v>246660.68402753607</v>
      </c>
      <c r="O77" s="10">
        <f>'LI 2M - SGS'!O19</f>
        <v>0</v>
      </c>
    </row>
    <row r="78" spans="2:16" x14ac:dyDescent="0.25">
      <c r="B78" s="48" t="s">
        <v>31</v>
      </c>
      <c r="C78" s="10">
        <f>'LI 3M - LGS'!C19</f>
        <v>0</v>
      </c>
      <c r="D78" s="10">
        <f>'LI 3M - LGS'!D19</f>
        <v>0</v>
      </c>
      <c r="E78" s="10">
        <f>'LI 3M - LGS'!E19</f>
        <v>21255.511533784629</v>
      </c>
      <c r="F78" s="10">
        <f>'LI 3M - LGS'!F19</f>
        <v>5452.3822359290079</v>
      </c>
      <c r="G78" s="10">
        <f>'LI 3M - LGS'!G19</f>
        <v>28273.257323657992</v>
      </c>
      <c r="H78" s="10">
        <f>'LI 3M - LGS'!H19</f>
        <v>49050.735902964094</v>
      </c>
      <c r="I78" s="10">
        <f>'LI 3M - LGS'!I19</f>
        <v>62526.5285381676</v>
      </c>
      <c r="J78" s="10">
        <f>'LI 3M - LGS'!J19</f>
        <v>68458.775420697028</v>
      </c>
      <c r="K78" s="10">
        <f>'LI 3M - LGS'!K19</f>
        <v>132871.18112993191</v>
      </c>
      <c r="L78" s="10">
        <f>'LI 3M - LGS'!L19</f>
        <v>57152.871479270594</v>
      </c>
      <c r="M78" s="10">
        <f>'LI 3M - LGS'!M19</f>
        <v>82033.789171543831</v>
      </c>
      <c r="N78" s="10">
        <f>'LI 3M - LGS'!N19</f>
        <v>872119.93279575848</v>
      </c>
      <c r="O78" s="10">
        <f>'LI 3M - LGS'!O19</f>
        <v>0</v>
      </c>
    </row>
    <row r="79" spans="2:16" x14ac:dyDescent="0.25">
      <c r="B79" s="48" t="s">
        <v>32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0</v>
      </c>
      <c r="N79" s="10">
        <f>'LI 4M - SPS'!N19</f>
        <v>0</v>
      </c>
      <c r="O79" s="10">
        <f>'LI 4M - SPS'!O19</f>
        <v>0</v>
      </c>
    </row>
    <row r="80" spans="2:16" ht="15.75" thickBot="1" x14ac:dyDescent="0.3">
      <c r="B80" s="26" t="s">
        <v>33</v>
      </c>
      <c r="C80" s="121">
        <f>'LI 11M - LPS'!C19</f>
        <v>0</v>
      </c>
      <c r="D80" s="121">
        <f>'LI 11M - LPS'!D19</f>
        <v>0</v>
      </c>
      <c r="E80" s="121">
        <f>'LI 11M - LPS'!E19</f>
        <v>0</v>
      </c>
      <c r="F80" s="121">
        <f>'LI 11M - LPS'!F19</f>
        <v>0</v>
      </c>
      <c r="G80" s="121">
        <f>'LI 11M - LPS'!G19</f>
        <v>0</v>
      </c>
      <c r="H80" s="121">
        <f>'LI 11M - LPS'!H19</f>
        <v>0</v>
      </c>
      <c r="I80" s="121">
        <f>'LI 11M - LPS'!I19</f>
        <v>0</v>
      </c>
      <c r="J80" s="121">
        <f>'LI 11M - LPS'!J19</f>
        <v>0</v>
      </c>
      <c r="K80" s="121">
        <f>'LI 11M - LPS'!K19</f>
        <v>0</v>
      </c>
      <c r="L80" s="121">
        <f>'LI 11M - LPS'!L19</f>
        <v>0</v>
      </c>
      <c r="M80" s="121">
        <f>'LI 11M - LPS'!M19</f>
        <v>0</v>
      </c>
      <c r="N80" s="121">
        <f>'LI 11M - LPS'!N19</f>
        <v>0</v>
      </c>
      <c r="O80" s="121">
        <f>'LI 11M - LPS'!O19</f>
        <v>0</v>
      </c>
    </row>
    <row r="81" spans="1:28" ht="15.75" thickBot="1" x14ac:dyDescent="0.3">
      <c r="B81" s="49" t="s">
        <v>34</v>
      </c>
      <c r="C81" s="64">
        <f>SUM(C76:C80)</f>
        <v>11948.692933542261</v>
      </c>
      <c r="D81" s="65">
        <f t="shared" ref="D81:O81" si="62">SUM(D76:D80)</f>
        <v>163987.49353086256</v>
      </c>
      <c r="E81" s="65">
        <f t="shared" si="62"/>
        <v>352682.90041422466</v>
      </c>
      <c r="F81" s="65">
        <f t="shared" si="62"/>
        <v>1094064.476752711</v>
      </c>
      <c r="G81" s="65">
        <f t="shared" si="62"/>
        <v>1844507.5870153806</v>
      </c>
      <c r="H81" s="65">
        <f t="shared" si="62"/>
        <v>1928101.085956275</v>
      </c>
      <c r="I81" s="65">
        <f t="shared" si="62"/>
        <v>1933849.8475237191</v>
      </c>
      <c r="J81" s="65">
        <f t="shared" si="62"/>
        <v>2433685.7223416935</v>
      </c>
      <c r="K81" s="65">
        <f t="shared" si="62"/>
        <v>1459626.4076335337</v>
      </c>
      <c r="L81" s="65">
        <f t="shared" si="62"/>
        <v>760805.3112849507</v>
      </c>
      <c r="M81" s="65">
        <f t="shared" si="62"/>
        <v>946161.5357732519</v>
      </c>
      <c r="N81" s="65">
        <f t="shared" si="62"/>
        <v>2038893.8752222965</v>
      </c>
      <c r="O81" s="65">
        <f t="shared" si="62"/>
        <v>0</v>
      </c>
    </row>
    <row r="85" spans="1:28" ht="18" customHeight="1" x14ac:dyDescent="0.25">
      <c r="A85" s="470" t="s">
        <v>91</v>
      </c>
      <c r="B85" s="470"/>
      <c r="C85" s="163" t="s">
        <v>172</v>
      </c>
    </row>
    <row r="86" spans="1:28" ht="15.75" thickBot="1" x14ac:dyDescent="0.3">
      <c r="A86" s="470"/>
      <c r="B86" s="470"/>
    </row>
    <row r="87" spans="1:28" ht="15.75" thickBot="1" x14ac:dyDescent="0.3">
      <c r="B87" s="46" t="s">
        <v>35</v>
      </c>
      <c r="C87" s="41">
        <f>C59</f>
        <v>45658</v>
      </c>
      <c r="D87" s="41">
        <f t="shared" ref="D87:O87" si="63">D59</f>
        <v>45689</v>
      </c>
      <c r="E87" s="41">
        <f t="shared" si="63"/>
        <v>45717</v>
      </c>
      <c r="F87" s="41">
        <f t="shared" si="63"/>
        <v>45748</v>
      </c>
      <c r="G87" s="41">
        <f t="shared" si="63"/>
        <v>45778</v>
      </c>
      <c r="H87" s="41">
        <f t="shared" si="63"/>
        <v>45809</v>
      </c>
      <c r="I87" s="41">
        <f t="shared" si="63"/>
        <v>45839</v>
      </c>
      <c r="J87" s="41">
        <f t="shared" si="63"/>
        <v>45870</v>
      </c>
      <c r="K87" s="41">
        <f t="shared" si="63"/>
        <v>45901</v>
      </c>
      <c r="L87" s="41">
        <f t="shared" si="63"/>
        <v>45931</v>
      </c>
      <c r="M87" s="41">
        <f t="shared" si="63"/>
        <v>45962</v>
      </c>
      <c r="N87" s="41">
        <f t="shared" si="63"/>
        <v>45992</v>
      </c>
      <c r="O87" s="41">
        <f t="shared" si="63"/>
        <v>46023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x14ac:dyDescent="0.25">
      <c r="B88" s="47" t="s">
        <v>29</v>
      </c>
      <c r="C88" s="43">
        <f t="shared" ref="C88:K92" si="64">IF(C$4="X",C96+C104,0)</f>
        <v>1702.8266487025267</v>
      </c>
      <c r="D88" s="43">
        <f t="shared" si="64"/>
        <v>4482.7107765581677</v>
      </c>
      <c r="E88" s="43">
        <f t="shared" si="64"/>
        <v>6793.3575176462127</v>
      </c>
      <c r="F88" s="43">
        <f t="shared" si="64"/>
        <v>9998.8524655785677</v>
      </c>
      <c r="G88" s="43">
        <f t="shared" si="64"/>
        <v>21080.520289390686</v>
      </c>
      <c r="H88" s="43">
        <f t="shared" si="64"/>
        <v>101666.33459871657</v>
      </c>
      <c r="I88" s="43">
        <f t="shared" si="64"/>
        <v>164053.19635636633</v>
      </c>
      <c r="J88" s="43">
        <f t="shared" si="64"/>
        <v>202084.81648277229</v>
      </c>
      <c r="K88" s="43">
        <f t="shared" si="64"/>
        <v>153678.31359989537</v>
      </c>
      <c r="L88" s="43">
        <f t="shared" ref="L88:O88" si="65">IF(L$4="X",L96+L104,0)</f>
        <v>59826.509407049598</v>
      </c>
      <c r="M88" s="43">
        <f t="shared" si="65"/>
        <v>86169.049093032358</v>
      </c>
      <c r="N88" s="43">
        <f t="shared" si="65"/>
        <v>128544.54616153079</v>
      </c>
      <c r="O88" s="43">
        <f t="shared" si="65"/>
        <v>133867.53010828994</v>
      </c>
    </row>
    <row r="89" spans="1:28" x14ac:dyDescent="0.25">
      <c r="B89" s="48" t="s">
        <v>30</v>
      </c>
      <c r="C89" s="43">
        <f t="shared" si="64"/>
        <v>0</v>
      </c>
      <c r="D89" s="43">
        <f t="shared" si="64"/>
        <v>23.034365312094945</v>
      </c>
      <c r="E89" s="43">
        <f t="shared" si="64"/>
        <v>144.74984936390018</v>
      </c>
      <c r="F89" s="43">
        <f t="shared" si="64"/>
        <v>573.34885621680655</v>
      </c>
      <c r="G89" s="43">
        <f t="shared" si="64"/>
        <v>2248.0971592422416</v>
      </c>
      <c r="H89" s="43">
        <f t="shared" si="64"/>
        <v>6470.6558026244102</v>
      </c>
      <c r="I89" s="43">
        <f t="shared" si="64"/>
        <v>10495.803321681946</v>
      </c>
      <c r="J89" s="43">
        <f t="shared" si="64"/>
        <v>10757.836916648701</v>
      </c>
      <c r="K89" s="43">
        <f t="shared" si="64"/>
        <v>10203.438807262903</v>
      </c>
      <c r="L89" s="43">
        <f t="shared" ref="L89:O89" si="66">IF(L$4="X",L97+L105,0)</f>
        <v>7373.1314906404823</v>
      </c>
      <c r="M89" s="43">
        <f t="shared" si="66"/>
        <v>7829.1784412119532</v>
      </c>
      <c r="N89" s="43">
        <f t="shared" si="66"/>
        <v>10675.290204950266</v>
      </c>
      <c r="O89" s="43">
        <f t="shared" si="66"/>
        <v>12542.260500411805</v>
      </c>
    </row>
    <row r="90" spans="1:28" x14ac:dyDescent="0.25">
      <c r="B90" s="48" t="s">
        <v>31</v>
      </c>
      <c r="C90" s="43">
        <f t="shared" si="64"/>
        <v>0</v>
      </c>
      <c r="D90" s="43">
        <f t="shared" si="64"/>
        <v>139.89228394176408</v>
      </c>
      <c r="E90" s="43">
        <f t="shared" si="64"/>
        <v>527.72483110724693</v>
      </c>
      <c r="F90" s="43">
        <f t="shared" si="64"/>
        <v>2769.3690837428985</v>
      </c>
      <c r="G90" s="43">
        <f t="shared" si="64"/>
        <v>8118.9235429634173</v>
      </c>
      <c r="H90" s="43">
        <f t="shared" si="64"/>
        <v>47243.179659002402</v>
      </c>
      <c r="I90" s="43">
        <f t="shared" si="64"/>
        <v>67391.211678328982</v>
      </c>
      <c r="J90" s="43">
        <f t="shared" si="64"/>
        <v>73791.953075470592</v>
      </c>
      <c r="K90" s="43">
        <f t="shared" si="64"/>
        <v>43297.297915330018</v>
      </c>
      <c r="L90" s="43">
        <f t="shared" ref="L90:O90" si="67">IF(L$4="X",L98+L106,0)</f>
        <v>16017.675532872412</v>
      </c>
      <c r="M90" s="43">
        <f t="shared" si="67"/>
        <v>22875.371773106457</v>
      </c>
      <c r="N90" s="43">
        <f t="shared" si="67"/>
        <v>43349.971381121548</v>
      </c>
      <c r="O90" s="43">
        <f t="shared" si="67"/>
        <v>54765.86770864977</v>
      </c>
    </row>
    <row r="91" spans="1:28" x14ac:dyDescent="0.25">
      <c r="B91" s="48" t="s">
        <v>32</v>
      </c>
      <c r="C91" s="43">
        <f t="shared" si="64"/>
        <v>0</v>
      </c>
      <c r="D91" s="43">
        <f t="shared" si="64"/>
        <v>20.701510936707962</v>
      </c>
      <c r="E91" s="43">
        <f t="shared" si="64"/>
        <v>47.414482092898616</v>
      </c>
      <c r="F91" s="43">
        <f t="shared" si="64"/>
        <v>215.39900711188761</v>
      </c>
      <c r="G91" s="43">
        <f t="shared" si="64"/>
        <v>613.38731132376984</v>
      </c>
      <c r="H91" s="43">
        <f t="shared" si="64"/>
        <v>10908.517153062239</v>
      </c>
      <c r="I91" s="43">
        <f t="shared" si="64"/>
        <v>25358.108146302493</v>
      </c>
      <c r="J91" s="43">
        <f t="shared" si="64"/>
        <v>27471.947899822004</v>
      </c>
      <c r="K91" s="43">
        <f t="shared" si="64"/>
        <v>14685.04597749029</v>
      </c>
      <c r="L91" s="43">
        <f t="shared" ref="L91:O91" si="68">IF(L$4="X",L99+L107,0)</f>
        <v>3452.02637549573</v>
      </c>
      <c r="M91" s="43">
        <f t="shared" si="68"/>
        <v>4192.5010578599386</v>
      </c>
      <c r="N91" s="43">
        <f t="shared" si="68"/>
        <v>7597.8778305036958</v>
      </c>
      <c r="O91" s="43">
        <f t="shared" si="68"/>
        <v>9710.7466638362894</v>
      </c>
    </row>
    <row r="92" spans="1:28" ht="15.75" thickBot="1" x14ac:dyDescent="0.3">
      <c r="B92" s="26" t="s">
        <v>33</v>
      </c>
      <c r="C92" s="134">
        <f t="shared" si="64"/>
        <v>0</v>
      </c>
      <c r="D92" s="134">
        <f t="shared" si="64"/>
        <v>0</v>
      </c>
      <c r="E92" s="134">
        <f t="shared" si="64"/>
        <v>1.4330326119078123</v>
      </c>
      <c r="F92" s="134">
        <f t="shared" si="64"/>
        <v>3.0112575549834388</v>
      </c>
      <c r="G92" s="134">
        <f t="shared" si="64"/>
        <v>6.0721012514123052</v>
      </c>
      <c r="H92" s="134">
        <f t="shared" si="64"/>
        <v>1213.7000347297799</v>
      </c>
      <c r="I92" s="134">
        <f t="shared" si="64"/>
        <v>3028.0263435020011</v>
      </c>
      <c r="J92" s="134">
        <f t="shared" si="64"/>
        <v>3516.3357198689005</v>
      </c>
      <c r="K92" s="134">
        <f t="shared" si="64"/>
        <v>1683.5569476185481</v>
      </c>
      <c r="L92" s="134">
        <f t="shared" ref="L92:O92" si="69">IF(L$4="X",L100+L108,0)</f>
        <v>171.9746060891859</v>
      </c>
      <c r="M92" s="134">
        <f t="shared" si="69"/>
        <v>68.77655588637522</v>
      </c>
      <c r="N92" s="134">
        <f t="shared" si="69"/>
        <v>835.92113106564318</v>
      </c>
      <c r="O92" s="134">
        <f t="shared" si="69"/>
        <v>1865.4616715620048</v>
      </c>
      <c r="P92" s="270" t="s">
        <v>195</v>
      </c>
    </row>
    <row r="93" spans="1:28" s="1" customFormat="1" ht="15.75" thickBot="1" x14ac:dyDescent="0.3">
      <c r="B93" s="49" t="s">
        <v>34</v>
      </c>
      <c r="C93" s="135">
        <f t="shared" ref="C93:K93" si="70">SUM(C88:C92)</f>
        <v>1702.8266487025267</v>
      </c>
      <c r="D93" s="136">
        <f t="shared" si="70"/>
        <v>4666.3389367487343</v>
      </c>
      <c r="E93" s="136">
        <f t="shared" si="70"/>
        <v>7514.6797128221669</v>
      </c>
      <c r="F93" s="136">
        <f t="shared" si="70"/>
        <v>13559.980670205143</v>
      </c>
      <c r="G93" s="136">
        <f t="shared" si="70"/>
        <v>32067.000404171529</v>
      </c>
      <c r="H93" s="136">
        <f t="shared" si="70"/>
        <v>167502.38724813543</v>
      </c>
      <c r="I93" s="136">
        <f t="shared" si="70"/>
        <v>270326.34584618174</v>
      </c>
      <c r="J93" s="136">
        <f t="shared" si="70"/>
        <v>317622.89009458252</v>
      </c>
      <c r="K93" s="136">
        <f t="shared" si="70"/>
        <v>223547.6532475971</v>
      </c>
      <c r="L93" s="136">
        <f t="shared" ref="L93:O93" si="71">SUM(L88:L92)</f>
        <v>86841.317412147415</v>
      </c>
      <c r="M93" s="136">
        <f t="shared" si="71"/>
        <v>121134.87692109708</v>
      </c>
      <c r="N93" s="136">
        <f t="shared" si="71"/>
        <v>191003.60670917193</v>
      </c>
      <c r="O93" s="136">
        <f t="shared" si="71"/>
        <v>212751.8666527498</v>
      </c>
      <c r="P93" s="272">
        <f>SUM(C93:O93)</f>
        <v>1650241.7705043131</v>
      </c>
    </row>
    <row r="94" spans="1:28" ht="15.75" thickBot="1" x14ac:dyDescent="0.3"/>
    <row r="95" spans="1:28" ht="15.75" thickBot="1" x14ac:dyDescent="0.3">
      <c r="B95" s="46" t="s">
        <v>152</v>
      </c>
      <c r="C95" s="41">
        <f>C87</f>
        <v>45658</v>
      </c>
      <c r="D95" s="41">
        <f t="shared" ref="D95:O95" si="72">D87</f>
        <v>45689</v>
      </c>
      <c r="E95" s="41">
        <f t="shared" si="72"/>
        <v>45717</v>
      </c>
      <c r="F95" s="41">
        <f t="shared" si="72"/>
        <v>45748</v>
      </c>
      <c r="G95" s="41">
        <f t="shared" si="72"/>
        <v>45778</v>
      </c>
      <c r="H95" s="41">
        <f t="shared" si="72"/>
        <v>45809</v>
      </c>
      <c r="I95" s="41">
        <f t="shared" si="72"/>
        <v>45839</v>
      </c>
      <c r="J95" s="41">
        <f t="shared" si="72"/>
        <v>45870</v>
      </c>
      <c r="K95" s="41">
        <f t="shared" si="72"/>
        <v>45901</v>
      </c>
      <c r="L95" s="41">
        <f t="shared" si="72"/>
        <v>45931</v>
      </c>
      <c r="M95" s="41">
        <f t="shared" si="72"/>
        <v>45962</v>
      </c>
      <c r="N95" s="41">
        <f t="shared" si="72"/>
        <v>45992</v>
      </c>
      <c r="O95" s="41">
        <f t="shared" si="72"/>
        <v>46023</v>
      </c>
    </row>
    <row r="96" spans="1:28" x14ac:dyDescent="0.25">
      <c r="B96" s="47" t="s">
        <v>29</v>
      </c>
      <c r="C96" s="42">
        <f>IF(C$4="X",' 1M - RES'!C61,0)</f>
        <v>1644.2188249136059</v>
      </c>
      <c r="D96" s="42">
        <f>IF(D$4="X",' 1M - RES'!D61,0)</f>
        <v>4115.2440523881514</v>
      </c>
      <c r="E96" s="42">
        <f>IF(E$4="X",' 1M - RES'!E61,0)</f>
        <v>5613.9180638201724</v>
      </c>
      <c r="F96" s="42">
        <f>IF(F$4="X",' 1M - RES'!F61,0)</f>
        <v>6615.6086913800482</v>
      </c>
      <c r="G96" s="42">
        <f>IF(G$4="X",' 1M - RES'!G61,0)</f>
        <v>12049.360084367016</v>
      </c>
      <c r="H96" s="42">
        <f>IF(H$4="X",' 1M - RES'!H61,0)</f>
        <v>65409.994896396158</v>
      </c>
      <c r="I96" s="42">
        <f>IF(I$4="X",' 1M - RES'!I61,0)</f>
        <v>103286.13559739101</v>
      </c>
      <c r="J96" s="42">
        <f>IF(J$4="X",' 1M - RES'!J61,0)</f>
        <v>117011.78418757285</v>
      </c>
      <c r="K96" s="42">
        <f>IF(K$4="X",' 1M - RES'!K61,0)</f>
        <v>74660.990489933232</v>
      </c>
      <c r="L96" s="42">
        <f>IF(L$4="X",' 1M - RES'!L61,0)</f>
        <v>22528.066478263914</v>
      </c>
      <c r="M96" s="42">
        <f>IF(M$4="X",' 1M - RES'!M61,0)</f>
        <v>34971.126164586989</v>
      </c>
      <c r="N96" s="42">
        <f>IF(N$4="X",' 1M - RES'!N61,0)</f>
        <v>58209.617245788861</v>
      </c>
      <c r="O96" s="42">
        <f>IF(O$4="X",' 1M - RES'!O61,0)</f>
        <v>61301.443415242102</v>
      </c>
    </row>
    <row r="97" spans="2:15" x14ac:dyDescent="0.25">
      <c r="B97" s="48" t="s">
        <v>30</v>
      </c>
      <c r="C97" s="43">
        <f>IF(C$4="X",'2M - SGS'!C73+'Biz DRENE'!C77,0)</f>
        <v>0</v>
      </c>
      <c r="D97" s="43">
        <f>IF(D$4="X",'2M - SGS'!D73+'Biz DRENE'!D77,0)</f>
        <v>23.034365312094945</v>
      </c>
      <c r="E97" s="43">
        <f>IF(E$4="X",'2M - SGS'!E73+'Biz DRENE'!E77,0)</f>
        <v>86.152565639760951</v>
      </c>
      <c r="F97" s="43">
        <f>IF(F$4="X",'2M - SGS'!F73+'Biz DRENE'!F77,0)</f>
        <v>208.37245957016384</v>
      </c>
      <c r="G97" s="43">
        <f>IF(G$4="X",'2M - SGS'!G73+'Biz DRENE'!G77,0)</f>
        <v>591.20635698858814</v>
      </c>
      <c r="H97" s="43">
        <f>IF(H$4="X",'2M - SGS'!H73+'Biz DRENE'!H77,0)</f>
        <v>2525.6332177552476</v>
      </c>
      <c r="I97" s="43">
        <f>IF(I$4="X",'2M - SGS'!I73+'Biz DRENE'!I77,0)</f>
        <v>4258.129088168409</v>
      </c>
      <c r="J97" s="43">
        <f>IF(J$4="X",'2M - SGS'!J73+'Biz DRENE'!J77,0)</f>
        <v>5068.870216433309</v>
      </c>
      <c r="K97" s="43">
        <f>IF(K$4="X",'2M - SGS'!K73+'Biz DRENE'!K77,0)</f>
        <v>3710.5518890169037</v>
      </c>
      <c r="L97" s="43">
        <f>IF(L$4="X",'2M - SGS'!L73+'Biz DRENE'!L77,0)</f>
        <v>2101.379808394247</v>
      </c>
      <c r="M97" s="43">
        <f>IF(M$4="X",'2M - SGS'!M73+'Biz DRENE'!M77,0)</f>
        <v>2839.2830354037405</v>
      </c>
      <c r="N97" s="43">
        <f>IF(N$4="X",'2M - SGS'!N73+'Biz DRENE'!N77,0)</f>
        <v>4526.0705704848651</v>
      </c>
      <c r="O97" s="43">
        <f>IF(O$4="X",'2M - SGS'!O73+'Biz DRENE'!O77,0)</f>
        <v>5476.2182789383705</v>
      </c>
    </row>
    <row r="98" spans="2:15" x14ac:dyDescent="0.25">
      <c r="B98" s="48" t="s">
        <v>31</v>
      </c>
      <c r="C98" s="43">
        <f>IF(C$4="X",'3M - LGS'!C73+'Biz DRENE'!C78,0)</f>
        <v>0</v>
      </c>
      <c r="D98" s="43">
        <f>IF(D$4="X",'3M - LGS'!D73+'Biz DRENE'!D78,0)</f>
        <v>139.89228394176408</v>
      </c>
      <c r="E98" s="43">
        <f>IF(E$4="X",'3M - LGS'!E73+'Biz DRENE'!E78,0)</f>
        <v>491.77214242647477</v>
      </c>
      <c r="F98" s="43">
        <f>IF(F$4="X",'3M - LGS'!F73+'Biz DRENE'!F78,0)</f>
        <v>2689.2310761389281</v>
      </c>
      <c r="G98" s="43">
        <f>IF(G$4="X",'3M - LGS'!G73+'Biz DRENE'!G78,0)</f>
        <v>7947.1551092064146</v>
      </c>
      <c r="H98" s="43">
        <f>IF(H$4="X",'3M - LGS'!H73+'Biz DRENE'!H78,0)</f>
        <v>46710.381353595178</v>
      </c>
      <c r="I98" s="43">
        <f>IF(I$4="X",'3M - LGS'!I73+'Biz DRENE'!I78,0)</f>
        <v>66283.416598415293</v>
      </c>
      <c r="J98" s="43">
        <f>IF(J$4="X",'3M - LGS'!J73+'Biz DRENE'!J78,0)</f>
        <v>72463.444914618201</v>
      </c>
      <c r="K98" s="43">
        <f>IF(K$4="X",'3M - LGS'!K73+'Biz DRENE'!K78,0)</f>
        <v>41322.974476394214</v>
      </c>
      <c r="L98" s="43">
        <f>IF(L$4="X",'3M - LGS'!L73+'Biz DRENE'!L78,0)</f>
        <v>14383.892980587958</v>
      </c>
      <c r="M98" s="43">
        <f>IF(M$4="X",'3M - LGS'!M73+'Biz DRENE'!M78,0)</f>
        <v>21282.21966642312</v>
      </c>
      <c r="N98" s="43">
        <f>IF(N$4="X",'3M - LGS'!N73+'Biz DRENE'!N78,0)</f>
        <v>39976.961863580254</v>
      </c>
      <c r="O98" s="43">
        <f>IF(O$4="X",'3M - LGS'!O73+'Biz DRENE'!O78,0)</f>
        <v>49327.819873287794</v>
      </c>
    </row>
    <row r="99" spans="2:15" x14ac:dyDescent="0.25">
      <c r="B99" s="48" t="s">
        <v>32</v>
      </c>
      <c r="C99" s="43">
        <f>IF(C$4="X",'4M - SPS'!C73+'Biz DRENE'!C79,0)</f>
        <v>0</v>
      </c>
      <c r="D99" s="43">
        <f>IF(D$4="X",'4M - SPS'!D73+'Biz DRENE'!D79,0)</f>
        <v>20.701510936707962</v>
      </c>
      <c r="E99" s="43">
        <f>IF(E$4="X",'4M - SPS'!E73+'Biz DRENE'!E79,0)</f>
        <v>47.414482092898616</v>
      </c>
      <c r="F99" s="43">
        <f>IF(F$4="X",'4M - SPS'!F73+'Biz DRENE'!F79,0)</f>
        <v>215.39900711188761</v>
      </c>
      <c r="G99" s="43">
        <f>IF(G$4="X",'4M - SPS'!G73+'Biz DRENE'!G79,0)</f>
        <v>613.38731132376984</v>
      </c>
      <c r="H99" s="43">
        <f>IF(H$4="X",'4M - SPS'!H73+'Biz DRENE'!H79,0)</f>
        <v>10908.517153062239</v>
      </c>
      <c r="I99" s="43">
        <f>IF(I$4="X",'4M - SPS'!I73+'Biz DRENE'!I79,0)</f>
        <v>25358.108146302493</v>
      </c>
      <c r="J99" s="43">
        <f>IF(J$4="X",'4M - SPS'!J73+'Biz DRENE'!J79,0)</f>
        <v>27471.947899822004</v>
      </c>
      <c r="K99" s="43">
        <f>IF(K$4="X",'4M - SPS'!K73+'Biz DRENE'!K79,0)</f>
        <v>14685.04597749029</v>
      </c>
      <c r="L99" s="43">
        <f>IF(L$4="X",'4M - SPS'!L73+'Biz DRENE'!L79,0)</f>
        <v>3452.02637549573</v>
      </c>
      <c r="M99" s="43">
        <f>IF(M$4="X",'4M - SPS'!M73+'Biz DRENE'!M79,0)</f>
        <v>4192.5010578599386</v>
      </c>
      <c r="N99" s="43">
        <f>IF(N$4="X",'4M - SPS'!N73+'Biz DRENE'!N79,0)</f>
        <v>7597.8778305036958</v>
      </c>
      <c r="O99" s="43">
        <f>IF(O$4="X",'4M - SPS'!O73+'Biz DRENE'!O79,0)</f>
        <v>9710.7466638362894</v>
      </c>
    </row>
    <row r="100" spans="2:15" ht="15.75" thickBot="1" x14ac:dyDescent="0.3">
      <c r="B100" s="26" t="s">
        <v>33</v>
      </c>
      <c r="C100" s="44">
        <f>IF(C$4="X",'11M - LPS'!C73+'Biz DRENE'!C80,0)</f>
        <v>0</v>
      </c>
      <c r="D100" s="44">
        <f>IF(D$4="X",'11M - LPS'!D73+'Biz DRENE'!D80,0)</f>
        <v>0</v>
      </c>
      <c r="E100" s="44">
        <f>IF(E$4="X",'11M - LPS'!E73+'Biz DRENE'!E80,0)</f>
        <v>1.4330326119078123</v>
      </c>
      <c r="F100" s="44">
        <f>IF(F$4="X",'11M - LPS'!F73+'Biz DRENE'!F80,0)</f>
        <v>3.0112575549834388</v>
      </c>
      <c r="G100" s="44">
        <f>IF(G$4="X",'11M - LPS'!G73+'Biz DRENE'!G80,0)</f>
        <v>6.0721012514123052</v>
      </c>
      <c r="H100" s="44">
        <f>IF(H$4="X",'11M - LPS'!H73+'Biz DRENE'!H80,0)</f>
        <v>1213.7000347297799</v>
      </c>
      <c r="I100" s="44">
        <f>IF(I$4="X",'11M - LPS'!I73+'Biz DRENE'!I80,0)</f>
        <v>3028.0263435020011</v>
      </c>
      <c r="J100" s="44">
        <f>IF(J$4="X",'11M - LPS'!J73+'Biz DRENE'!J80,0)</f>
        <v>3516.3357198689005</v>
      </c>
      <c r="K100" s="44">
        <f>IF(K$4="X",'11M - LPS'!K73+'Biz DRENE'!K80,0)</f>
        <v>1683.5569476185481</v>
      </c>
      <c r="L100" s="44">
        <f>IF(L$4="X",'11M - LPS'!L73+'Biz DRENE'!L80,0)</f>
        <v>171.9746060891859</v>
      </c>
      <c r="M100" s="44">
        <f>IF(M$4="X",'11M - LPS'!M73+'Biz DRENE'!M80,0)</f>
        <v>68.77655588637522</v>
      </c>
      <c r="N100" s="44">
        <f>IF(N$4="X",'11M - LPS'!N73+'Biz DRENE'!N80,0)</f>
        <v>835.92113106564318</v>
      </c>
      <c r="O100" s="44">
        <f>IF(O$4="X",'11M - LPS'!O73+'Biz DRENE'!O80,0)</f>
        <v>1865.4616715620048</v>
      </c>
    </row>
    <row r="101" spans="2:15" s="1" customFormat="1" ht="15.75" thickBot="1" x14ac:dyDescent="0.3">
      <c r="B101" s="49" t="s">
        <v>34</v>
      </c>
      <c r="C101" s="50">
        <f>SUM(C96:C100)</f>
        <v>1644.2188249136059</v>
      </c>
      <c r="D101" s="39">
        <f t="shared" ref="D101:K101" si="73">SUM(D96:D100)</f>
        <v>4298.8722125787181</v>
      </c>
      <c r="E101" s="39">
        <f t="shared" si="73"/>
        <v>6240.6902865912143</v>
      </c>
      <c r="F101" s="39">
        <f t="shared" si="73"/>
        <v>9731.6224917560121</v>
      </c>
      <c r="G101" s="39">
        <f t="shared" si="73"/>
        <v>21207.180963137202</v>
      </c>
      <c r="H101" s="39">
        <f t="shared" si="73"/>
        <v>126768.2266555386</v>
      </c>
      <c r="I101" s="39">
        <f t="shared" si="73"/>
        <v>202213.81577377921</v>
      </c>
      <c r="J101" s="39">
        <f t="shared" si="73"/>
        <v>225532.38293831525</v>
      </c>
      <c r="K101" s="39">
        <f t="shared" si="73"/>
        <v>136063.11978045318</v>
      </c>
      <c r="L101" s="39">
        <f t="shared" ref="L101:O101" si="74">SUM(L96:L100)</f>
        <v>42637.340248831031</v>
      </c>
      <c r="M101" s="39">
        <f t="shared" si="74"/>
        <v>63353.906480160171</v>
      </c>
      <c r="N101" s="39">
        <f t="shared" si="74"/>
        <v>111146.44864142333</v>
      </c>
      <c r="O101" s="39">
        <f t="shared" si="74"/>
        <v>127681.68990286656</v>
      </c>
    </row>
    <row r="102" spans="2:15" ht="15.75" thickBot="1" x14ac:dyDescent="0.3"/>
    <row r="103" spans="2:15" ht="15.75" thickBot="1" x14ac:dyDescent="0.3">
      <c r="B103" s="54" t="s">
        <v>151</v>
      </c>
      <c r="C103" s="51">
        <f>C95</f>
        <v>45658</v>
      </c>
      <c r="D103" s="51">
        <f t="shared" ref="D103:O103" si="75">D95</f>
        <v>45689</v>
      </c>
      <c r="E103" s="51">
        <f t="shared" si="75"/>
        <v>45717</v>
      </c>
      <c r="F103" s="51">
        <f t="shared" si="75"/>
        <v>45748</v>
      </c>
      <c r="G103" s="51">
        <f t="shared" si="75"/>
        <v>45778</v>
      </c>
      <c r="H103" s="51">
        <f t="shared" si="75"/>
        <v>45809</v>
      </c>
      <c r="I103" s="51">
        <f t="shared" si="75"/>
        <v>45839</v>
      </c>
      <c r="J103" s="51">
        <f t="shared" si="75"/>
        <v>45870</v>
      </c>
      <c r="K103" s="51">
        <f t="shared" si="75"/>
        <v>45901</v>
      </c>
      <c r="L103" s="51">
        <f t="shared" si="75"/>
        <v>45931</v>
      </c>
      <c r="M103" s="51">
        <f t="shared" si="75"/>
        <v>45962</v>
      </c>
      <c r="N103" s="51">
        <f t="shared" si="75"/>
        <v>45992</v>
      </c>
      <c r="O103" s="51">
        <f t="shared" si="75"/>
        <v>46023</v>
      </c>
    </row>
    <row r="104" spans="2:15" x14ac:dyDescent="0.25">
      <c r="B104" s="55" t="s">
        <v>29</v>
      </c>
      <c r="C104" s="52">
        <f>IF(C$4="X",' LI 1M - RES'!C61,0)</f>
        <v>58.60782378892074</v>
      </c>
      <c r="D104" s="52">
        <f>IF(D$4="X",' LI 1M - RES'!D61,0)</f>
        <v>367.46672417001588</v>
      </c>
      <c r="E104" s="52">
        <f>IF(E$4="X",' LI 1M - RES'!E61,0)</f>
        <v>1179.4394538260406</v>
      </c>
      <c r="F104" s="52">
        <f>IF(F$4="X",' LI 1M - RES'!F61,0)</f>
        <v>3383.2437741985195</v>
      </c>
      <c r="G104" s="52">
        <f>IF(G$4="X",' LI 1M - RES'!G61,0)</f>
        <v>9031.1602050236706</v>
      </c>
      <c r="H104" s="52">
        <f>IF(H$4="X",' LI 1M - RES'!H61,0)</f>
        <v>36256.339702320409</v>
      </c>
      <c r="I104" s="52">
        <f>IF(I$4="X",' LI 1M - RES'!I61,0)</f>
        <v>60767.060758975313</v>
      </c>
      <c r="J104" s="52">
        <f>IF(J$4="X",' LI 1M - RES'!J61,0)</f>
        <v>85073.032295199431</v>
      </c>
      <c r="K104" s="52">
        <f>IF(K$4="X",' LI 1M - RES'!K61,0)</f>
        <v>79017.323109962133</v>
      </c>
      <c r="L104" s="52">
        <f>IF(L$4="X",' LI 1M - RES'!L61,0)</f>
        <v>37298.442928785684</v>
      </c>
      <c r="M104" s="52">
        <f>IF(M$4="X",' LI 1M - RES'!M61,0)</f>
        <v>51197.922928445369</v>
      </c>
      <c r="N104" s="52">
        <f>IF(N$4="X",' LI 1M - RES'!N61,0)</f>
        <v>70334.928915741926</v>
      </c>
      <c r="O104" s="52">
        <f>IF(O$4="X",' LI 1M - RES'!O61,0)</f>
        <v>72566.086693047837</v>
      </c>
    </row>
    <row r="105" spans="2:15" x14ac:dyDescent="0.25">
      <c r="B105" s="48" t="s">
        <v>30</v>
      </c>
      <c r="C105" s="43">
        <f>IF(C$4="X",'LI 2M - SGS'!C73,0)</f>
        <v>0</v>
      </c>
      <c r="D105" s="43">
        <f>IF(D$4="X",'LI 2M - SGS'!D73,0)</f>
        <v>0</v>
      </c>
      <c r="E105" s="43">
        <f>IF(E$4="X",'LI 2M - SGS'!E73,0)</f>
        <v>58.597283724139217</v>
      </c>
      <c r="F105" s="43">
        <f>IF(F$4="X",'LI 2M - SGS'!F73,0)</f>
        <v>364.97639664664268</v>
      </c>
      <c r="G105" s="43">
        <f>IF(G$4="X",'LI 2M - SGS'!G73,0)</f>
        <v>1656.8908022536534</v>
      </c>
      <c r="H105" s="43">
        <f>IF(H$4="X",'LI 2M - SGS'!H73,0)</f>
        <v>3945.0225848691625</v>
      </c>
      <c r="I105" s="43">
        <f>IF(I$4="X",'LI 2M - SGS'!I73,0)</f>
        <v>6237.6742335135377</v>
      </c>
      <c r="J105" s="43">
        <f>IF(J$4="X",'LI 2M - SGS'!J73,0)</f>
        <v>5688.9667002153919</v>
      </c>
      <c r="K105" s="43">
        <f>IF(K$4="X",'LI 2M - SGS'!K73,0)</f>
        <v>6492.8869182459994</v>
      </c>
      <c r="L105" s="43">
        <f>IF(L$4="X",'LI 2M - SGS'!L73,0)</f>
        <v>5271.7516822462349</v>
      </c>
      <c r="M105" s="43">
        <f>IF(M$4="X",'LI 2M - SGS'!M73,0)</f>
        <v>4989.8954058082127</v>
      </c>
      <c r="N105" s="43">
        <f>IF(N$4="X",'LI 2M - SGS'!N73,0)</f>
        <v>6149.2196344654003</v>
      </c>
      <c r="O105" s="43">
        <f>IF(O$4="X",'LI 2M - SGS'!O73,0)</f>
        <v>7066.0422214734344</v>
      </c>
    </row>
    <row r="106" spans="2:15" x14ac:dyDescent="0.25">
      <c r="B106" s="48" t="s">
        <v>31</v>
      </c>
      <c r="C106" s="43">
        <f>IF(C$4="X",'LI 3M - LGS'!C73,0)</f>
        <v>0</v>
      </c>
      <c r="D106" s="43">
        <f>IF(D$4="X",'LI 3M - LGS'!D73,0)</f>
        <v>0</v>
      </c>
      <c r="E106" s="43">
        <f>IF(E$4="X",'LI 3M - LGS'!E73,0)</f>
        <v>35.952688680772205</v>
      </c>
      <c r="F106" s="43">
        <f>IF(F$4="X",'LI 3M - LGS'!F73,0)</f>
        <v>80.138007603970209</v>
      </c>
      <c r="G106" s="43">
        <f>IF(G$4="X",'LI 3M - LGS'!G73,0)</f>
        <v>171.76843375700275</v>
      </c>
      <c r="H106" s="43">
        <f>IF(H$4="X",'LI 3M - LGS'!H73,0)</f>
        <v>532.79830540722367</v>
      </c>
      <c r="I106" s="43">
        <f>IF(I$4="X",'LI 3M - LGS'!I73,0)</f>
        <v>1107.7950799136838</v>
      </c>
      <c r="J106" s="43">
        <f>IF(J$4="X",'LI 3M - LGS'!J73,0)</f>
        <v>1328.5081608523903</v>
      </c>
      <c r="K106" s="43">
        <f>IF(K$4="X",'LI 3M - LGS'!K73,0)</f>
        <v>1974.3234389358029</v>
      </c>
      <c r="L106" s="43">
        <f>IF(L$4="X",'LI 3M - LGS'!L73,0)</f>
        <v>1633.7825522844535</v>
      </c>
      <c r="M106" s="43">
        <f>IF(M$4="X",'LI 3M - LGS'!M73,0)</f>
        <v>1593.1521066833373</v>
      </c>
      <c r="N106" s="43">
        <f>IF(N$4="X",'LI 3M - LGS'!N73,0)</f>
        <v>3373.0095175412935</v>
      </c>
      <c r="O106" s="43">
        <f>IF(O$4="X",'LI 3M - LGS'!O73,0)</f>
        <v>5438.0478353619792</v>
      </c>
    </row>
    <row r="107" spans="2:15" x14ac:dyDescent="0.25">
      <c r="B107" s="48" t="s">
        <v>32</v>
      </c>
      <c r="C107" s="43">
        <f>IF(C$4="X",'LI 4M - SPS'!C73,0)</f>
        <v>0</v>
      </c>
      <c r="D107" s="43">
        <f>IF(D$4="X",'LI 4M - SPS'!D73,0)</f>
        <v>0</v>
      </c>
      <c r="E107" s="43">
        <f>IF(E$4="X",'LI 4M - SPS'!E73,0)</f>
        <v>0</v>
      </c>
      <c r="F107" s="43">
        <f>IF(F$4="X",'LI 4M - SPS'!F73,0)</f>
        <v>0</v>
      </c>
      <c r="G107" s="43">
        <f>IF(G$4="X",'LI 4M - SPS'!G73,0)</f>
        <v>0</v>
      </c>
      <c r="H107" s="43">
        <f>IF(H$4="X",'LI 4M - SPS'!H73,0)</f>
        <v>0</v>
      </c>
      <c r="I107" s="43">
        <f>IF(I$4="X",'LI 4M - SPS'!I73,0)</f>
        <v>0</v>
      </c>
      <c r="J107" s="43">
        <f>IF(J$4="X",'LI 4M - SPS'!J73,0)</f>
        <v>0</v>
      </c>
      <c r="K107" s="43">
        <f>IF(K$4="X",'LI 4M - SPS'!K73,0)</f>
        <v>0</v>
      </c>
      <c r="L107" s="43">
        <f>IF(L$4="X",'LI 4M - SPS'!L73,0)</f>
        <v>0</v>
      </c>
      <c r="M107" s="43">
        <f>IF(M$4="X",'LI 4M - SPS'!M73,0)</f>
        <v>0</v>
      </c>
      <c r="N107" s="43">
        <f>IF(N$4="X",'LI 4M - SPS'!N73,0)</f>
        <v>0</v>
      </c>
      <c r="O107" s="43">
        <f>IF(O$4="X",'LI 4M - SPS'!O73,0)</f>
        <v>0</v>
      </c>
    </row>
    <row r="108" spans="2:15" ht="15.75" thickBot="1" x14ac:dyDescent="0.3">
      <c r="B108" s="26" t="s">
        <v>33</v>
      </c>
      <c r="C108" s="134">
        <f>IF(C$4="X",'LI 11M - LPS'!C73,0)</f>
        <v>0</v>
      </c>
      <c r="D108" s="134">
        <f>IF(D$4="X",'LI 11M - LPS'!D73,0)</f>
        <v>0</v>
      </c>
      <c r="E108" s="134">
        <f>IF(E$4="X",'LI 11M - LPS'!E73,0)</f>
        <v>0</v>
      </c>
      <c r="F108" s="134">
        <f>IF(F$4="X",'LI 11M - LPS'!F73,0)</f>
        <v>0</v>
      </c>
      <c r="G108" s="134">
        <f>IF(G$4="X",'LI 11M - LPS'!G73,0)</f>
        <v>0</v>
      </c>
      <c r="H108" s="134">
        <f>IF(H$4="X",'LI 11M - LPS'!H73,0)</f>
        <v>0</v>
      </c>
      <c r="I108" s="134">
        <f>IF(I$4="X",'LI 11M - LPS'!I73,0)</f>
        <v>0</v>
      </c>
      <c r="J108" s="134">
        <f>IF(J$4="X",'LI 11M - LPS'!J73,0)</f>
        <v>0</v>
      </c>
      <c r="K108" s="134">
        <f>IF(K$4="X",'LI 11M - LPS'!K73,0)</f>
        <v>0</v>
      </c>
      <c r="L108" s="134">
        <f>IF(L$4="X",'LI 11M - LPS'!L73,0)</f>
        <v>0</v>
      </c>
      <c r="M108" s="134">
        <f>IF(M$4="X",'LI 11M - LPS'!M73,0)</f>
        <v>0</v>
      </c>
      <c r="N108" s="134">
        <f>IF(N$4="X",'LI 11M - LPS'!N73,0)</f>
        <v>0</v>
      </c>
      <c r="O108" s="134">
        <f>IF(O$4="X",'LI 11M - LPS'!O73,0)</f>
        <v>0</v>
      </c>
    </row>
    <row r="109" spans="2:15" s="1" customFormat="1" ht="15.75" thickBot="1" x14ac:dyDescent="0.3">
      <c r="B109" s="49" t="s">
        <v>34</v>
      </c>
      <c r="C109" s="135">
        <f>SUM(C104:C108)</f>
        <v>58.60782378892074</v>
      </c>
      <c r="D109" s="136">
        <f t="shared" ref="D109:K109" si="76">SUM(D104:D108)</f>
        <v>367.46672417001588</v>
      </c>
      <c r="E109" s="136">
        <f t="shared" si="76"/>
        <v>1273.9894262309519</v>
      </c>
      <c r="F109" s="136">
        <f t="shared" si="76"/>
        <v>3828.3581784491325</v>
      </c>
      <c r="G109" s="136">
        <f t="shared" si="76"/>
        <v>10859.819441034328</v>
      </c>
      <c r="H109" s="136">
        <f t="shared" si="76"/>
        <v>40734.160592596796</v>
      </c>
      <c r="I109" s="136">
        <f t="shared" si="76"/>
        <v>68112.530072402544</v>
      </c>
      <c r="J109" s="136">
        <f t="shared" si="76"/>
        <v>92090.507156267209</v>
      </c>
      <c r="K109" s="136">
        <f t="shared" si="76"/>
        <v>87484.533467143934</v>
      </c>
      <c r="L109" s="136">
        <f t="shared" ref="L109:O109" si="77">SUM(L104:L108)</f>
        <v>44203.977163316369</v>
      </c>
      <c r="M109" s="136">
        <f t="shared" si="77"/>
        <v>57780.970440936915</v>
      </c>
      <c r="N109" s="136">
        <f t="shared" si="77"/>
        <v>79857.15806774862</v>
      </c>
      <c r="O109" s="136">
        <f t="shared" si="77"/>
        <v>85070.176749883249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CQ117"/>
  <sheetViews>
    <sheetView zoomScale="80" zoomScaleNormal="80" workbookViewId="0">
      <selection activeCell="E77" sqref="E77"/>
    </sheetView>
  </sheetViews>
  <sheetFormatPr defaultRowHeight="15" x14ac:dyDescent="0.25"/>
  <cols>
    <col min="1" max="1" width="12.28515625" style="68" customWidth="1"/>
    <col min="2" max="2" width="28" bestFit="1" customWidth="1"/>
    <col min="3" max="4" width="11.5703125" bestFit="1" customWidth="1"/>
    <col min="5" max="5" width="12.5703125" customWidth="1"/>
    <col min="6" max="6" width="11.5703125" bestFit="1" customWidth="1"/>
    <col min="7" max="7" width="13.5703125" bestFit="1" customWidth="1"/>
    <col min="8" max="8" width="11.5703125" bestFit="1" customWidth="1"/>
    <col min="9" max="11" width="12.42578125" customWidth="1"/>
    <col min="12" max="14" width="11.5703125" bestFit="1" customWidth="1"/>
    <col min="15" max="15" width="15.28515625" style="1" bestFit="1" customWidth="1"/>
    <col min="16" max="16" width="14.5703125" customWidth="1"/>
    <col min="17" max="17" width="13.7109375" bestFit="1" customWidth="1"/>
    <col min="18" max="18" width="15.28515625" style="104" bestFit="1" customWidth="1"/>
    <col min="19" max="19" width="6" customWidth="1"/>
    <col min="20" max="20" width="11.28515625" bestFit="1" customWidth="1"/>
    <col min="21" max="21" width="23.7109375" style="370" customWidth="1"/>
    <col min="22" max="34" width="7.7109375" style="370" customWidth="1"/>
  </cols>
  <sheetData>
    <row r="1" spans="1:95" ht="31.5" x14ac:dyDescent="0.4">
      <c r="A1" s="185" t="s">
        <v>172</v>
      </c>
      <c r="C1" s="486" t="s">
        <v>144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8"/>
      <c r="O1" s="84"/>
      <c r="P1" s="187"/>
      <c r="R1" s="389"/>
      <c r="AA1" s="371"/>
      <c r="AB1" s="371"/>
      <c r="AC1" s="371"/>
      <c r="AD1" s="371"/>
      <c r="AE1" s="371"/>
      <c r="AF1" s="371"/>
      <c r="AG1" s="371"/>
      <c r="AH1" s="371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</row>
    <row r="2" spans="1:95" ht="4.5" customHeight="1" thickBot="1" x14ac:dyDescent="0.95">
      <c r="C2" s="82"/>
      <c r="D2" s="83"/>
      <c r="E2" s="83"/>
      <c r="F2" s="83"/>
      <c r="G2" s="83"/>
      <c r="H2" s="83"/>
      <c r="I2" s="83"/>
      <c r="J2" s="83"/>
      <c r="K2" s="83"/>
      <c r="L2" s="83"/>
      <c r="M2" s="83"/>
      <c r="N2" s="356"/>
    </row>
    <row r="3" spans="1:95" ht="21.75" customHeight="1" thickBot="1" x14ac:dyDescent="0.3">
      <c r="B3" s="239" t="s">
        <v>36</v>
      </c>
      <c r="C3" s="317" t="s">
        <v>182</v>
      </c>
      <c r="D3" s="317" t="s">
        <v>183</v>
      </c>
      <c r="E3" s="317" t="s">
        <v>184</v>
      </c>
      <c r="F3" s="317" t="s">
        <v>185</v>
      </c>
      <c r="G3" s="317" t="s">
        <v>44</v>
      </c>
      <c r="H3" s="317" t="s">
        <v>186</v>
      </c>
      <c r="I3" s="317" t="s">
        <v>187</v>
      </c>
      <c r="J3" s="317" t="s">
        <v>188</v>
      </c>
      <c r="K3" s="317" t="s">
        <v>189</v>
      </c>
      <c r="L3" s="317" t="s">
        <v>190</v>
      </c>
      <c r="M3" s="317" t="s">
        <v>191</v>
      </c>
      <c r="N3" s="317" t="s">
        <v>192</v>
      </c>
      <c r="O3" s="318" t="s">
        <v>34</v>
      </c>
      <c r="R3" s="390" t="s">
        <v>34</v>
      </c>
      <c r="T3" s="68"/>
      <c r="U3" s="239" t="s">
        <v>36</v>
      </c>
      <c r="V3" s="378" t="s">
        <v>182</v>
      </c>
      <c r="W3" s="378" t="s">
        <v>183</v>
      </c>
      <c r="X3" s="378" t="s">
        <v>184</v>
      </c>
      <c r="Y3" s="378" t="s">
        <v>185</v>
      </c>
      <c r="Z3" s="378" t="s">
        <v>44</v>
      </c>
      <c r="AA3" s="378" t="s">
        <v>186</v>
      </c>
      <c r="AB3" s="378" t="s">
        <v>187</v>
      </c>
      <c r="AC3" s="378" t="s">
        <v>188</v>
      </c>
      <c r="AD3" s="378" t="s">
        <v>189</v>
      </c>
      <c r="AE3" s="378" t="s">
        <v>190</v>
      </c>
      <c r="AF3" s="378" t="s">
        <v>191</v>
      </c>
      <c r="AG3" s="378" t="s">
        <v>192</v>
      </c>
      <c r="AH3" s="318" t="s">
        <v>34</v>
      </c>
    </row>
    <row r="4" spans="1:95" ht="15" customHeight="1" x14ac:dyDescent="0.25">
      <c r="A4" s="478" t="s">
        <v>47</v>
      </c>
      <c r="B4" s="319" t="s">
        <v>0</v>
      </c>
      <c r="C4" s="375">
        <f>$R$15*V4</f>
        <v>0</v>
      </c>
      <c r="D4" s="375">
        <f t="shared" ref="D4:D14" si="0">$R$15*W4</f>
        <v>0</v>
      </c>
      <c r="E4" s="375">
        <f t="shared" ref="E4:E14" si="1">$R$15*X4</f>
        <v>0</v>
      </c>
      <c r="F4" s="375">
        <f t="shared" ref="F4:F14" si="2">$R$15*Y4</f>
        <v>0</v>
      </c>
      <c r="G4" s="375">
        <f t="shared" ref="G4:G14" si="3">$R$15*Z4</f>
        <v>0</v>
      </c>
      <c r="H4" s="375">
        <f t="shared" ref="H4:H14" si="4">$R$15*AA4</f>
        <v>0</v>
      </c>
      <c r="I4" s="375">
        <f t="shared" ref="I4:I14" si="5">$R$15*AB4</f>
        <v>0</v>
      </c>
      <c r="J4" s="375">
        <f t="shared" ref="J4:J14" si="6">$R$15*AC4</f>
        <v>0</v>
      </c>
      <c r="K4" s="375">
        <f t="shared" ref="K4:K14" si="7">$R$15*AD4</f>
        <v>0</v>
      </c>
      <c r="L4" s="375">
        <f t="shared" ref="L4:L14" si="8">$R$15*AE4</f>
        <v>0</v>
      </c>
      <c r="M4" s="375">
        <f t="shared" ref="M4:M14" si="9">$R$15*AF4</f>
        <v>0</v>
      </c>
      <c r="N4" s="375">
        <f t="shared" ref="N4:N14" si="10">$R$15*AG4</f>
        <v>0</v>
      </c>
      <c r="O4" s="320">
        <f t="shared" ref="O4:O15" si="11">SUM(C4:N4)</f>
        <v>0</v>
      </c>
      <c r="P4" s="187"/>
      <c r="R4" s="391"/>
      <c r="T4" s="478" t="s">
        <v>47</v>
      </c>
      <c r="U4" s="319" t="s">
        <v>0</v>
      </c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379">
        <f t="shared" ref="AH4:AH15" si="12">SUM(V4:AG4)</f>
        <v>0</v>
      </c>
    </row>
    <row r="5" spans="1:95" x14ac:dyDescent="0.25">
      <c r="A5" s="479"/>
      <c r="B5" s="319" t="s">
        <v>1</v>
      </c>
      <c r="C5" s="161">
        <f t="shared" ref="C5:C14" si="13">$R$15*V5</f>
        <v>0</v>
      </c>
      <c r="D5" s="161">
        <f t="shared" si="0"/>
        <v>0</v>
      </c>
      <c r="E5" s="161">
        <f t="shared" si="1"/>
        <v>0</v>
      </c>
      <c r="F5" s="161">
        <f t="shared" si="2"/>
        <v>0</v>
      </c>
      <c r="G5" s="161">
        <f t="shared" si="3"/>
        <v>0</v>
      </c>
      <c r="H5" s="161">
        <f t="shared" si="4"/>
        <v>0</v>
      </c>
      <c r="I5" s="161">
        <f t="shared" si="5"/>
        <v>0</v>
      </c>
      <c r="J5" s="161">
        <f t="shared" si="6"/>
        <v>0</v>
      </c>
      <c r="K5" s="161">
        <f t="shared" si="7"/>
        <v>0</v>
      </c>
      <c r="L5" s="161">
        <f t="shared" si="8"/>
        <v>0</v>
      </c>
      <c r="M5" s="161">
        <f t="shared" si="9"/>
        <v>0</v>
      </c>
      <c r="N5" s="161">
        <f t="shared" si="10"/>
        <v>0</v>
      </c>
      <c r="O5" s="320">
        <f t="shared" si="11"/>
        <v>0</v>
      </c>
      <c r="R5" s="391"/>
      <c r="T5" s="479"/>
      <c r="U5" s="319" t="s">
        <v>1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379">
        <f t="shared" si="12"/>
        <v>0</v>
      </c>
    </row>
    <row r="6" spans="1:95" x14ac:dyDescent="0.25">
      <c r="A6" s="479"/>
      <c r="B6" s="319" t="s">
        <v>2</v>
      </c>
      <c r="C6" s="161">
        <f t="shared" si="13"/>
        <v>0</v>
      </c>
      <c r="D6" s="161">
        <f t="shared" si="0"/>
        <v>0</v>
      </c>
      <c r="E6" s="161">
        <f t="shared" si="1"/>
        <v>0</v>
      </c>
      <c r="F6" s="161">
        <f t="shared" si="2"/>
        <v>0</v>
      </c>
      <c r="G6" s="161">
        <f t="shared" si="3"/>
        <v>0</v>
      </c>
      <c r="H6" s="161">
        <f t="shared" si="4"/>
        <v>0</v>
      </c>
      <c r="I6" s="161">
        <f t="shared" si="5"/>
        <v>0</v>
      </c>
      <c r="J6" s="161">
        <f t="shared" si="6"/>
        <v>0</v>
      </c>
      <c r="K6" s="161">
        <f t="shared" si="7"/>
        <v>0</v>
      </c>
      <c r="L6" s="161">
        <f t="shared" si="8"/>
        <v>0</v>
      </c>
      <c r="M6" s="161">
        <f t="shared" si="9"/>
        <v>0</v>
      </c>
      <c r="N6" s="161">
        <f t="shared" si="10"/>
        <v>0</v>
      </c>
      <c r="O6" s="320">
        <f t="shared" si="11"/>
        <v>0</v>
      </c>
      <c r="R6" s="391"/>
      <c r="T6" s="479"/>
      <c r="U6" s="319" t="s">
        <v>2</v>
      </c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379">
        <f t="shared" si="12"/>
        <v>0</v>
      </c>
    </row>
    <row r="7" spans="1:95" x14ac:dyDescent="0.25">
      <c r="A7" s="479"/>
      <c r="B7" s="319" t="s">
        <v>9</v>
      </c>
      <c r="C7" s="161">
        <f t="shared" si="13"/>
        <v>0</v>
      </c>
      <c r="D7" s="161">
        <f t="shared" si="0"/>
        <v>0</v>
      </c>
      <c r="E7" s="161">
        <f t="shared" si="1"/>
        <v>0</v>
      </c>
      <c r="F7" s="161">
        <f t="shared" si="2"/>
        <v>0</v>
      </c>
      <c r="G7" s="161">
        <f t="shared" si="3"/>
        <v>0</v>
      </c>
      <c r="H7" s="161">
        <f t="shared" si="4"/>
        <v>0</v>
      </c>
      <c r="I7" s="161">
        <f t="shared" si="5"/>
        <v>0</v>
      </c>
      <c r="J7" s="161">
        <f t="shared" si="6"/>
        <v>0</v>
      </c>
      <c r="K7" s="161">
        <f t="shared" si="7"/>
        <v>0</v>
      </c>
      <c r="L7" s="161">
        <f t="shared" si="8"/>
        <v>0</v>
      </c>
      <c r="M7" s="161">
        <f t="shared" si="9"/>
        <v>0</v>
      </c>
      <c r="N7" s="161">
        <f t="shared" si="10"/>
        <v>0</v>
      </c>
      <c r="O7" s="320">
        <f t="shared" si="11"/>
        <v>0</v>
      </c>
      <c r="R7" s="391"/>
      <c r="T7" s="479"/>
      <c r="U7" s="319" t="s">
        <v>9</v>
      </c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379">
        <f t="shared" si="12"/>
        <v>0</v>
      </c>
    </row>
    <row r="8" spans="1:95" x14ac:dyDescent="0.25">
      <c r="A8" s="479"/>
      <c r="B8" s="319" t="s">
        <v>3</v>
      </c>
      <c r="C8" s="161">
        <f t="shared" si="13"/>
        <v>0</v>
      </c>
      <c r="D8" s="161">
        <f t="shared" si="0"/>
        <v>0</v>
      </c>
      <c r="E8" s="161">
        <f t="shared" si="1"/>
        <v>0</v>
      </c>
      <c r="F8" s="161">
        <f t="shared" si="2"/>
        <v>0</v>
      </c>
      <c r="G8" s="161">
        <f t="shared" si="3"/>
        <v>0</v>
      </c>
      <c r="H8" s="161">
        <f t="shared" si="4"/>
        <v>0</v>
      </c>
      <c r="I8" s="161">
        <f t="shared" si="5"/>
        <v>0</v>
      </c>
      <c r="J8" s="161">
        <f t="shared" si="6"/>
        <v>0</v>
      </c>
      <c r="K8" s="161">
        <f t="shared" si="7"/>
        <v>0</v>
      </c>
      <c r="L8" s="161">
        <f t="shared" si="8"/>
        <v>0</v>
      </c>
      <c r="M8" s="161">
        <f t="shared" si="9"/>
        <v>0</v>
      </c>
      <c r="N8" s="161">
        <f t="shared" si="10"/>
        <v>0</v>
      </c>
      <c r="O8" s="320">
        <f t="shared" si="11"/>
        <v>0</v>
      </c>
      <c r="R8" s="391"/>
      <c r="T8" s="479"/>
      <c r="U8" s="319" t="s">
        <v>3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379">
        <f t="shared" si="12"/>
        <v>0</v>
      </c>
    </row>
    <row r="9" spans="1:95" x14ac:dyDescent="0.25">
      <c r="A9" s="479"/>
      <c r="B9" s="319" t="s">
        <v>4</v>
      </c>
      <c r="C9" s="161">
        <f t="shared" si="13"/>
        <v>0</v>
      </c>
      <c r="D9" s="161">
        <f t="shared" si="0"/>
        <v>0</v>
      </c>
      <c r="E9" s="161">
        <f t="shared" si="1"/>
        <v>0</v>
      </c>
      <c r="F9" s="161">
        <f t="shared" si="2"/>
        <v>0</v>
      </c>
      <c r="G9" s="161">
        <f t="shared" si="3"/>
        <v>0</v>
      </c>
      <c r="H9" s="161">
        <f t="shared" si="4"/>
        <v>0</v>
      </c>
      <c r="I9" s="161">
        <f t="shared" si="5"/>
        <v>0</v>
      </c>
      <c r="J9" s="161">
        <f t="shared" si="6"/>
        <v>0</v>
      </c>
      <c r="K9" s="161">
        <f t="shared" si="7"/>
        <v>0</v>
      </c>
      <c r="L9" s="161">
        <f t="shared" si="8"/>
        <v>0</v>
      </c>
      <c r="M9" s="161">
        <f t="shared" si="9"/>
        <v>0</v>
      </c>
      <c r="N9" s="161">
        <f t="shared" si="10"/>
        <v>0</v>
      </c>
      <c r="O9" s="320">
        <f t="shared" si="11"/>
        <v>0</v>
      </c>
      <c r="R9" s="391"/>
      <c r="T9" s="479"/>
      <c r="U9" s="319" t="s">
        <v>4</v>
      </c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379">
        <f t="shared" si="12"/>
        <v>0</v>
      </c>
    </row>
    <row r="10" spans="1:95" x14ac:dyDescent="0.25">
      <c r="A10" s="479"/>
      <c r="B10" s="319" t="s">
        <v>5</v>
      </c>
      <c r="C10" s="161">
        <f t="shared" si="13"/>
        <v>0</v>
      </c>
      <c r="D10" s="161">
        <f t="shared" si="0"/>
        <v>0</v>
      </c>
      <c r="E10" s="161">
        <f t="shared" si="1"/>
        <v>0</v>
      </c>
      <c r="F10" s="161">
        <f t="shared" si="2"/>
        <v>0</v>
      </c>
      <c r="G10" s="161">
        <f t="shared" si="3"/>
        <v>0</v>
      </c>
      <c r="H10" s="161">
        <f t="shared" si="4"/>
        <v>0</v>
      </c>
      <c r="I10" s="161">
        <f t="shared" si="5"/>
        <v>0</v>
      </c>
      <c r="J10" s="161">
        <f t="shared" si="6"/>
        <v>0</v>
      </c>
      <c r="K10" s="161">
        <f t="shared" si="7"/>
        <v>0</v>
      </c>
      <c r="L10" s="161">
        <f t="shared" si="8"/>
        <v>0</v>
      </c>
      <c r="M10" s="161">
        <f t="shared" si="9"/>
        <v>0</v>
      </c>
      <c r="N10" s="161">
        <f t="shared" si="10"/>
        <v>0</v>
      </c>
      <c r="O10" s="320">
        <f t="shared" si="11"/>
        <v>0</v>
      </c>
      <c r="R10" s="391"/>
      <c r="T10" s="479"/>
      <c r="U10" s="319" t="s">
        <v>5</v>
      </c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379">
        <f t="shared" si="12"/>
        <v>0</v>
      </c>
    </row>
    <row r="11" spans="1:95" x14ac:dyDescent="0.25">
      <c r="A11" s="479"/>
      <c r="B11" s="319" t="s">
        <v>6</v>
      </c>
      <c r="C11" s="161">
        <f t="shared" si="13"/>
        <v>0</v>
      </c>
      <c r="D11" s="161">
        <f t="shared" si="0"/>
        <v>0</v>
      </c>
      <c r="E11" s="161">
        <f t="shared" si="1"/>
        <v>0</v>
      </c>
      <c r="F11" s="161">
        <f t="shared" si="2"/>
        <v>0</v>
      </c>
      <c r="G11" s="161">
        <f t="shared" si="3"/>
        <v>0</v>
      </c>
      <c r="H11" s="161">
        <f t="shared" si="4"/>
        <v>0</v>
      </c>
      <c r="I11" s="161">
        <f t="shared" si="5"/>
        <v>0</v>
      </c>
      <c r="J11" s="161">
        <f t="shared" si="6"/>
        <v>0</v>
      </c>
      <c r="K11" s="161">
        <f t="shared" si="7"/>
        <v>0</v>
      </c>
      <c r="L11" s="161">
        <f t="shared" si="8"/>
        <v>0</v>
      </c>
      <c r="M11" s="161">
        <f t="shared" si="9"/>
        <v>0</v>
      </c>
      <c r="N11" s="161">
        <f t="shared" si="10"/>
        <v>0</v>
      </c>
      <c r="O11" s="320">
        <f t="shared" si="11"/>
        <v>0</v>
      </c>
      <c r="R11" s="391"/>
      <c r="T11" s="479"/>
      <c r="U11" s="319" t="s">
        <v>6</v>
      </c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379">
        <f t="shared" si="12"/>
        <v>0</v>
      </c>
    </row>
    <row r="12" spans="1:95" x14ac:dyDescent="0.25">
      <c r="A12" s="479"/>
      <c r="B12" s="319" t="s">
        <v>7</v>
      </c>
      <c r="C12" s="161">
        <f t="shared" si="13"/>
        <v>0</v>
      </c>
      <c r="D12" s="161">
        <f t="shared" si="0"/>
        <v>0</v>
      </c>
      <c r="E12" s="161">
        <f t="shared" si="1"/>
        <v>0</v>
      </c>
      <c r="F12" s="161">
        <f t="shared" si="2"/>
        <v>0</v>
      </c>
      <c r="G12" s="161">
        <f t="shared" si="3"/>
        <v>0</v>
      </c>
      <c r="H12" s="161">
        <f t="shared" si="4"/>
        <v>0</v>
      </c>
      <c r="I12" s="161">
        <f t="shared" si="5"/>
        <v>0</v>
      </c>
      <c r="J12" s="161">
        <f t="shared" si="6"/>
        <v>0</v>
      </c>
      <c r="K12" s="161">
        <f t="shared" si="7"/>
        <v>0</v>
      </c>
      <c r="L12" s="161">
        <f t="shared" si="8"/>
        <v>0</v>
      </c>
      <c r="M12" s="161">
        <f t="shared" si="9"/>
        <v>0</v>
      </c>
      <c r="N12" s="161">
        <f t="shared" si="10"/>
        <v>0</v>
      </c>
      <c r="O12" s="320">
        <f t="shared" si="11"/>
        <v>0</v>
      </c>
      <c r="R12" s="391"/>
      <c r="T12" s="479"/>
      <c r="U12" s="319" t="s">
        <v>7</v>
      </c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379">
        <f t="shared" si="12"/>
        <v>0</v>
      </c>
    </row>
    <row r="13" spans="1:95" x14ac:dyDescent="0.25">
      <c r="A13" s="479"/>
      <c r="B13" s="319" t="s">
        <v>8</v>
      </c>
      <c r="C13" s="161">
        <f t="shared" si="13"/>
        <v>0</v>
      </c>
      <c r="D13" s="161">
        <f t="shared" si="0"/>
        <v>0</v>
      </c>
      <c r="E13" s="161">
        <f t="shared" si="1"/>
        <v>0</v>
      </c>
      <c r="F13" s="161">
        <f t="shared" si="2"/>
        <v>0</v>
      </c>
      <c r="G13" s="161">
        <f t="shared" si="3"/>
        <v>0</v>
      </c>
      <c r="H13" s="161">
        <f t="shared" si="4"/>
        <v>0</v>
      </c>
      <c r="I13" s="161">
        <f t="shared" si="5"/>
        <v>0</v>
      </c>
      <c r="J13" s="161">
        <f t="shared" si="6"/>
        <v>0</v>
      </c>
      <c r="K13" s="161">
        <f t="shared" si="7"/>
        <v>0</v>
      </c>
      <c r="L13" s="161">
        <f t="shared" si="8"/>
        <v>0</v>
      </c>
      <c r="M13" s="161">
        <f t="shared" si="9"/>
        <v>0</v>
      </c>
      <c r="N13" s="161">
        <f t="shared" si="10"/>
        <v>0</v>
      </c>
      <c r="O13" s="320">
        <f t="shared" si="11"/>
        <v>0</v>
      </c>
      <c r="R13" s="391"/>
      <c r="T13" s="479"/>
      <c r="U13" s="319" t="s">
        <v>8</v>
      </c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379">
        <f t="shared" si="12"/>
        <v>0</v>
      </c>
    </row>
    <row r="14" spans="1:95" ht="15.75" thickBot="1" x14ac:dyDescent="0.3">
      <c r="A14" s="480"/>
      <c r="B14" s="376" t="s">
        <v>42</v>
      </c>
      <c r="C14" s="161">
        <f t="shared" si="13"/>
        <v>0</v>
      </c>
      <c r="D14" s="161">
        <f t="shared" si="0"/>
        <v>0</v>
      </c>
      <c r="E14" s="161">
        <f t="shared" si="1"/>
        <v>0</v>
      </c>
      <c r="F14" s="161">
        <f t="shared" si="2"/>
        <v>0</v>
      </c>
      <c r="G14" s="161">
        <f t="shared" si="3"/>
        <v>0</v>
      </c>
      <c r="H14" s="161">
        <f t="shared" si="4"/>
        <v>0</v>
      </c>
      <c r="I14" s="161">
        <f t="shared" si="5"/>
        <v>0</v>
      </c>
      <c r="J14" s="161">
        <f t="shared" si="6"/>
        <v>0</v>
      </c>
      <c r="K14" s="161">
        <f t="shared" si="7"/>
        <v>0</v>
      </c>
      <c r="L14" s="161">
        <f t="shared" si="8"/>
        <v>0</v>
      </c>
      <c r="M14" s="161">
        <f t="shared" si="9"/>
        <v>0</v>
      </c>
      <c r="N14" s="161">
        <f t="shared" si="10"/>
        <v>0</v>
      </c>
      <c r="O14" s="320">
        <f t="shared" si="11"/>
        <v>0</v>
      </c>
      <c r="R14" s="391"/>
      <c r="S14" s="1"/>
      <c r="T14" s="480"/>
      <c r="U14" s="376" t="s">
        <v>42</v>
      </c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379">
        <f t="shared" si="12"/>
        <v>0</v>
      </c>
    </row>
    <row r="15" spans="1:95" ht="21.75" thickBot="1" x14ac:dyDescent="0.4">
      <c r="A15" s="71"/>
      <c r="B15" s="321" t="s">
        <v>43</v>
      </c>
      <c r="C15" s="322">
        <f t="shared" ref="C15:N15" si="14">SUM(C4:C14)</f>
        <v>0</v>
      </c>
      <c r="D15" s="322">
        <f t="shared" si="14"/>
        <v>0</v>
      </c>
      <c r="E15" s="322">
        <f t="shared" si="14"/>
        <v>0</v>
      </c>
      <c r="F15" s="322">
        <f t="shared" si="14"/>
        <v>0</v>
      </c>
      <c r="G15" s="322">
        <f t="shared" si="14"/>
        <v>0</v>
      </c>
      <c r="H15" s="322">
        <f t="shared" si="14"/>
        <v>0</v>
      </c>
      <c r="I15" s="322">
        <f t="shared" si="14"/>
        <v>0</v>
      </c>
      <c r="J15" s="322">
        <f t="shared" si="14"/>
        <v>0</v>
      </c>
      <c r="K15" s="322">
        <f t="shared" si="14"/>
        <v>0</v>
      </c>
      <c r="L15" s="377">
        <f t="shared" si="14"/>
        <v>0</v>
      </c>
      <c r="M15" s="377">
        <f t="shared" si="14"/>
        <v>0</v>
      </c>
      <c r="N15" s="377">
        <f t="shared" si="14"/>
        <v>0</v>
      </c>
      <c r="O15" s="323">
        <f t="shared" si="11"/>
        <v>0</v>
      </c>
      <c r="R15" s="392">
        <f>SUM(R4:R14)</f>
        <v>0</v>
      </c>
      <c r="S15" s="1"/>
      <c r="T15" s="71"/>
      <c r="U15" s="321" t="s">
        <v>43</v>
      </c>
      <c r="V15" s="380">
        <f t="shared" ref="V15:AG15" si="15">SUM(V4:V14)</f>
        <v>0</v>
      </c>
      <c r="W15" s="380">
        <f t="shared" si="15"/>
        <v>0</v>
      </c>
      <c r="X15" s="380">
        <f t="shared" si="15"/>
        <v>0</v>
      </c>
      <c r="Y15" s="380">
        <f t="shared" si="15"/>
        <v>0</v>
      </c>
      <c r="Z15" s="380">
        <f t="shared" si="15"/>
        <v>0</v>
      </c>
      <c r="AA15" s="380">
        <f t="shared" si="15"/>
        <v>0</v>
      </c>
      <c r="AB15" s="380">
        <f t="shared" si="15"/>
        <v>0</v>
      </c>
      <c r="AC15" s="380">
        <f t="shared" si="15"/>
        <v>0</v>
      </c>
      <c r="AD15" s="380">
        <f t="shared" si="15"/>
        <v>0</v>
      </c>
      <c r="AE15" s="381">
        <f t="shared" si="15"/>
        <v>0</v>
      </c>
      <c r="AF15" s="381">
        <f t="shared" si="15"/>
        <v>0</v>
      </c>
      <c r="AG15" s="381">
        <f t="shared" si="15"/>
        <v>0</v>
      </c>
      <c r="AH15" s="382">
        <f t="shared" si="12"/>
        <v>0</v>
      </c>
    </row>
    <row r="16" spans="1:95" ht="21.75" thickBot="1" x14ac:dyDescent="0.4">
      <c r="A16" s="71"/>
      <c r="F16" s="70">
        <v>0</v>
      </c>
      <c r="T16" s="71"/>
      <c r="Y16" s="372">
        <v>0</v>
      </c>
      <c r="AH16" s="373"/>
    </row>
    <row r="17" spans="1:34" ht="21.75" thickBot="1" x14ac:dyDescent="0.4">
      <c r="A17" s="71"/>
      <c r="B17" s="178" t="s">
        <v>36</v>
      </c>
      <c r="C17" s="179" t="str">
        <f>C$3</f>
        <v>Jan</v>
      </c>
      <c r="D17" s="179" t="str">
        <f t="shared" ref="D17:N17" si="16">D$3</f>
        <v>Feb</v>
      </c>
      <c r="E17" s="179" t="str">
        <f t="shared" si="16"/>
        <v>Mar</v>
      </c>
      <c r="F17" s="179" t="str">
        <f t="shared" si="16"/>
        <v>Apr</v>
      </c>
      <c r="G17" s="179" t="str">
        <f t="shared" si="16"/>
        <v>May</v>
      </c>
      <c r="H17" s="179" t="str">
        <f t="shared" si="16"/>
        <v>Jun</v>
      </c>
      <c r="I17" s="179" t="str">
        <f t="shared" si="16"/>
        <v>Jul</v>
      </c>
      <c r="J17" s="179" t="str">
        <f t="shared" si="16"/>
        <v>Aug</v>
      </c>
      <c r="K17" s="179" t="str">
        <f t="shared" si="16"/>
        <v>Sep</v>
      </c>
      <c r="L17" s="179" t="str">
        <f t="shared" si="16"/>
        <v>Oct</v>
      </c>
      <c r="M17" s="179" t="str">
        <f t="shared" si="16"/>
        <v>Nov</v>
      </c>
      <c r="N17" s="179" t="str">
        <f t="shared" si="16"/>
        <v>Dec</v>
      </c>
      <c r="O17" s="180" t="s">
        <v>34</v>
      </c>
      <c r="R17" s="393" t="s">
        <v>34</v>
      </c>
      <c r="T17" s="71"/>
      <c r="U17" s="178" t="s">
        <v>36</v>
      </c>
      <c r="V17" s="179" t="str">
        <f>V$3</f>
        <v>Jan</v>
      </c>
      <c r="W17" s="179" t="str">
        <f t="shared" ref="W17:AG17" si="17">W$3</f>
        <v>Feb</v>
      </c>
      <c r="X17" s="179" t="str">
        <f t="shared" si="17"/>
        <v>Mar</v>
      </c>
      <c r="Y17" s="179" t="str">
        <f t="shared" si="17"/>
        <v>Apr</v>
      </c>
      <c r="Z17" s="179" t="str">
        <f t="shared" si="17"/>
        <v>May</v>
      </c>
      <c r="AA17" s="179" t="str">
        <f t="shared" si="17"/>
        <v>Jun</v>
      </c>
      <c r="AB17" s="179" t="str">
        <f t="shared" si="17"/>
        <v>Jul</v>
      </c>
      <c r="AC17" s="179" t="str">
        <f t="shared" si="17"/>
        <v>Aug</v>
      </c>
      <c r="AD17" s="179" t="str">
        <f t="shared" si="17"/>
        <v>Sep</v>
      </c>
      <c r="AE17" s="179" t="str">
        <f t="shared" si="17"/>
        <v>Oct</v>
      </c>
      <c r="AF17" s="179" t="str">
        <f t="shared" si="17"/>
        <v>Nov</v>
      </c>
      <c r="AG17" s="179" t="str">
        <f t="shared" si="17"/>
        <v>Dec</v>
      </c>
      <c r="AH17" s="180" t="s">
        <v>34</v>
      </c>
    </row>
    <row r="18" spans="1:34" ht="15" customHeight="1" x14ac:dyDescent="0.25">
      <c r="A18" s="478" t="s">
        <v>223</v>
      </c>
      <c r="B18" s="11" t="s">
        <v>0</v>
      </c>
      <c r="C18" s="357">
        <f>$R18*V18</f>
        <v>182758.3761921837</v>
      </c>
      <c r="D18" s="357">
        <f t="shared" ref="D18:D28" si="18">$R18*W18</f>
        <v>185530.53414303376</v>
      </c>
      <c r="E18" s="357">
        <f t="shared" ref="E18:E28" si="19">$R18*X18</f>
        <v>115312.80506268518</v>
      </c>
      <c r="F18" s="357">
        <f t="shared" ref="F18:F28" si="20">$R18*Y18</f>
        <v>515105.6941455584</v>
      </c>
      <c r="G18" s="357">
        <f t="shared" ref="G18:G28" si="21">$R18*Z18</f>
        <v>149732.85292098927</v>
      </c>
      <c r="H18" s="357">
        <f t="shared" ref="H18:H28" si="22">$R18*AA18</f>
        <v>134260.51720592982</v>
      </c>
      <c r="I18" s="357">
        <f t="shared" ref="I18:I28" si="23">$R18*AB18</f>
        <v>335541.08949442988</v>
      </c>
      <c r="J18" s="357">
        <f t="shared" ref="J18:J28" si="24">$R18*AC18</f>
        <v>194722.42443401378</v>
      </c>
      <c r="K18" s="357">
        <f t="shared" ref="K18:K28" si="25">$R18*AD18</f>
        <v>410603.8184558666</v>
      </c>
      <c r="L18" s="357">
        <f t="shared" ref="L18:L28" si="26">$R18*AE18</f>
        <v>372275.38500124495</v>
      </c>
      <c r="M18" s="357">
        <f t="shared" ref="M18:M28" si="27">$R18*AF18</f>
        <v>305799.33920156112</v>
      </c>
      <c r="N18" s="357">
        <f t="shared" ref="N18:N28" si="28">$R18*AG18</f>
        <v>405276.00713823264</v>
      </c>
      <c r="O18" s="69">
        <f t="shared" ref="O18:O29" si="29">SUM(C18:N18)</f>
        <v>3306918.8433957291</v>
      </c>
      <c r="P18" s="187"/>
      <c r="R18" s="415">
        <v>3306918.8433957295</v>
      </c>
      <c r="T18" s="478" t="s">
        <v>223</v>
      </c>
      <c r="U18" s="11" t="s">
        <v>0</v>
      </c>
      <c r="V18" s="383">
        <v>5.5265455503140548E-2</v>
      </c>
      <c r="W18" s="383">
        <v>5.6103745791511658E-2</v>
      </c>
      <c r="X18" s="383">
        <v>3.487016480400696E-2</v>
      </c>
      <c r="Y18" s="383">
        <v>0.15576605249151473</v>
      </c>
      <c r="Z18" s="383">
        <v>4.5278659686499953E-2</v>
      </c>
      <c r="AA18" s="383">
        <v>4.0599882719850357E-2</v>
      </c>
      <c r="AB18" s="383">
        <v>0.10146638166356617</v>
      </c>
      <c r="AC18" s="383">
        <v>5.8883339342571193E-2</v>
      </c>
      <c r="AD18" s="383">
        <v>0.12416507265543765</v>
      </c>
      <c r="AE18" s="383">
        <v>0.11257469645640646</v>
      </c>
      <c r="AF18" s="383">
        <v>9.2472586623126574E-2</v>
      </c>
      <c r="AG18" s="383">
        <v>0.12255396226236763</v>
      </c>
      <c r="AH18" s="384">
        <f t="shared" ref="AH18:AH28" si="30">SUM(V18:AG18)</f>
        <v>0.99999999999999989</v>
      </c>
    </row>
    <row r="19" spans="1:34" x14ac:dyDescent="0.25">
      <c r="A19" s="479"/>
      <c r="B19" s="12" t="s">
        <v>1</v>
      </c>
      <c r="C19" s="357">
        <f t="shared" ref="C19:C28" si="31">$R19*V19</f>
        <v>247017.07703203906</v>
      </c>
      <c r="D19" s="357">
        <f t="shared" si="18"/>
        <v>234909.83920762441</v>
      </c>
      <c r="E19" s="357">
        <f t="shared" si="19"/>
        <v>257707.09242121628</v>
      </c>
      <c r="F19" s="357">
        <f t="shared" si="20"/>
        <v>552165.3476991955</v>
      </c>
      <c r="G19" s="357">
        <f t="shared" si="21"/>
        <v>252783.49179668352</v>
      </c>
      <c r="H19" s="357">
        <f t="shared" si="22"/>
        <v>258761.11846959029</v>
      </c>
      <c r="I19" s="357">
        <f t="shared" si="23"/>
        <v>410249.90387558914</v>
      </c>
      <c r="J19" s="357">
        <f t="shared" si="24"/>
        <v>289794.88107330765</v>
      </c>
      <c r="K19" s="357">
        <f t="shared" si="25"/>
        <v>473211.5104968776</v>
      </c>
      <c r="L19" s="357">
        <f t="shared" si="26"/>
        <v>415793.37990878394</v>
      </c>
      <c r="M19" s="357">
        <f t="shared" si="27"/>
        <v>299220.19990096998</v>
      </c>
      <c r="N19" s="357">
        <f t="shared" si="28"/>
        <v>522636.97616179148</v>
      </c>
      <c r="O19" s="69">
        <f t="shared" si="29"/>
        <v>4214250.8180436688</v>
      </c>
      <c r="R19" s="415">
        <v>4214250.8180436688</v>
      </c>
      <c r="T19" s="479"/>
      <c r="U19" s="12" t="s">
        <v>1</v>
      </c>
      <c r="V19" s="413">
        <v>5.8614707025603389E-2</v>
      </c>
      <c r="W19" s="413">
        <v>5.5741779345889475E-2</v>
      </c>
      <c r="X19" s="413">
        <v>6.1151341851277984E-2</v>
      </c>
      <c r="Y19" s="413">
        <v>0.13102337082905774</v>
      </c>
      <c r="Z19" s="413">
        <v>5.9983020164431071E-2</v>
      </c>
      <c r="AA19" s="413">
        <v>6.1401451798189809E-2</v>
      </c>
      <c r="AB19" s="413">
        <v>9.7348240906561551E-2</v>
      </c>
      <c r="AC19" s="413">
        <v>6.8765456444245449E-2</v>
      </c>
      <c r="AD19" s="413">
        <v>0.11228840686719044</v>
      </c>
      <c r="AE19" s="413">
        <v>9.8663652891405912E-2</v>
      </c>
      <c r="AF19" s="413">
        <v>7.1001991295779915E-2</v>
      </c>
      <c r="AG19" s="413">
        <v>0.12401658058036731</v>
      </c>
      <c r="AH19" s="384">
        <f t="shared" si="30"/>
        <v>1</v>
      </c>
    </row>
    <row r="20" spans="1:34" x14ac:dyDescent="0.25">
      <c r="A20" s="479"/>
      <c r="B20" s="11" t="s">
        <v>2</v>
      </c>
      <c r="C20" s="357">
        <f t="shared" si="31"/>
        <v>0</v>
      </c>
      <c r="D20" s="357">
        <f t="shared" si="18"/>
        <v>0</v>
      </c>
      <c r="E20" s="357">
        <f t="shared" si="19"/>
        <v>0</v>
      </c>
      <c r="F20" s="357">
        <f t="shared" si="20"/>
        <v>0</v>
      </c>
      <c r="G20" s="357">
        <f t="shared" si="21"/>
        <v>0</v>
      </c>
      <c r="H20" s="357">
        <f t="shared" si="22"/>
        <v>0</v>
      </c>
      <c r="I20" s="357">
        <f t="shared" si="23"/>
        <v>0</v>
      </c>
      <c r="J20" s="357">
        <f t="shared" si="24"/>
        <v>0</v>
      </c>
      <c r="K20" s="357">
        <f t="shared" si="25"/>
        <v>0</v>
      </c>
      <c r="L20" s="357">
        <f t="shared" si="26"/>
        <v>0</v>
      </c>
      <c r="M20" s="357">
        <f t="shared" si="27"/>
        <v>0</v>
      </c>
      <c r="N20" s="357">
        <f t="shared" si="28"/>
        <v>0</v>
      </c>
      <c r="O20" s="69">
        <f t="shared" si="29"/>
        <v>0</v>
      </c>
      <c r="R20" s="415"/>
      <c r="T20" s="479"/>
      <c r="U20" s="11" t="s">
        <v>2</v>
      </c>
      <c r="V20" s="413">
        <v>5.8614707025603389E-2</v>
      </c>
      <c r="W20" s="413">
        <v>5.5741779345889475E-2</v>
      </c>
      <c r="X20" s="413">
        <v>6.1151341851277984E-2</v>
      </c>
      <c r="Y20" s="413">
        <v>0.13102337082905774</v>
      </c>
      <c r="Z20" s="413">
        <v>5.9983020164431071E-2</v>
      </c>
      <c r="AA20" s="413">
        <v>6.1401451798189809E-2</v>
      </c>
      <c r="AB20" s="413">
        <v>9.7348240906561551E-2</v>
      </c>
      <c r="AC20" s="413">
        <v>6.8765456444245449E-2</v>
      </c>
      <c r="AD20" s="413">
        <v>0.11228840686719044</v>
      </c>
      <c r="AE20" s="413">
        <v>9.8663652891405912E-2</v>
      </c>
      <c r="AF20" s="413">
        <v>7.1001991295779915E-2</v>
      </c>
      <c r="AG20" s="413">
        <v>0.12401658058036731</v>
      </c>
      <c r="AH20" s="384">
        <f t="shared" si="30"/>
        <v>1</v>
      </c>
    </row>
    <row r="21" spans="1:34" x14ac:dyDescent="0.25">
      <c r="A21" s="479"/>
      <c r="B21" s="11" t="s">
        <v>9</v>
      </c>
      <c r="C21" s="357">
        <f t="shared" si="31"/>
        <v>144586.59920149585</v>
      </c>
      <c r="D21" s="357">
        <f t="shared" si="18"/>
        <v>137499.86510282953</v>
      </c>
      <c r="E21" s="357">
        <f t="shared" si="19"/>
        <v>150843.78995568937</v>
      </c>
      <c r="F21" s="357">
        <f t="shared" si="20"/>
        <v>323199.15197759052</v>
      </c>
      <c r="G21" s="357">
        <f t="shared" si="21"/>
        <v>147961.85693842184</v>
      </c>
      <c r="H21" s="357">
        <f t="shared" si="22"/>
        <v>151460.74342156018</v>
      </c>
      <c r="I21" s="357">
        <f t="shared" si="23"/>
        <v>240131.73152566454</v>
      </c>
      <c r="J21" s="357">
        <f t="shared" si="24"/>
        <v>169625.74743347333</v>
      </c>
      <c r="K21" s="357">
        <f t="shared" si="25"/>
        <v>276985.07256189472</v>
      </c>
      <c r="L21" s="357">
        <f t="shared" si="26"/>
        <v>243376.49645052306</v>
      </c>
      <c r="M21" s="357">
        <f t="shared" si="27"/>
        <v>175142.6728705951</v>
      </c>
      <c r="N21" s="357">
        <f t="shared" si="28"/>
        <v>305915.29908835184</v>
      </c>
      <c r="O21" s="69">
        <f t="shared" si="29"/>
        <v>2466729.0265280902</v>
      </c>
      <c r="R21" s="415">
        <v>2466729.0265280898</v>
      </c>
      <c r="T21" s="479"/>
      <c r="U21" s="11" t="s">
        <v>9</v>
      </c>
      <c r="V21" s="413">
        <v>5.8614707025603389E-2</v>
      </c>
      <c r="W21" s="413">
        <v>5.5741779345889475E-2</v>
      </c>
      <c r="X21" s="413">
        <v>6.1151341851277984E-2</v>
      </c>
      <c r="Y21" s="413">
        <v>0.13102337082905774</v>
      </c>
      <c r="Z21" s="413">
        <v>5.9983020164431071E-2</v>
      </c>
      <c r="AA21" s="413">
        <v>6.1401451798189809E-2</v>
      </c>
      <c r="AB21" s="413">
        <v>9.7348240906561551E-2</v>
      </c>
      <c r="AC21" s="413">
        <v>6.8765456444245449E-2</v>
      </c>
      <c r="AD21" s="413">
        <v>0.11228840686719044</v>
      </c>
      <c r="AE21" s="413">
        <v>9.8663652891405912E-2</v>
      </c>
      <c r="AF21" s="413">
        <v>7.1001991295779915E-2</v>
      </c>
      <c r="AG21" s="413">
        <v>0.12401658058036731</v>
      </c>
      <c r="AH21" s="384">
        <f t="shared" si="30"/>
        <v>1</v>
      </c>
    </row>
    <row r="22" spans="1:34" x14ac:dyDescent="0.25">
      <c r="A22" s="479"/>
      <c r="B22" s="12" t="s">
        <v>3</v>
      </c>
      <c r="C22" s="357">
        <f t="shared" si="31"/>
        <v>0</v>
      </c>
      <c r="D22" s="357">
        <f t="shared" si="18"/>
        <v>0</v>
      </c>
      <c r="E22" s="357">
        <f t="shared" si="19"/>
        <v>0</v>
      </c>
      <c r="F22" s="357">
        <f t="shared" si="20"/>
        <v>0</v>
      </c>
      <c r="G22" s="357">
        <f t="shared" si="21"/>
        <v>0</v>
      </c>
      <c r="H22" s="357">
        <f t="shared" si="22"/>
        <v>0</v>
      </c>
      <c r="I22" s="357">
        <f t="shared" si="23"/>
        <v>0</v>
      </c>
      <c r="J22" s="357">
        <f t="shared" si="24"/>
        <v>0</v>
      </c>
      <c r="K22" s="357">
        <f t="shared" si="25"/>
        <v>0</v>
      </c>
      <c r="L22" s="357">
        <f t="shared" si="26"/>
        <v>0</v>
      </c>
      <c r="M22" s="357">
        <f t="shared" si="27"/>
        <v>0</v>
      </c>
      <c r="N22" s="357">
        <f t="shared" si="28"/>
        <v>0</v>
      </c>
      <c r="O22" s="69">
        <f t="shared" si="29"/>
        <v>0</v>
      </c>
      <c r="R22" s="415"/>
      <c r="T22" s="479"/>
      <c r="U22" s="12" t="s">
        <v>3</v>
      </c>
      <c r="V22" s="383">
        <v>6.4212209325554562E-2</v>
      </c>
      <c r="W22" s="383">
        <v>5.9037639662890523E-2</v>
      </c>
      <c r="X22" s="383">
        <v>7.0140844878619851E-2</v>
      </c>
      <c r="Y22" s="383">
        <v>0.13701470865450827</v>
      </c>
      <c r="Z22" s="383">
        <v>6.1332334640238198E-2</v>
      </c>
      <c r="AA22" s="383">
        <v>6.2061799620692491E-2</v>
      </c>
      <c r="AB22" s="383">
        <v>8.6993097427692054E-2</v>
      </c>
      <c r="AC22" s="383">
        <v>5.8537901962052254E-2</v>
      </c>
      <c r="AD22" s="383">
        <v>0.10961492504866864</v>
      </c>
      <c r="AE22" s="383">
        <v>9.0463245851511165E-2</v>
      </c>
      <c r="AF22" s="383">
        <v>6.580642683525699E-2</v>
      </c>
      <c r="AG22" s="383">
        <v>0.13478486609231499</v>
      </c>
      <c r="AH22" s="384">
        <f t="shared" si="30"/>
        <v>0.99999999999999978</v>
      </c>
    </row>
    <row r="23" spans="1:34" x14ac:dyDescent="0.25">
      <c r="A23" s="479"/>
      <c r="B23" s="11" t="s">
        <v>4</v>
      </c>
      <c r="C23" s="357">
        <f t="shared" si="31"/>
        <v>24082.687267168974</v>
      </c>
      <c r="D23" s="357">
        <f t="shared" si="18"/>
        <v>27743.143143190573</v>
      </c>
      <c r="E23" s="357">
        <f t="shared" si="19"/>
        <v>24627.396729598269</v>
      </c>
      <c r="F23" s="357">
        <f t="shared" si="20"/>
        <v>56817.822209144913</v>
      </c>
      <c r="G23" s="357">
        <f t="shared" si="21"/>
        <v>39351.746137532231</v>
      </c>
      <c r="H23" s="357">
        <f t="shared" si="22"/>
        <v>41336.738928512641</v>
      </c>
      <c r="I23" s="357">
        <f t="shared" si="23"/>
        <v>72075.850258601349</v>
      </c>
      <c r="J23" s="357">
        <f t="shared" si="24"/>
        <v>54522.938889251134</v>
      </c>
      <c r="K23" s="357">
        <f t="shared" si="25"/>
        <v>70185.160428627103</v>
      </c>
      <c r="L23" s="357">
        <f t="shared" si="26"/>
        <v>66254.918746028648</v>
      </c>
      <c r="M23" s="357">
        <f t="shared" si="27"/>
        <v>46182.411447667808</v>
      </c>
      <c r="N23" s="357">
        <f t="shared" si="28"/>
        <v>46348.826404413645</v>
      </c>
      <c r="O23" s="69">
        <f t="shared" si="29"/>
        <v>569529.64058973722</v>
      </c>
      <c r="R23" s="415">
        <v>569529.64058973733</v>
      </c>
      <c r="T23" s="479"/>
      <c r="U23" s="11" t="s">
        <v>4</v>
      </c>
      <c r="V23" s="383">
        <v>4.2285221963569444E-2</v>
      </c>
      <c r="W23" s="383">
        <v>4.8712378015063562E-2</v>
      </c>
      <c r="X23" s="383">
        <v>4.3241641829382331E-2</v>
      </c>
      <c r="Y23" s="383">
        <v>9.9762713228254668E-2</v>
      </c>
      <c r="Z23" s="383">
        <v>6.909516789465818E-2</v>
      </c>
      <c r="AA23" s="383">
        <v>7.2580487445235015E-2</v>
      </c>
      <c r="AB23" s="383">
        <v>0.12655329085939784</v>
      </c>
      <c r="AC23" s="383">
        <v>9.5733277082459919E-2</v>
      </c>
      <c r="AD23" s="383">
        <v>0.12323355173569488</v>
      </c>
      <c r="AE23" s="383">
        <v>0.11633269635874073</v>
      </c>
      <c r="AF23" s="383">
        <v>8.1088688202157103E-2</v>
      </c>
      <c r="AG23" s="383">
        <v>8.1380885385386265E-2</v>
      </c>
      <c r="AH23" s="384">
        <f t="shared" si="30"/>
        <v>0.99999999999999989</v>
      </c>
    </row>
    <row r="24" spans="1:34" x14ac:dyDescent="0.25">
      <c r="A24" s="479"/>
      <c r="B24" s="11" t="s">
        <v>5</v>
      </c>
      <c r="C24" s="357">
        <f t="shared" si="31"/>
        <v>24157.09338544487</v>
      </c>
      <c r="D24" s="357">
        <f t="shared" si="18"/>
        <v>26063.816120884974</v>
      </c>
      <c r="E24" s="357">
        <f t="shared" si="19"/>
        <v>33480.468325252965</v>
      </c>
      <c r="F24" s="357">
        <f t="shared" si="20"/>
        <v>50434.35012908846</v>
      </c>
      <c r="G24" s="357">
        <f t="shared" si="21"/>
        <v>46194.851486492604</v>
      </c>
      <c r="H24" s="357">
        <f t="shared" si="22"/>
        <v>45136.812389437182</v>
      </c>
      <c r="I24" s="357">
        <f t="shared" si="23"/>
        <v>69929.203995428223</v>
      </c>
      <c r="J24" s="357">
        <f t="shared" si="24"/>
        <v>68658.027902674774</v>
      </c>
      <c r="K24" s="357">
        <f t="shared" si="25"/>
        <v>51494.183386047349</v>
      </c>
      <c r="L24" s="357">
        <f t="shared" si="26"/>
        <v>67173.632006843109</v>
      </c>
      <c r="M24" s="357">
        <f t="shared" si="27"/>
        <v>38990.811831081643</v>
      </c>
      <c r="N24" s="357">
        <f t="shared" si="28"/>
        <v>55095.706369471874</v>
      </c>
      <c r="O24" s="69">
        <f t="shared" si="29"/>
        <v>576808.95732814807</v>
      </c>
      <c r="R24" s="415">
        <v>576808.95732814807</v>
      </c>
      <c r="T24" s="479"/>
      <c r="U24" s="11" t="s">
        <v>5</v>
      </c>
      <c r="V24" s="383">
        <v>4.188057948569935E-2</v>
      </c>
      <c r="W24" s="383">
        <v>4.5186219440169345E-2</v>
      </c>
      <c r="X24" s="383">
        <v>5.8044293348596253E-2</v>
      </c>
      <c r="Y24" s="383">
        <v>8.7436835867991267E-2</v>
      </c>
      <c r="Z24" s="383">
        <v>8.0086917686703396E-2</v>
      </c>
      <c r="AA24" s="383">
        <v>7.8252620414420396E-2</v>
      </c>
      <c r="AB24" s="383">
        <v>0.12123460134764399</v>
      </c>
      <c r="AC24" s="383">
        <v>0.11903079352426742</v>
      </c>
      <c r="AD24" s="383">
        <v>8.9274243632718381E-2</v>
      </c>
      <c r="AE24" s="383">
        <v>0.11645733158860752</v>
      </c>
      <c r="AF24" s="383">
        <v>6.7597445108501797E-2</v>
      </c>
      <c r="AG24" s="383">
        <v>9.5518118554680814E-2</v>
      </c>
      <c r="AH24" s="384">
        <f t="shared" si="30"/>
        <v>0.99999999999999989</v>
      </c>
    </row>
    <row r="25" spans="1:34" x14ac:dyDescent="0.25">
      <c r="A25" s="479"/>
      <c r="B25" s="11" t="s">
        <v>6</v>
      </c>
      <c r="C25" s="357">
        <f t="shared" si="31"/>
        <v>0</v>
      </c>
      <c r="D25" s="357">
        <f t="shared" si="18"/>
        <v>0</v>
      </c>
      <c r="E25" s="357">
        <f t="shared" si="19"/>
        <v>0</v>
      </c>
      <c r="F25" s="357">
        <f t="shared" si="20"/>
        <v>0</v>
      </c>
      <c r="G25" s="357">
        <f t="shared" si="21"/>
        <v>0</v>
      </c>
      <c r="H25" s="357">
        <f t="shared" si="22"/>
        <v>0</v>
      </c>
      <c r="I25" s="357">
        <f t="shared" si="23"/>
        <v>0</v>
      </c>
      <c r="J25" s="357">
        <f t="shared" si="24"/>
        <v>0</v>
      </c>
      <c r="K25" s="357">
        <f t="shared" si="25"/>
        <v>0</v>
      </c>
      <c r="L25" s="357">
        <f t="shared" si="26"/>
        <v>0</v>
      </c>
      <c r="M25" s="357">
        <f t="shared" si="27"/>
        <v>0</v>
      </c>
      <c r="N25" s="357">
        <f t="shared" si="28"/>
        <v>0</v>
      </c>
      <c r="O25" s="69">
        <f t="shared" si="29"/>
        <v>0</v>
      </c>
      <c r="R25" s="394"/>
      <c r="T25" s="479"/>
      <c r="U25" s="11" t="s">
        <v>6</v>
      </c>
      <c r="V25" s="413">
        <v>5.8614707025603389E-2</v>
      </c>
      <c r="W25" s="413">
        <v>5.5741779345889475E-2</v>
      </c>
      <c r="X25" s="413">
        <v>6.1151341851277984E-2</v>
      </c>
      <c r="Y25" s="413">
        <v>0.13102337082905774</v>
      </c>
      <c r="Z25" s="413">
        <v>5.9983020164431071E-2</v>
      </c>
      <c r="AA25" s="413">
        <v>6.1401451798189809E-2</v>
      </c>
      <c r="AB25" s="413">
        <v>9.7348240906561551E-2</v>
      </c>
      <c r="AC25" s="413">
        <v>6.8765456444245449E-2</v>
      </c>
      <c r="AD25" s="413">
        <v>0.11228840686719044</v>
      </c>
      <c r="AE25" s="413">
        <v>9.8663652891405912E-2</v>
      </c>
      <c r="AF25" s="413">
        <v>7.1001991295779915E-2</v>
      </c>
      <c r="AG25" s="413">
        <v>0.12401658058036731</v>
      </c>
      <c r="AH25" s="384">
        <f t="shared" si="30"/>
        <v>1</v>
      </c>
    </row>
    <row r="26" spans="1:34" x14ac:dyDescent="0.25">
      <c r="A26" s="479"/>
      <c r="B26" s="11" t="s">
        <v>7</v>
      </c>
      <c r="C26" s="357">
        <f t="shared" si="31"/>
        <v>0</v>
      </c>
      <c r="D26" s="357">
        <f t="shared" si="18"/>
        <v>0</v>
      </c>
      <c r="E26" s="357">
        <f t="shared" si="19"/>
        <v>0</v>
      </c>
      <c r="F26" s="357">
        <f t="shared" si="20"/>
        <v>0</v>
      </c>
      <c r="G26" s="357">
        <f t="shared" si="21"/>
        <v>0</v>
      </c>
      <c r="H26" s="357">
        <f t="shared" si="22"/>
        <v>0</v>
      </c>
      <c r="I26" s="357">
        <f t="shared" si="23"/>
        <v>0</v>
      </c>
      <c r="J26" s="357">
        <f t="shared" si="24"/>
        <v>0</v>
      </c>
      <c r="K26" s="357">
        <f t="shared" si="25"/>
        <v>0</v>
      </c>
      <c r="L26" s="357">
        <f t="shared" si="26"/>
        <v>0</v>
      </c>
      <c r="M26" s="357">
        <f t="shared" si="27"/>
        <v>0</v>
      </c>
      <c r="N26" s="357">
        <f t="shared" si="28"/>
        <v>0</v>
      </c>
      <c r="O26" s="69">
        <f t="shared" si="29"/>
        <v>0</v>
      </c>
      <c r="R26" s="415"/>
      <c r="T26" s="479"/>
      <c r="U26" s="11" t="s">
        <v>7</v>
      </c>
      <c r="V26" s="413">
        <v>5.8614707025603389E-2</v>
      </c>
      <c r="W26" s="413">
        <v>5.5741779345889475E-2</v>
      </c>
      <c r="X26" s="413">
        <v>6.1151341851277984E-2</v>
      </c>
      <c r="Y26" s="413">
        <v>0.13102337082905774</v>
      </c>
      <c r="Z26" s="413">
        <v>5.9983020164431071E-2</v>
      </c>
      <c r="AA26" s="413">
        <v>6.1401451798189809E-2</v>
      </c>
      <c r="AB26" s="413">
        <v>9.7348240906561551E-2</v>
      </c>
      <c r="AC26" s="413">
        <v>6.8765456444245449E-2</v>
      </c>
      <c r="AD26" s="413">
        <v>0.11228840686719044</v>
      </c>
      <c r="AE26" s="413">
        <v>9.8663652891405912E-2</v>
      </c>
      <c r="AF26" s="413">
        <v>7.1001991295779915E-2</v>
      </c>
      <c r="AG26" s="413">
        <v>0.12401658058036731</v>
      </c>
      <c r="AH26" s="384">
        <f t="shared" si="30"/>
        <v>1</v>
      </c>
    </row>
    <row r="27" spans="1:34" x14ac:dyDescent="0.25">
      <c r="A27" s="479"/>
      <c r="B27" s="11" t="s">
        <v>8</v>
      </c>
      <c r="C27" s="357">
        <f t="shared" si="31"/>
        <v>47130.589419477212</v>
      </c>
      <c r="D27" s="357">
        <f t="shared" si="18"/>
        <v>39949.815209060987</v>
      </c>
      <c r="E27" s="357">
        <f t="shared" si="19"/>
        <v>51565.910305648998</v>
      </c>
      <c r="F27" s="357">
        <f t="shared" si="20"/>
        <v>113364.90818238744</v>
      </c>
      <c r="G27" s="357">
        <f t="shared" si="21"/>
        <v>49184.912119045075</v>
      </c>
      <c r="H27" s="357">
        <f t="shared" si="22"/>
        <v>80082.283223128368</v>
      </c>
      <c r="I27" s="357">
        <f t="shared" si="23"/>
        <v>186891.78180847049</v>
      </c>
      <c r="J27" s="357">
        <f t="shared" si="24"/>
        <v>172694.01307501862</v>
      </c>
      <c r="K27" s="357">
        <f t="shared" si="25"/>
        <v>142847.06017097028</v>
      </c>
      <c r="L27" s="357">
        <f t="shared" si="26"/>
        <v>158588.75547390137</v>
      </c>
      <c r="M27" s="357">
        <f t="shared" si="27"/>
        <v>89378.070885006629</v>
      </c>
      <c r="N27" s="357">
        <f t="shared" si="28"/>
        <v>118457.40320023446</v>
      </c>
      <c r="O27" s="69">
        <f t="shared" si="29"/>
        <v>1250135.5030723501</v>
      </c>
      <c r="R27" s="415">
        <v>1250135.5030723501</v>
      </c>
      <c r="T27" s="479"/>
      <c r="U27" s="11" t="s">
        <v>8</v>
      </c>
      <c r="V27" s="383">
        <v>3.7700384721214966E-2</v>
      </c>
      <c r="W27" s="383">
        <v>3.1956388016242863E-2</v>
      </c>
      <c r="X27" s="383">
        <v>4.1248256832095334E-2</v>
      </c>
      <c r="Y27" s="383">
        <v>9.0682096383776237E-2</v>
      </c>
      <c r="Z27" s="383">
        <v>3.9343664745275661E-2</v>
      </c>
      <c r="AA27" s="383">
        <v>6.4058882438197351E-2</v>
      </c>
      <c r="AB27" s="383">
        <v>0.14949721958072762</v>
      </c>
      <c r="AC27" s="383">
        <v>0.13814023571893083</v>
      </c>
      <c r="AD27" s="383">
        <v>0.11426526150157913</v>
      </c>
      <c r="AE27" s="383">
        <v>0.12685725274112405</v>
      </c>
      <c r="AF27" s="383">
        <v>7.149470650609463E-2</v>
      </c>
      <c r="AG27" s="383">
        <v>9.475565081474123E-2</v>
      </c>
      <c r="AH27" s="384">
        <f t="shared" si="30"/>
        <v>0.99999999999999989</v>
      </c>
    </row>
    <row r="28" spans="1:34" ht="15.75" thickBot="1" x14ac:dyDescent="0.3">
      <c r="A28" s="480"/>
      <c r="B28" s="181" t="s">
        <v>42</v>
      </c>
      <c r="C28" s="357">
        <f t="shared" si="31"/>
        <v>0</v>
      </c>
      <c r="D28" s="357">
        <f t="shared" si="18"/>
        <v>0</v>
      </c>
      <c r="E28" s="357">
        <f t="shared" si="19"/>
        <v>0</v>
      </c>
      <c r="F28" s="357">
        <f t="shared" si="20"/>
        <v>0</v>
      </c>
      <c r="G28" s="357">
        <f t="shared" si="21"/>
        <v>0</v>
      </c>
      <c r="H28" s="357">
        <f t="shared" si="22"/>
        <v>0</v>
      </c>
      <c r="I28" s="357">
        <f t="shared" si="23"/>
        <v>0</v>
      </c>
      <c r="J28" s="357">
        <f t="shared" si="24"/>
        <v>0</v>
      </c>
      <c r="K28" s="357">
        <f t="shared" si="25"/>
        <v>0</v>
      </c>
      <c r="L28" s="357">
        <f t="shared" si="26"/>
        <v>0</v>
      </c>
      <c r="M28" s="357">
        <f t="shared" si="27"/>
        <v>0</v>
      </c>
      <c r="N28" s="357">
        <f t="shared" si="28"/>
        <v>0</v>
      </c>
      <c r="O28" s="69">
        <f t="shared" si="29"/>
        <v>0</v>
      </c>
      <c r="R28" s="394"/>
      <c r="T28" s="480"/>
      <c r="U28" s="181" t="s">
        <v>42</v>
      </c>
      <c r="V28" s="413">
        <v>5.8614707025603389E-2</v>
      </c>
      <c r="W28" s="413">
        <v>5.5741779345889475E-2</v>
      </c>
      <c r="X28" s="413">
        <v>6.1151341851277984E-2</v>
      </c>
      <c r="Y28" s="413">
        <v>0.13102337082905774</v>
      </c>
      <c r="Z28" s="413">
        <v>5.9983020164431071E-2</v>
      </c>
      <c r="AA28" s="413">
        <v>6.1401451798189809E-2</v>
      </c>
      <c r="AB28" s="413">
        <v>9.7348240906561551E-2</v>
      </c>
      <c r="AC28" s="413">
        <v>6.8765456444245449E-2</v>
      </c>
      <c r="AD28" s="413">
        <v>0.11228840686719044</v>
      </c>
      <c r="AE28" s="413">
        <v>9.8663652891405912E-2</v>
      </c>
      <c r="AF28" s="413">
        <v>7.1001991295779915E-2</v>
      </c>
      <c r="AG28" s="413">
        <v>0.12401658058036731</v>
      </c>
      <c r="AH28" s="384">
        <f t="shared" si="30"/>
        <v>1</v>
      </c>
    </row>
    <row r="29" spans="1:34" ht="21.75" thickBot="1" x14ac:dyDescent="0.4">
      <c r="A29" s="71"/>
      <c r="B29" s="182" t="s">
        <v>43</v>
      </c>
      <c r="C29" s="183">
        <f t="shared" ref="C29:N29" si="32">SUM(C18:C28)</f>
        <v>669732.42249780963</v>
      </c>
      <c r="D29" s="183">
        <f t="shared" si="32"/>
        <v>651697.01292662416</v>
      </c>
      <c r="E29" s="183">
        <f t="shared" si="32"/>
        <v>633537.46280009113</v>
      </c>
      <c r="F29" s="183">
        <f t="shared" si="32"/>
        <v>1611087.2743429653</v>
      </c>
      <c r="G29" s="183">
        <f t="shared" si="32"/>
        <v>685209.71139916452</v>
      </c>
      <c r="H29" s="183">
        <f t="shared" si="32"/>
        <v>711038.21363815863</v>
      </c>
      <c r="I29" s="183">
        <f t="shared" si="32"/>
        <v>1314819.5609581838</v>
      </c>
      <c r="J29" s="183">
        <f t="shared" si="32"/>
        <v>950018.03280773922</v>
      </c>
      <c r="K29" s="183">
        <f t="shared" si="32"/>
        <v>1425326.8055002838</v>
      </c>
      <c r="L29" s="184">
        <f t="shared" si="32"/>
        <v>1323462.5675873249</v>
      </c>
      <c r="M29" s="184">
        <f t="shared" si="32"/>
        <v>954713.50613688235</v>
      </c>
      <c r="N29" s="355">
        <f t="shared" si="32"/>
        <v>1453730.2183624962</v>
      </c>
      <c r="O29" s="72">
        <f t="shared" si="29"/>
        <v>12384372.788957726</v>
      </c>
      <c r="R29" s="395">
        <f>SUM(R18:R28)</f>
        <v>12384372.788957724</v>
      </c>
      <c r="T29" s="71"/>
      <c r="U29" s="182" t="s">
        <v>43</v>
      </c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6"/>
      <c r="AG29" s="387"/>
      <c r="AH29" s="388"/>
    </row>
    <row r="30" spans="1:34" ht="21.75" thickBot="1" x14ac:dyDescent="0.4">
      <c r="A30" s="71"/>
      <c r="T30" s="71"/>
      <c r="AH30" s="373"/>
    </row>
    <row r="31" spans="1:34" ht="21.75" thickBot="1" x14ac:dyDescent="0.4">
      <c r="A31" s="71"/>
      <c r="B31" s="239" t="s">
        <v>36</v>
      </c>
      <c r="C31" s="317" t="str">
        <f>C$3</f>
        <v>Jan</v>
      </c>
      <c r="D31" s="317" t="str">
        <f t="shared" ref="D31:N31" si="33">D$3</f>
        <v>Feb</v>
      </c>
      <c r="E31" s="317" t="str">
        <f t="shared" si="33"/>
        <v>Mar</v>
      </c>
      <c r="F31" s="317" t="str">
        <f t="shared" si="33"/>
        <v>Apr</v>
      </c>
      <c r="G31" s="317" t="str">
        <f t="shared" si="33"/>
        <v>May</v>
      </c>
      <c r="H31" s="317" t="str">
        <f t="shared" si="33"/>
        <v>Jun</v>
      </c>
      <c r="I31" s="317" t="str">
        <f t="shared" si="33"/>
        <v>Jul</v>
      </c>
      <c r="J31" s="317" t="str">
        <f t="shared" si="33"/>
        <v>Aug</v>
      </c>
      <c r="K31" s="317" t="str">
        <f t="shared" si="33"/>
        <v>Sep</v>
      </c>
      <c r="L31" s="317" t="str">
        <f t="shared" si="33"/>
        <v>Oct</v>
      </c>
      <c r="M31" s="317" t="str">
        <f t="shared" si="33"/>
        <v>Nov</v>
      </c>
      <c r="N31" s="317" t="str">
        <f t="shared" si="33"/>
        <v>Dec</v>
      </c>
      <c r="O31" s="318" t="s">
        <v>34</v>
      </c>
      <c r="R31" s="390" t="s">
        <v>34</v>
      </c>
      <c r="T31" s="71"/>
      <c r="U31" s="239" t="s">
        <v>36</v>
      </c>
      <c r="V31" s="378" t="s">
        <v>182</v>
      </c>
      <c r="W31" s="378" t="s">
        <v>183</v>
      </c>
      <c r="X31" s="378" t="s">
        <v>184</v>
      </c>
      <c r="Y31" s="378" t="s">
        <v>185</v>
      </c>
      <c r="Z31" s="378" t="s">
        <v>44</v>
      </c>
      <c r="AA31" s="378" t="s">
        <v>186</v>
      </c>
      <c r="AB31" s="378" t="s">
        <v>187</v>
      </c>
      <c r="AC31" s="378" t="s">
        <v>188</v>
      </c>
      <c r="AD31" s="378" t="s">
        <v>189</v>
      </c>
      <c r="AE31" s="378" t="s">
        <v>190</v>
      </c>
      <c r="AF31" s="378" t="s">
        <v>191</v>
      </c>
      <c r="AG31" s="378" t="s">
        <v>192</v>
      </c>
      <c r="AH31" s="318" t="s">
        <v>34</v>
      </c>
    </row>
    <row r="32" spans="1:34" ht="15" customHeight="1" x14ac:dyDescent="0.25">
      <c r="A32" s="478" t="s">
        <v>164</v>
      </c>
      <c r="B32" s="319" t="s">
        <v>0</v>
      </c>
      <c r="C32" s="375">
        <f t="shared" ref="C32:C42" si="34">$R$43*V32</f>
        <v>0</v>
      </c>
      <c r="D32" s="375">
        <f t="shared" ref="D32:D42" si="35">$R$43*W32</f>
        <v>0</v>
      </c>
      <c r="E32" s="375">
        <f t="shared" ref="E32:E42" si="36">$R$43*X32</f>
        <v>0</v>
      </c>
      <c r="F32" s="375">
        <f t="shared" ref="F32:F42" si="37">$R$43*Y32</f>
        <v>0</v>
      </c>
      <c r="G32" s="375">
        <f t="shared" ref="G32:G42" si="38">$R$43*Z32</f>
        <v>0</v>
      </c>
      <c r="H32" s="375">
        <f t="shared" ref="H32:H42" si="39">$R$43*AA32</f>
        <v>0</v>
      </c>
      <c r="I32" s="375">
        <f t="shared" ref="I32:I42" si="40">$R$43*AB32</f>
        <v>0</v>
      </c>
      <c r="J32" s="375">
        <f t="shared" ref="J32:J42" si="41">$R$43*AC32</f>
        <v>0</v>
      </c>
      <c r="K32" s="375">
        <f t="shared" ref="K32:K42" si="42">$R$43*AD32</f>
        <v>0</v>
      </c>
      <c r="L32" s="375">
        <f t="shared" ref="L32:L42" si="43">$R$43*AE32</f>
        <v>0</v>
      </c>
      <c r="M32" s="375">
        <f t="shared" ref="M32:M42" si="44">$R$43*AF32</f>
        <v>0</v>
      </c>
      <c r="N32" s="375">
        <f t="shared" ref="N32:N42" si="45">$R$43*AG32</f>
        <v>0</v>
      </c>
      <c r="O32" s="320">
        <f t="shared" ref="O32:O43" si="46">SUM(C32:N32)</f>
        <v>0</v>
      </c>
      <c r="P32" s="187"/>
      <c r="R32" s="391"/>
      <c r="T32" s="478" t="s">
        <v>164</v>
      </c>
      <c r="U32" s="319" t="s">
        <v>0</v>
      </c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379">
        <f t="shared" ref="AH32:AH43" si="47">SUM(V32:AG32)</f>
        <v>0</v>
      </c>
    </row>
    <row r="33" spans="1:34" x14ac:dyDescent="0.25">
      <c r="A33" s="479"/>
      <c r="B33" s="319" t="s">
        <v>1</v>
      </c>
      <c r="C33" s="375">
        <f t="shared" si="34"/>
        <v>0</v>
      </c>
      <c r="D33" s="375">
        <f t="shared" si="35"/>
        <v>0</v>
      </c>
      <c r="E33" s="375">
        <f t="shared" si="36"/>
        <v>0</v>
      </c>
      <c r="F33" s="375">
        <f t="shared" si="37"/>
        <v>0</v>
      </c>
      <c r="G33" s="375">
        <f t="shared" si="38"/>
        <v>0</v>
      </c>
      <c r="H33" s="375">
        <f t="shared" si="39"/>
        <v>0</v>
      </c>
      <c r="I33" s="375">
        <f t="shared" si="40"/>
        <v>0</v>
      </c>
      <c r="J33" s="375">
        <f t="shared" si="41"/>
        <v>0</v>
      </c>
      <c r="K33" s="375">
        <f t="shared" si="42"/>
        <v>0</v>
      </c>
      <c r="L33" s="375">
        <f t="shared" si="43"/>
        <v>0</v>
      </c>
      <c r="M33" s="375">
        <f t="shared" si="44"/>
        <v>0</v>
      </c>
      <c r="N33" s="375">
        <f t="shared" si="45"/>
        <v>0</v>
      </c>
      <c r="O33" s="320">
        <f t="shared" si="46"/>
        <v>0</v>
      </c>
      <c r="R33" s="391"/>
      <c r="T33" s="479"/>
      <c r="U33" s="319" t="s">
        <v>1</v>
      </c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379">
        <f t="shared" si="47"/>
        <v>0</v>
      </c>
    </row>
    <row r="34" spans="1:34" x14ac:dyDescent="0.25">
      <c r="A34" s="479"/>
      <c r="B34" s="319" t="s">
        <v>2</v>
      </c>
      <c r="C34" s="375">
        <f t="shared" si="34"/>
        <v>0</v>
      </c>
      <c r="D34" s="375">
        <f t="shared" si="35"/>
        <v>0</v>
      </c>
      <c r="E34" s="375">
        <f t="shared" si="36"/>
        <v>0</v>
      </c>
      <c r="F34" s="375">
        <f t="shared" si="37"/>
        <v>0</v>
      </c>
      <c r="G34" s="375">
        <f t="shared" si="38"/>
        <v>0</v>
      </c>
      <c r="H34" s="375">
        <f t="shared" si="39"/>
        <v>0</v>
      </c>
      <c r="I34" s="375">
        <f t="shared" si="40"/>
        <v>0</v>
      </c>
      <c r="J34" s="375">
        <f t="shared" si="41"/>
        <v>0</v>
      </c>
      <c r="K34" s="375">
        <f t="shared" si="42"/>
        <v>0</v>
      </c>
      <c r="L34" s="375">
        <f t="shared" si="43"/>
        <v>0</v>
      </c>
      <c r="M34" s="375">
        <f t="shared" si="44"/>
        <v>0</v>
      </c>
      <c r="N34" s="375">
        <f t="shared" si="45"/>
        <v>0</v>
      </c>
      <c r="O34" s="320">
        <f t="shared" si="46"/>
        <v>0</v>
      </c>
      <c r="R34" s="391"/>
      <c r="T34" s="479"/>
      <c r="U34" s="319" t="s">
        <v>2</v>
      </c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379">
        <f t="shared" si="47"/>
        <v>0</v>
      </c>
    </row>
    <row r="35" spans="1:34" x14ac:dyDescent="0.25">
      <c r="A35" s="479"/>
      <c r="B35" s="319" t="s">
        <v>9</v>
      </c>
      <c r="C35" s="375">
        <f t="shared" si="34"/>
        <v>0</v>
      </c>
      <c r="D35" s="375">
        <f t="shared" si="35"/>
        <v>0</v>
      </c>
      <c r="E35" s="375">
        <f t="shared" si="36"/>
        <v>0</v>
      </c>
      <c r="F35" s="375">
        <f t="shared" si="37"/>
        <v>0</v>
      </c>
      <c r="G35" s="375">
        <f t="shared" si="38"/>
        <v>0</v>
      </c>
      <c r="H35" s="375">
        <f t="shared" si="39"/>
        <v>0</v>
      </c>
      <c r="I35" s="375">
        <f t="shared" si="40"/>
        <v>0</v>
      </c>
      <c r="J35" s="375">
        <f t="shared" si="41"/>
        <v>0</v>
      </c>
      <c r="K35" s="375">
        <f t="shared" si="42"/>
        <v>0</v>
      </c>
      <c r="L35" s="375">
        <f t="shared" si="43"/>
        <v>0</v>
      </c>
      <c r="M35" s="375">
        <f t="shared" si="44"/>
        <v>0</v>
      </c>
      <c r="N35" s="375">
        <f t="shared" si="45"/>
        <v>0</v>
      </c>
      <c r="O35" s="320">
        <f t="shared" si="46"/>
        <v>0</v>
      </c>
      <c r="R35" s="391"/>
      <c r="T35" s="479"/>
      <c r="U35" s="319" t="s">
        <v>9</v>
      </c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379">
        <f t="shared" si="47"/>
        <v>0</v>
      </c>
    </row>
    <row r="36" spans="1:34" x14ac:dyDescent="0.25">
      <c r="A36" s="479"/>
      <c r="B36" s="319" t="s">
        <v>3</v>
      </c>
      <c r="C36" s="375">
        <f t="shared" si="34"/>
        <v>0</v>
      </c>
      <c r="D36" s="375">
        <f t="shared" si="35"/>
        <v>0</v>
      </c>
      <c r="E36" s="375">
        <f t="shared" si="36"/>
        <v>0</v>
      </c>
      <c r="F36" s="375">
        <f t="shared" si="37"/>
        <v>0</v>
      </c>
      <c r="G36" s="375">
        <f t="shared" si="38"/>
        <v>0</v>
      </c>
      <c r="H36" s="375">
        <f t="shared" si="39"/>
        <v>0</v>
      </c>
      <c r="I36" s="375">
        <f t="shared" si="40"/>
        <v>0</v>
      </c>
      <c r="J36" s="375">
        <f t="shared" si="41"/>
        <v>0</v>
      </c>
      <c r="K36" s="375">
        <f t="shared" si="42"/>
        <v>0</v>
      </c>
      <c r="L36" s="375">
        <f t="shared" si="43"/>
        <v>0</v>
      </c>
      <c r="M36" s="375">
        <f t="shared" si="44"/>
        <v>0</v>
      </c>
      <c r="N36" s="375">
        <f t="shared" si="45"/>
        <v>0</v>
      </c>
      <c r="O36" s="320">
        <f t="shared" si="46"/>
        <v>0</v>
      </c>
      <c r="R36" s="391"/>
      <c r="T36" s="479"/>
      <c r="U36" s="319" t="s">
        <v>3</v>
      </c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379">
        <f t="shared" si="47"/>
        <v>0</v>
      </c>
    </row>
    <row r="37" spans="1:34" x14ac:dyDescent="0.25">
      <c r="A37" s="479"/>
      <c r="B37" s="319" t="s">
        <v>4</v>
      </c>
      <c r="C37" s="375">
        <f t="shared" si="34"/>
        <v>0</v>
      </c>
      <c r="D37" s="375">
        <f t="shared" si="35"/>
        <v>0</v>
      </c>
      <c r="E37" s="375">
        <f t="shared" si="36"/>
        <v>0</v>
      </c>
      <c r="F37" s="375">
        <f t="shared" si="37"/>
        <v>0</v>
      </c>
      <c r="G37" s="375">
        <f t="shared" si="38"/>
        <v>0</v>
      </c>
      <c r="H37" s="375">
        <f t="shared" si="39"/>
        <v>0</v>
      </c>
      <c r="I37" s="375">
        <f t="shared" si="40"/>
        <v>0</v>
      </c>
      <c r="J37" s="375">
        <f t="shared" si="41"/>
        <v>0</v>
      </c>
      <c r="K37" s="375">
        <f t="shared" si="42"/>
        <v>0</v>
      </c>
      <c r="L37" s="375">
        <f t="shared" si="43"/>
        <v>0</v>
      </c>
      <c r="M37" s="375">
        <f t="shared" si="44"/>
        <v>0</v>
      </c>
      <c r="N37" s="375">
        <f t="shared" si="45"/>
        <v>0</v>
      </c>
      <c r="O37" s="320">
        <f t="shared" si="46"/>
        <v>0</v>
      </c>
      <c r="R37" s="391"/>
      <c r="T37" s="479"/>
      <c r="U37" s="319" t="s">
        <v>4</v>
      </c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379">
        <f t="shared" si="47"/>
        <v>0</v>
      </c>
    </row>
    <row r="38" spans="1:34" x14ac:dyDescent="0.25">
      <c r="A38" s="479"/>
      <c r="B38" s="319" t="s">
        <v>5</v>
      </c>
      <c r="C38" s="375">
        <f t="shared" si="34"/>
        <v>0</v>
      </c>
      <c r="D38" s="375">
        <f t="shared" si="35"/>
        <v>0</v>
      </c>
      <c r="E38" s="375">
        <f t="shared" si="36"/>
        <v>0</v>
      </c>
      <c r="F38" s="375">
        <f t="shared" si="37"/>
        <v>0</v>
      </c>
      <c r="G38" s="375">
        <f t="shared" si="38"/>
        <v>0</v>
      </c>
      <c r="H38" s="375">
        <f t="shared" si="39"/>
        <v>0</v>
      </c>
      <c r="I38" s="375">
        <f t="shared" si="40"/>
        <v>0</v>
      </c>
      <c r="J38" s="375">
        <f t="shared" si="41"/>
        <v>0</v>
      </c>
      <c r="K38" s="375">
        <f t="shared" si="42"/>
        <v>0</v>
      </c>
      <c r="L38" s="375">
        <f t="shared" si="43"/>
        <v>0</v>
      </c>
      <c r="M38" s="375">
        <f t="shared" si="44"/>
        <v>0</v>
      </c>
      <c r="N38" s="375">
        <f t="shared" si="45"/>
        <v>0</v>
      </c>
      <c r="O38" s="320">
        <f t="shared" si="46"/>
        <v>0</v>
      </c>
      <c r="R38" s="391"/>
      <c r="T38" s="479"/>
      <c r="U38" s="319" t="s">
        <v>5</v>
      </c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379">
        <f t="shared" si="47"/>
        <v>0</v>
      </c>
    </row>
    <row r="39" spans="1:34" x14ac:dyDescent="0.25">
      <c r="A39" s="479"/>
      <c r="B39" s="319" t="s">
        <v>6</v>
      </c>
      <c r="C39" s="375">
        <f t="shared" si="34"/>
        <v>0</v>
      </c>
      <c r="D39" s="375">
        <f t="shared" si="35"/>
        <v>0</v>
      </c>
      <c r="E39" s="375">
        <f t="shared" si="36"/>
        <v>0</v>
      </c>
      <c r="F39" s="375">
        <f t="shared" si="37"/>
        <v>0</v>
      </c>
      <c r="G39" s="375">
        <f t="shared" si="38"/>
        <v>0</v>
      </c>
      <c r="H39" s="375">
        <f t="shared" si="39"/>
        <v>0</v>
      </c>
      <c r="I39" s="375">
        <f t="shared" si="40"/>
        <v>0</v>
      </c>
      <c r="J39" s="375">
        <f t="shared" si="41"/>
        <v>0</v>
      </c>
      <c r="K39" s="375">
        <f t="shared" si="42"/>
        <v>0</v>
      </c>
      <c r="L39" s="375">
        <f t="shared" si="43"/>
        <v>0</v>
      </c>
      <c r="M39" s="375">
        <f t="shared" si="44"/>
        <v>0</v>
      </c>
      <c r="N39" s="375">
        <f t="shared" si="45"/>
        <v>0</v>
      </c>
      <c r="O39" s="320">
        <f t="shared" si="46"/>
        <v>0</v>
      </c>
      <c r="R39" s="391"/>
      <c r="T39" s="479"/>
      <c r="U39" s="319" t="s">
        <v>6</v>
      </c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379">
        <f t="shared" si="47"/>
        <v>0</v>
      </c>
    </row>
    <row r="40" spans="1:34" x14ac:dyDescent="0.25">
      <c r="A40" s="479"/>
      <c r="B40" s="319" t="s">
        <v>7</v>
      </c>
      <c r="C40" s="375">
        <f t="shared" si="34"/>
        <v>0</v>
      </c>
      <c r="D40" s="375">
        <f t="shared" si="35"/>
        <v>0</v>
      </c>
      <c r="E40" s="375">
        <f t="shared" si="36"/>
        <v>0</v>
      </c>
      <c r="F40" s="375">
        <f t="shared" si="37"/>
        <v>0</v>
      </c>
      <c r="G40" s="375">
        <f t="shared" si="38"/>
        <v>0</v>
      </c>
      <c r="H40" s="375">
        <f t="shared" si="39"/>
        <v>0</v>
      </c>
      <c r="I40" s="375">
        <f t="shared" si="40"/>
        <v>0</v>
      </c>
      <c r="J40" s="375">
        <f t="shared" si="41"/>
        <v>0</v>
      </c>
      <c r="K40" s="375">
        <f t="shared" si="42"/>
        <v>0</v>
      </c>
      <c r="L40" s="375">
        <f t="shared" si="43"/>
        <v>0</v>
      </c>
      <c r="M40" s="375">
        <f t="shared" si="44"/>
        <v>0</v>
      </c>
      <c r="N40" s="375">
        <f t="shared" si="45"/>
        <v>0</v>
      </c>
      <c r="O40" s="320">
        <f t="shared" si="46"/>
        <v>0</v>
      </c>
      <c r="R40" s="391"/>
      <c r="T40" s="479"/>
      <c r="U40" s="319" t="s">
        <v>7</v>
      </c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379">
        <f t="shared" si="47"/>
        <v>0</v>
      </c>
    </row>
    <row r="41" spans="1:34" x14ac:dyDescent="0.25">
      <c r="A41" s="479"/>
      <c r="B41" s="319" t="s">
        <v>8</v>
      </c>
      <c r="C41" s="375">
        <f t="shared" si="34"/>
        <v>0</v>
      </c>
      <c r="D41" s="375">
        <f t="shared" si="35"/>
        <v>0</v>
      </c>
      <c r="E41" s="375">
        <f t="shared" si="36"/>
        <v>0</v>
      </c>
      <c r="F41" s="375">
        <f t="shared" si="37"/>
        <v>0</v>
      </c>
      <c r="G41" s="375">
        <f t="shared" si="38"/>
        <v>0</v>
      </c>
      <c r="H41" s="375">
        <f t="shared" si="39"/>
        <v>0</v>
      </c>
      <c r="I41" s="375">
        <f t="shared" si="40"/>
        <v>0</v>
      </c>
      <c r="J41" s="375">
        <f t="shared" si="41"/>
        <v>0</v>
      </c>
      <c r="K41" s="375">
        <f t="shared" si="42"/>
        <v>0</v>
      </c>
      <c r="L41" s="375">
        <f t="shared" si="43"/>
        <v>0</v>
      </c>
      <c r="M41" s="375">
        <f t="shared" si="44"/>
        <v>0</v>
      </c>
      <c r="N41" s="375">
        <f t="shared" si="45"/>
        <v>0</v>
      </c>
      <c r="O41" s="320">
        <f t="shared" si="46"/>
        <v>0</v>
      </c>
      <c r="R41" s="391"/>
      <c r="T41" s="479"/>
      <c r="U41" s="319" t="s">
        <v>8</v>
      </c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379">
        <f t="shared" si="47"/>
        <v>0</v>
      </c>
    </row>
    <row r="42" spans="1:34" ht="15.75" thickBot="1" x14ac:dyDescent="0.3">
      <c r="A42" s="480"/>
      <c r="B42" s="376" t="s">
        <v>42</v>
      </c>
      <c r="C42" s="375">
        <f t="shared" si="34"/>
        <v>0</v>
      </c>
      <c r="D42" s="375">
        <f t="shared" si="35"/>
        <v>0</v>
      </c>
      <c r="E42" s="375">
        <f t="shared" si="36"/>
        <v>0</v>
      </c>
      <c r="F42" s="375">
        <f t="shared" si="37"/>
        <v>0</v>
      </c>
      <c r="G42" s="375">
        <f t="shared" si="38"/>
        <v>0</v>
      </c>
      <c r="H42" s="375">
        <f t="shared" si="39"/>
        <v>0</v>
      </c>
      <c r="I42" s="375">
        <f t="shared" si="40"/>
        <v>0</v>
      </c>
      <c r="J42" s="375">
        <f t="shared" si="41"/>
        <v>0</v>
      </c>
      <c r="K42" s="375">
        <f t="shared" si="42"/>
        <v>0</v>
      </c>
      <c r="L42" s="375">
        <f t="shared" si="43"/>
        <v>0</v>
      </c>
      <c r="M42" s="375">
        <f t="shared" si="44"/>
        <v>0</v>
      </c>
      <c r="N42" s="375">
        <f t="shared" si="45"/>
        <v>0</v>
      </c>
      <c r="O42" s="320">
        <f t="shared" si="46"/>
        <v>0</v>
      </c>
      <c r="R42" s="391"/>
      <c r="T42" s="480"/>
      <c r="U42" s="376" t="s">
        <v>42</v>
      </c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379">
        <f t="shared" si="47"/>
        <v>0</v>
      </c>
    </row>
    <row r="43" spans="1:34" ht="21.75" thickBot="1" x14ac:dyDescent="0.4">
      <c r="A43" s="71"/>
      <c r="B43" s="321" t="s">
        <v>43</v>
      </c>
      <c r="C43" s="322">
        <f t="shared" ref="C43:N43" si="48">SUM(C32:C42)</f>
        <v>0</v>
      </c>
      <c r="D43" s="322">
        <f t="shared" si="48"/>
        <v>0</v>
      </c>
      <c r="E43" s="322">
        <f t="shared" si="48"/>
        <v>0</v>
      </c>
      <c r="F43" s="322">
        <f t="shared" si="48"/>
        <v>0</v>
      </c>
      <c r="G43" s="322">
        <f t="shared" si="48"/>
        <v>0</v>
      </c>
      <c r="H43" s="322">
        <f t="shared" si="48"/>
        <v>0</v>
      </c>
      <c r="I43" s="322">
        <f t="shared" si="48"/>
        <v>0</v>
      </c>
      <c r="J43" s="322">
        <f t="shared" si="48"/>
        <v>0</v>
      </c>
      <c r="K43" s="322">
        <f t="shared" si="48"/>
        <v>0</v>
      </c>
      <c r="L43" s="377">
        <f t="shared" si="48"/>
        <v>0</v>
      </c>
      <c r="M43" s="377">
        <f t="shared" si="48"/>
        <v>0</v>
      </c>
      <c r="N43" s="377">
        <f t="shared" si="48"/>
        <v>0</v>
      </c>
      <c r="O43" s="323">
        <f t="shared" si="46"/>
        <v>0</v>
      </c>
      <c r="R43" s="392">
        <f>SUM(R32:R42)</f>
        <v>0</v>
      </c>
      <c r="T43" s="71"/>
      <c r="U43" s="321" t="s">
        <v>43</v>
      </c>
      <c r="V43" s="380">
        <f t="shared" ref="V43:AG43" si="49">SUM(V32:V42)</f>
        <v>0</v>
      </c>
      <c r="W43" s="380">
        <f t="shared" si="49"/>
        <v>0</v>
      </c>
      <c r="X43" s="380">
        <f t="shared" si="49"/>
        <v>0</v>
      </c>
      <c r="Y43" s="380">
        <f t="shared" si="49"/>
        <v>0</v>
      </c>
      <c r="Z43" s="380">
        <f t="shared" si="49"/>
        <v>0</v>
      </c>
      <c r="AA43" s="380">
        <f t="shared" si="49"/>
        <v>0</v>
      </c>
      <c r="AB43" s="380">
        <f t="shared" si="49"/>
        <v>0</v>
      </c>
      <c r="AC43" s="380">
        <f t="shared" si="49"/>
        <v>0</v>
      </c>
      <c r="AD43" s="380">
        <f t="shared" si="49"/>
        <v>0</v>
      </c>
      <c r="AE43" s="381">
        <f t="shared" si="49"/>
        <v>0</v>
      </c>
      <c r="AF43" s="381">
        <f t="shared" si="49"/>
        <v>0</v>
      </c>
      <c r="AG43" s="381">
        <f t="shared" si="49"/>
        <v>0</v>
      </c>
      <c r="AH43" s="382">
        <f t="shared" si="47"/>
        <v>0</v>
      </c>
    </row>
    <row r="44" spans="1:34" ht="21.75" thickBot="1" x14ac:dyDescent="0.4">
      <c r="A44" s="71"/>
      <c r="F44" s="70">
        <v>0</v>
      </c>
      <c r="T44" s="71"/>
      <c r="Y44" s="372">
        <v>0</v>
      </c>
      <c r="AH44" s="373"/>
    </row>
    <row r="45" spans="1:34" ht="21.75" thickBot="1" x14ac:dyDescent="0.4">
      <c r="A45" s="71"/>
      <c r="B45" s="178" t="s">
        <v>36</v>
      </c>
      <c r="C45" s="179" t="str">
        <f>C$3</f>
        <v>Jan</v>
      </c>
      <c r="D45" s="179" t="str">
        <f t="shared" ref="D45:N45" si="50">D$3</f>
        <v>Feb</v>
      </c>
      <c r="E45" s="179" t="str">
        <f t="shared" si="50"/>
        <v>Mar</v>
      </c>
      <c r="F45" s="179" t="str">
        <f t="shared" si="50"/>
        <v>Apr</v>
      </c>
      <c r="G45" s="179" t="str">
        <f t="shared" si="50"/>
        <v>May</v>
      </c>
      <c r="H45" s="179" t="str">
        <f t="shared" si="50"/>
        <v>Jun</v>
      </c>
      <c r="I45" s="179" t="str">
        <f t="shared" si="50"/>
        <v>Jul</v>
      </c>
      <c r="J45" s="179" t="str">
        <f t="shared" si="50"/>
        <v>Aug</v>
      </c>
      <c r="K45" s="179" t="str">
        <f t="shared" si="50"/>
        <v>Sep</v>
      </c>
      <c r="L45" s="179" t="str">
        <f t="shared" si="50"/>
        <v>Oct</v>
      </c>
      <c r="M45" s="179" t="str">
        <f t="shared" si="50"/>
        <v>Nov</v>
      </c>
      <c r="N45" s="179" t="str">
        <f t="shared" si="50"/>
        <v>Dec</v>
      </c>
      <c r="O45" s="180" t="s">
        <v>34</v>
      </c>
      <c r="R45" s="393" t="s">
        <v>34</v>
      </c>
      <c r="T45" s="71"/>
      <c r="U45" s="178" t="s">
        <v>36</v>
      </c>
      <c r="V45" s="179" t="str">
        <f>V$3</f>
        <v>Jan</v>
      </c>
      <c r="W45" s="179" t="str">
        <f t="shared" ref="W45:AG45" si="51">W$3</f>
        <v>Feb</v>
      </c>
      <c r="X45" s="179" t="str">
        <f t="shared" si="51"/>
        <v>Mar</v>
      </c>
      <c r="Y45" s="179" t="str">
        <f t="shared" si="51"/>
        <v>Apr</v>
      </c>
      <c r="Z45" s="179" t="str">
        <f t="shared" si="51"/>
        <v>May</v>
      </c>
      <c r="AA45" s="179" t="str">
        <f t="shared" si="51"/>
        <v>Jun</v>
      </c>
      <c r="AB45" s="179" t="str">
        <f t="shared" si="51"/>
        <v>Jul</v>
      </c>
      <c r="AC45" s="179" t="str">
        <f t="shared" si="51"/>
        <v>Aug</v>
      </c>
      <c r="AD45" s="179" t="str">
        <f t="shared" si="51"/>
        <v>Sep</v>
      </c>
      <c r="AE45" s="179" t="str">
        <f t="shared" si="51"/>
        <v>Oct</v>
      </c>
      <c r="AF45" s="179" t="str">
        <f t="shared" si="51"/>
        <v>Nov</v>
      </c>
      <c r="AG45" s="179" t="str">
        <f t="shared" si="51"/>
        <v>Dec</v>
      </c>
      <c r="AH45" s="180" t="s">
        <v>34</v>
      </c>
    </row>
    <row r="46" spans="1:34" x14ac:dyDescent="0.25">
      <c r="A46" s="481" t="s">
        <v>45</v>
      </c>
      <c r="B46" s="11" t="s">
        <v>0</v>
      </c>
      <c r="C46" s="357">
        <f>$R46*V46</f>
        <v>0</v>
      </c>
      <c r="D46" s="357">
        <f t="shared" ref="D46:D56" si="52">$R46*W46</f>
        <v>272.34276383444779</v>
      </c>
      <c r="E46" s="357">
        <f t="shared" ref="E46:E56" si="53">$R46*X46</f>
        <v>82.43448265352437</v>
      </c>
      <c r="F46" s="357">
        <f t="shared" ref="F46:F56" si="54">$R46*Y46</f>
        <v>146.53828152952428</v>
      </c>
      <c r="G46" s="357">
        <f t="shared" ref="G46:G56" si="55">$R46*Z46</f>
        <v>204.86691520336024</v>
      </c>
      <c r="H46" s="357">
        <f t="shared" ref="H46:H56" si="56">$R46*AA46</f>
        <v>496.02866189660233</v>
      </c>
      <c r="I46" s="357">
        <f t="shared" ref="I46:I56" si="57">$R46*AB46</f>
        <v>1313.0572155496777</v>
      </c>
      <c r="J46" s="357">
        <f t="shared" ref="J46:J56" si="58">$R46*AC46</f>
        <v>563.5047726774219</v>
      </c>
      <c r="K46" s="357">
        <f t="shared" ref="K46:K56" si="59">$R46*AD46</f>
        <v>439.36831939339771</v>
      </c>
      <c r="L46" s="357">
        <f t="shared" ref="L46:L56" si="60">$R46*AE46</f>
        <v>432.73443217174798</v>
      </c>
      <c r="M46" s="357">
        <f t="shared" ref="M46:M56" si="61">$R46*AF46</f>
        <v>0</v>
      </c>
      <c r="N46" s="357">
        <f t="shared" ref="N46:N56" si="62">$R46*AG46</f>
        <v>47.477135832663876</v>
      </c>
      <c r="O46" s="69">
        <f t="shared" ref="O46:O57" si="63">SUM(C46:N46)</f>
        <v>3998.3529807423674</v>
      </c>
      <c r="P46" s="187"/>
      <c r="R46" s="415">
        <v>3998.3529807423683</v>
      </c>
      <c r="T46" s="481" t="s">
        <v>45</v>
      </c>
      <c r="U46" s="11" t="s">
        <v>0</v>
      </c>
      <c r="V46" s="383">
        <v>0</v>
      </c>
      <c r="W46" s="383">
        <v>6.8113737117797515E-2</v>
      </c>
      <c r="X46" s="383">
        <v>2.0617109857624147E-2</v>
      </c>
      <c r="Y46" s="383">
        <v>3.6649661056767611E-2</v>
      </c>
      <c r="Z46" s="383">
        <v>5.1237826222466955E-2</v>
      </c>
      <c r="AA46" s="383">
        <v>0.12405824705464234</v>
      </c>
      <c r="AB46" s="383">
        <v>0.32839952397246436</v>
      </c>
      <c r="AC46" s="383">
        <v>0.14093422351440238</v>
      </c>
      <c r="AD46" s="383">
        <v>0.10988732648407167</v>
      </c>
      <c r="AE46" s="383">
        <v>0.10822817151361229</v>
      </c>
      <c r="AF46" s="383">
        <v>0</v>
      </c>
      <c r="AG46" s="383">
        <v>1.1874173206150715E-2</v>
      </c>
      <c r="AH46" s="384">
        <f t="shared" ref="AH46:AH56" si="64">SUM(V46:AG46)</f>
        <v>0.99999999999999989</v>
      </c>
    </row>
    <row r="47" spans="1:34" x14ac:dyDescent="0.25">
      <c r="A47" s="482"/>
      <c r="B47" s="12" t="s">
        <v>1</v>
      </c>
      <c r="C47" s="357">
        <f t="shared" ref="C47:C56" si="65">$R47*V47</f>
        <v>0</v>
      </c>
      <c r="D47" s="357">
        <f t="shared" si="52"/>
        <v>8018.6758868838042</v>
      </c>
      <c r="E47" s="357">
        <f t="shared" si="53"/>
        <v>10027.943322117944</v>
      </c>
      <c r="F47" s="357">
        <f t="shared" si="54"/>
        <v>7514.5623980670562</v>
      </c>
      <c r="G47" s="357">
        <f t="shared" si="55"/>
        <v>12092.919866542215</v>
      </c>
      <c r="H47" s="357">
        <f t="shared" si="56"/>
        <v>12744.035218256295</v>
      </c>
      <c r="I47" s="357">
        <f t="shared" si="57"/>
        <v>12655.34374276129</v>
      </c>
      <c r="J47" s="357">
        <f t="shared" si="58"/>
        <v>9857.6417327749223</v>
      </c>
      <c r="K47" s="357">
        <f t="shared" si="59"/>
        <v>14073.078355193675</v>
      </c>
      <c r="L47" s="357">
        <f t="shared" si="60"/>
        <v>16477.19810986632</v>
      </c>
      <c r="M47" s="357">
        <f t="shared" si="61"/>
        <v>1186.8817059349924</v>
      </c>
      <c r="N47" s="357">
        <f t="shared" si="62"/>
        <v>3458.8396351349757</v>
      </c>
      <c r="O47" s="69">
        <f t="shared" si="63"/>
        <v>108107.1199735335</v>
      </c>
      <c r="R47" s="415">
        <v>108107.11997353348</v>
      </c>
      <c r="T47" s="482"/>
      <c r="U47" s="12" t="s">
        <v>1</v>
      </c>
      <c r="V47" s="383">
        <v>0</v>
      </c>
      <c r="W47" s="383">
        <v>7.4173429916983419E-2</v>
      </c>
      <c r="X47" s="383">
        <v>9.2759323572517344E-2</v>
      </c>
      <c r="Y47" s="383">
        <v>6.9510337523622429E-2</v>
      </c>
      <c r="Z47" s="383">
        <v>0.11186053119815581</v>
      </c>
      <c r="AA47" s="383">
        <v>0.11788340325203611</v>
      </c>
      <c r="AB47" s="383">
        <v>0.11706299960501713</v>
      </c>
      <c r="AC47" s="383">
        <v>9.1184019472429254E-2</v>
      </c>
      <c r="AD47" s="383">
        <v>0.13017716463669562</v>
      </c>
      <c r="AE47" s="383">
        <v>0.15241547563102437</v>
      </c>
      <c r="AF47" s="383">
        <v>1.0978756128417462E-2</v>
      </c>
      <c r="AG47" s="383">
        <v>3.199455906310112E-2</v>
      </c>
      <c r="AH47" s="384">
        <f t="shared" si="64"/>
        <v>1</v>
      </c>
    </row>
    <row r="48" spans="1:34" x14ac:dyDescent="0.25">
      <c r="A48" s="482"/>
      <c r="B48" s="11" t="s">
        <v>2</v>
      </c>
      <c r="C48" s="357">
        <f t="shared" si="65"/>
        <v>0</v>
      </c>
      <c r="D48" s="357">
        <f t="shared" si="52"/>
        <v>0</v>
      </c>
      <c r="E48" s="357">
        <f t="shared" si="53"/>
        <v>0</v>
      </c>
      <c r="F48" s="357">
        <f t="shared" si="54"/>
        <v>0</v>
      </c>
      <c r="G48" s="357">
        <f t="shared" si="55"/>
        <v>0</v>
      </c>
      <c r="H48" s="357">
        <f t="shared" si="56"/>
        <v>0</v>
      </c>
      <c r="I48" s="357">
        <f t="shared" si="57"/>
        <v>0</v>
      </c>
      <c r="J48" s="357">
        <f t="shared" si="58"/>
        <v>0</v>
      </c>
      <c r="K48" s="357">
        <f t="shared" si="59"/>
        <v>0</v>
      </c>
      <c r="L48" s="357">
        <f t="shared" si="60"/>
        <v>0</v>
      </c>
      <c r="M48" s="357">
        <f t="shared" si="61"/>
        <v>0</v>
      </c>
      <c r="N48" s="357">
        <f t="shared" si="62"/>
        <v>0</v>
      </c>
      <c r="O48" s="69">
        <f t="shared" si="63"/>
        <v>0</v>
      </c>
      <c r="R48" s="415"/>
      <c r="T48" s="482"/>
      <c r="U48" s="11" t="s">
        <v>2</v>
      </c>
      <c r="V48" s="413">
        <v>0</v>
      </c>
      <c r="W48" s="413">
        <v>5.2027699021352784E-2</v>
      </c>
      <c r="X48" s="413">
        <v>8.5982635134261617E-2</v>
      </c>
      <c r="Y48" s="413">
        <v>8.6283152814271291E-2</v>
      </c>
      <c r="Z48" s="413">
        <v>0.10172765332014939</v>
      </c>
      <c r="AA48" s="413">
        <v>0.11434828919299594</v>
      </c>
      <c r="AB48" s="413">
        <v>0.12980152755489091</v>
      </c>
      <c r="AC48" s="413">
        <v>7.7490522664498226E-2</v>
      </c>
      <c r="AD48" s="413">
        <v>0.1253779599816244</v>
      </c>
      <c r="AE48" s="413">
        <v>0.18165823411509591</v>
      </c>
      <c r="AF48" s="413">
        <v>1.6969925373076608E-2</v>
      </c>
      <c r="AG48" s="413">
        <v>2.8332400827782919E-2</v>
      </c>
      <c r="AH48" s="384">
        <f t="shared" si="64"/>
        <v>0.99999999999999989</v>
      </c>
    </row>
    <row r="49" spans="1:34" x14ac:dyDescent="0.25">
      <c r="A49" s="482"/>
      <c r="B49" s="11" t="s">
        <v>9</v>
      </c>
      <c r="C49" s="357">
        <f t="shared" si="65"/>
        <v>0</v>
      </c>
      <c r="D49" s="357">
        <f t="shared" si="52"/>
        <v>246.34420023060702</v>
      </c>
      <c r="E49" s="357">
        <f t="shared" si="53"/>
        <v>16485.72918561133</v>
      </c>
      <c r="F49" s="357">
        <f t="shared" si="54"/>
        <v>20157.224466840864</v>
      </c>
      <c r="G49" s="357">
        <f t="shared" si="55"/>
        <v>12766.207516306658</v>
      </c>
      <c r="H49" s="357">
        <f t="shared" si="56"/>
        <v>18178.226103254096</v>
      </c>
      <c r="I49" s="357">
        <f t="shared" si="57"/>
        <v>16306.102499667468</v>
      </c>
      <c r="J49" s="357">
        <f t="shared" si="58"/>
        <v>9353.6371695460166</v>
      </c>
      <c r="K49" s="357">
        <f t="shared" si="59"/>
        <v>19776.611602301935</v>
      </c>
      <c r="L49" s="357">
        <f t="shared" si="60"/>
        <v>37690.529876826869</v>
      </c>
      <c r="M49" s="357">
        <f t="shared" si="61"/>
        <v>1656.9906647509451</v>
      </c>
      <c r="N49" s="357">
        <f t="shared" si="62"/>
        <v>1830.5414509459799</v>
      </c>
      <c r="O49" s="69">
        <f t="shared" si="63"/>
        <v>154448.14473628276</v>
      </c>
      <c r="R49" s="415">
        <v>154448.14473628279</v>
      </c>
      <c r="T49" s="482"/>
      <c r="U49" s="11" t="s">
        <v>9</v>
      </c>
      <c r="V49" s="383">
        <v>0</v>
      </c>
      <c r="W49" s="383">
        <v>1.5949961759089755E-3</v>
      </c>
      <c r="X49" s="383">
        <v>0.10673957407361799</v>
      </c>
      <c r="Y49" s="383">
        <v>0.13051127613904934</v>
      </c>
      <c r="Z49" s="383">
        <v>8.2656917233319374E-2</v>
      </c>
      <c r="AA49" s="383">
        <v>0.11769792466133577</v>
      </c>
      <c r="AB49" s="383">
        <v>0.1055765514536275</v>
      </c>
      <c r="AC49" s="383">
        <v>6.0561667383685125E-2</v>
      </c>
      <c r="AD49" s="383">
        <v>0.12804693533917236</v>
      </c>
      <c r="AE49" s="383">
        <v>0.24403355534754215</v>
      </c>
      <c r="AF49" s="383">
        <v>1.0728459494157244E-2</v>
      </c>
      <c r="AG49" s="383">
        <v>1.1852142698584006E-2</v>
      </c>
      <c r="AH49" s="384">
        <f t="shared" si="64"/>
        <v>0.99999999999999989</v>
      </c>
    </row>
    <row r="50" spans="1:34" x14ac:dyDescent="0.25">
      <c r="A50" s="482"/>
      <c r="B50" s="12" t="s">
        <v>3</v>
      </c>
      <c r="C50" s="357">
        <f t="shared" si="65"/>
        <v>0</v>
      </c>
      <c r="D50" s="357">
        <f t="shared" si="52"/>
        <v>10897.440304374104</v>
      </c>
      <c r="E50" s="357">
        <f t="shared" si="53"/>
        <v>4549.7332275285189</v>
      </c>
      <c r="F50" s="357">
        <f t="shared" si="54"/>
        <v>4063.6896731742559</v>
      </c>
      <c r="G50" s="357">
        <f t="shared" si="55"/>
        <v>10685.327013784106</v>
      </c>
      <c r="H50" s="357">
        <f t="shared" si="56"/>
        <v>10671.79368562214</v>
      </c>
      <c r="I50" s="357">
        <f t="shared" si="57"/>
        <v>13235.233674949772</v>
      </c>
      <c r="J50" s="357">
        <f t="shared" si="58"/>
        <v>7456.6653766749878</v>
      </c>
      <c r="K50" s="357">
        <f t="shared" si="59"/>
        <v>14116.152091057287</v>
      </c>
      <c r="L50" s="357">
        <f t="shared" si="60"/>
        <v>12933.348203348882</v>
      </c>
      <c r="M50" s="357">
        <f t="shared" si="61"/>
        <v>1661.7375349000331</v>
      </c>
      <c r="N50" s="357">
        <f t="shared" si="62"/>
        <v>3342.8487101609571</v>
      </c>
      <c r="O50" s="69">
        <f t="shared" si="63"/>
        <v>93613.96949557506</v>
      </c>
      <c r="R50" s="415">
        <v>93613.969495575046</v>
      </c>
      <c r="T50" s="482"/>
      <c r="U50" s="12" t="s">
        <v>3</v>
      </c>
      <c r="V50" s="383">
        <v>0</v>
      </c>
      <c r="W50" s="383">
        <v>0.11640827072170255</v>
      </c>
      <c r="X50" s="383">
        <v>4.8601007435579116E-2</v>
      </c>
      <c r="Y50" s="383">
        <v>4.3409009307807833E-2</v>
      </c>
      <c r="Z50" s="383">
        <v>0.11414244125487255</v>
      </c>
      <c r="AA50" s="383">
        <v>0.1139978759914307</v>
      </c>
      <c r="AB50" s="383">
        <v>0.14138096852708906</v>
      </c>
      <c r="AC50" s="383">
        <v>7.9653340381292667E-2</v>
      </c>
      <c r="AD50" s="383">
        <v>0.15079108563732607</v>
      </c>
      <c r="AE50" s="383">
        <v>0.13815617768414593</v>
      </c>
      <c r="AF50" s="383">
        <v>1.7750956869514868E-2</v>
      </c>
      <c r="AG50" s="383">
        <v>3.5708866189238637E-2</v>
      </c>
      <c r="AH50" s="384">
        <f t="shared" si="64"/>
        <v>0.99999999999999989</v>
      </c>
    </row>
    <row r="51" spans="1:34" x14ac:dyDescent="0.25">
      <c r="A51" s="482"/>
      <c r="B51" s="11" t="s">
        <v>4</v>
      </c>
      <c r="C51" s="357">
        <f t="shared" si="65"/>
        <v>0</v>
      </c>
      <c r="D51" s="357">
        <f t="shared" si="52"/>
        <v>3623.223888168493</v>
      </c>
      <c r="E51" s="357">
        <f t="shared" si="53"/>
        <v>24909.664231158389</v>
      </c>
      <c r="F51" s="357">
        <f t="shared" si="54"/>
        <v>90957.863831309456</v>
      </c>
      <c r="G51" s="357">
        <f t="shared" si="55"/>
        <v>1290871.4910231584</v>
      </c>
      <c r="H51" s="357">
        <f t="shared" si="56"/>
        <v>478350.87935106026</v>
      </c>
      <c r="I51" s="357">
        <f t="shared" si="57"/>
        <v>669380.13127240667</v>
      </c>
      <c r="J51" s="357">
        <f t="shared" si="58"/>
        <v>464956.21420938283</v>
      </c>
      <c r="K51" s="357">
        <f t="shared" si="59"/>
        <v>469089.47304337437</v>
      </c>
      <c r="L51" s="357">
        <f t="shared" si="60"/>
        <v>347706.24024341401</v>
      </c>
      <c r="M51" s="357">
        <f t="shared" si="61"/>
        <v>95749.327163456328</v>
      </c>
      <c r="N51" s="357">
        <f t="shared" si="62"/>
        <v>87854.377731769186</v>
      </c>
      <c r="O51" s="69">
        <f t="shared" si="63"/>
        <v>4023448.8859886588</v>
      </c>
      <c r="R51" s="415">
        <v>4023448.8859886583</v>
      </c>
      <c r="T51" s="482"/>
      <c r="U51" s="11" t="s">
        <v>4</v>
      </c>
      <c r="V51" s="383">
        <v>0</v>
      </c>
      <c r="W51" s="383">
        <v>9.005268839840573E-4</v>
      </c>
      <c r="X51" s="383">
        <v>6.1911223273903937E-3</v>
      </c>
      <c r="Y51" s="383">
        <v>2.2606939073604986E-2</v>
      </c>
      <c r="Z51" s="383">
        <v>0.32083705487561082</v>
      </c>
      <c r="AA51" s="383">
        <v>0.1188907558927564</v>
      </c>
      <c r="AB51" s="383">
        <v>0.1663697365718923</v>
      </c>
      <c r="AC51" s="383">
        <v>0.1155616058224465</v>
      </c>
      <c r="AD51" s="383">
        <v>0.11658889831481177</v>
      </c>
      <c r="AE51" s="383">
        <v>8.6419947188660307E-2</v>
      </c>
      <c r="AF51" s="383">
        <v>2.3797823677317181E-2</v>
      </c>
      <c r="AG51" s="383">
        <v>2.1835589371525282E-2</v>
      </c>
      <c r="AH51" s="384">
        <f t="shared" si="64"/>
        <v>1</v>
      </c>
    </row>
    <row r="52" spans="1:34" x14ac:dyDescent="0.25">
      <c r="A52" s="482"/>
      <c r="B52" s="11" t="s">
        <v>5</v>
      </c>
      <c r="C52" s="357">
        <f t="shared" si="65"/>
        <v>0</v>
      </c>
      <c r="D52" s="357">
        <f t="shared" si="52"/>
        <v>0</v>
      </c>
      <c r="E52" s="357">
        <f t="shared" si="53"/>
        <v>1357.2902924758475</v>
      </c>
      <c r="F52" s="357">
        <f t="shared" si="54"/>
        <v>8822.3869010930084</v>
      </c>
      <c r="G52" s="357">
        <f t="shared" si="55"/>
        <v>45469.224797940886</v>
      </c>
      <c r="H52" s="357">
        <f t="shared" si="56"/>
        <v>18323.41894842394</v>
      </c>
      <c r="I52" s="357">
        <f t="shared" si="57"/>
        <v>21037.999533375634</v>
      </c>
      <c r="J52" s="357">
        <f t="shared" si="58"/>
        <v>9501.032047330933</v>
      </c>
      <c r="K52" s="357">
        <f t="shared" si="59"/>
        <v>23073.934972089402</v>
      </c>
      <c r="L52" s="357">
        <f t="shared" si="60"/>
        <v>6786.4514623792365</v>
      </c>
      <c r="M52" s="357">
        <f t="shared" si="61"/>
        <v>0</v>
      </c>
      <c r="N52" s="357">
        <f t="shared" si="62"/>
        <v>0</v>
      </c>
      <c r="O52" s="69">
        <f t="shared" si="63"/>
        <v>134371.73895510889</v>
      </c>
      <c r="R52" s="415">
        <v>134371.73895510889</v>
      </c>
      <c r="T52" s="482"/>
      <c r="U52" s="11" t="s">
        <v>5</v>
      </c>
      <c r="V52" s="383">
        <v>0</v>
      </c>
      <c r="W52" s="383">
        <v>0</v>
      </c>
      <c r="X52" s="383">
        <v>1.0101010101010102E-2</v>
      </c>
      <c r="Y52" s="383">
        <v>6.5656565656565663E-2</v>
      </c>
      <c r="Z52" s="383">
        <v>0.3383838383838384</v>
      </c>
      <c r="AA52" s="383">
        <v>0.13636363636363638</v>
      </c>
      <c r="AB52" s="383">
        <v>0.15656565656565657</v>
      </c>
      <c r="AC52" s="383">
        <v>7.0707070707070718E-2</v>
      </c>
      <c r="AD52" s="383">
        <v>0.17171717171717171</v>
      </c>
      <c r="AE52" s="383">
        <v>5.0505050505050504E-2</v>
      </c>
      <c r="AF52" s="383">
        <v>0</v>
      </c>
      <c r="AG52" s="383">
        <v>0</v>
      </c>
      <c r="AH52" s="384">
        <f t="shared" si="64"/>
        <v>1</v>
      </c>
    </row>
    <row r="53" spans="1:34" x14ac:dyDescent="0.25">
      <c r="A53" s="482"/>
      <c r="B53" s="11" t="s">
        <v>6</v>
      </c>
      <c r="C53" s="357">
        <f t="shared" si="65"/>
        <v>0</v>
      </c>
      <c r="D53" s="357">
        <f t="shared" si="52"/>
        <v>0</v>
      </c>
      <c r="E53" s="357">
        <f t="shared" si="53"/>
        <v>0</v>
      </c>
      <c r="F53" s="357">
        <f t="shared" si="54"/>
        <v>0</v>
      </c>
      <c r="G53" s="357">
        <f t="shared" si="55"/>
        <v>0</v>
      </c>
      <c r="H53" s="357">
        <f t="shared" si="56"/>
        <v>0</v>
      </c>
      <c r="I53" s="357">
        <f t="shared" si="57"/>
        <v>0</v>
      </c>
      <c r="J53" s="357">
        <f t="shared" si="58"/>
        <v>0</v>
      </c>
      <c r="K53" s="357">
        <f t="shared" si="59"/>
        <v>0</v>
      </c>
      <c r="L53" s="357">
        <f t="shared" si="60"/>
        <v>0</v>
      </c>
      <c r="M53" s="357">
        <f t="shared" si="61"/>
        <v>0</v>
      </c>
      <c r="N53" s="357">
        <f t="shared" si="62"/>
        <v>0</v>
      </c>
      <c r="O53" s="69">
        <f t="shared" si="63"/>
        <v>0</v>
      </c>
      <c r="R53" s="394"/>
      <c r="T53" s="482"/>
      <c r="U53" s="11" t="s">
        <v>6</v>
      </c>
      <c r="V53" s="413">
        <v>0</v>
      </c>
      <c r="W53" s="413">
        <v>5.2027699021352784E-2</v>
      </c>
      <c r="X53" s="413">
        <v>8.5982635134261617E-2</v>
      </c>
      <c r="Y53" s="413">
        <v>8.6283152814271291E-2</v>
      </c>
      <c r="Z53" s="413">
        <v>0.10172765332014939</v>
      </c>
      <c r="AA53" s="413">
        <v>0.11434828919299594</v>
      </c>
      <c r="AB53" s="413">
        <v>0.12980152755489091</v>
      </c>
      <c r="AC53" s="413">
        <v>7.7490522664498226E-2</v>
      </c>
      <c r="AD53" s="413">
        <v>0.1253779599816244</v>
      </c>
      <c r="AE53" s="413">
        <v>0.18165823411509591</v>
      </c>
      <c r="AF53" s="413">
        <v>1.6969925373076608E-2</v>
      </c>
      <c r="AG53" s="413">
        <v>2.8332400827782919E-2</v>
      </c>
      <c r="AH53" s="384">
        <f t="shared" si="64"/>
        <v>0.99999999999999989</v>
      </c>
    </row>
    <row r="54" spans="1:34" x14ac:dyDescent="0.25">
      <c r="A54" s="482"/>
      <c r="B54" s="11" t="s">
        <v>7</v>
      </c>
      <c r="C54" s="357">
        <f t="shared" si="65"/>
        <v>0</v>
      </c>
      <c r="D54" s="357">
        <f t="shared" si="52"/>
        <v>3238.9949438717258</v>
      </c>
      <c r="E54" s="357">
        <f t="shared" si="53"/>
        <v>0</v>
      </c>
      <c r="F54" s="357">
        <f t="shared" si="54"/>
        <v>269.91624532264382</v>
      </c>
      <c r="G54" s="357">
        <f t="shared" si="55"/>
        <v>674.79061330660943</v>
      </c>
      <c r="H54" s="357">
        <f t="shared" si="56"/>
        <v>1159.412961283093</v>
      </c>
      <c r="I54" s="357">
        <f t="shared" si="57"/>
        <v>4339.8945756731891</v>
      </c>
      <c r="J54" s="357">
        <f t="shared" si="58"/>
        <v>1045.689489132659</v>
      </c>
      <c r="K54" s="357">
        <f t="shared" si="59"/>
        <v>0</v>
      </c>
      <c r="L54" s="357">
        <f t="shared" si="60"/>
        <v>2913.8685451843417</v>
      </c>
      <c r="M54" s="357">
        <f t="shared" si="61"/>
        <v>2818.076547427906</v>
      </c>
      <c r="N54" s="357">
        <f t="shared" si="62"/>
        <v>2838.36748031969</v>
      </c>
      <c r="O54" s="69">
        <f t="shared" si="63"/>
        <v>19299.011401521857</v>
      </c>
      <c r="R54" s="415">
        <v>19299.011401521857</v>
      </c>
      <c r="T54" s="482"/>
      <c r="U54" s="11" t="s">
        <v>7</v>
      </c>
      <c r="V54" s="383">
        <v>0</v>
      </c>
      <c r="W54" s="383">
        <v>0.16783216904137946</v>
      </c>
      <c r="X54" s="383">
        <v>0</v>
      </c>
      <c r="Y54" s="383">
        <v>1.3986014086781622E-2</v>
      </c>
      <c r="Z54" s="383">
        <v>3.496503521695405E-2</v>
      </c>
      <c r="AA54" s="383">
        <v>6.0076287699983716E-2</v>
      </c>
      <c r="AB54" s="383">
        <v>0.22487652270783981</v>
      </c>
      <c r="AC54" s="383">
        <v>5.4183577975926753E-2</v>
      </c>
      <c r="AD54" s="383">
        <v>0</v>
      </c>
      <c r="AE54" s="383">
        <v>0.15098537870984227</v>
      </c>
      <c r="AF54" s="383">
        <v>0.14602180851635135</v>
      </c>
      <c r="AG54" s="383">
        <v>0.14707320604494101</v>
      </c>
      <c r="AH54" s="384">
        <f t="shared" si="64"/>
        <v>1</v>
      </c>
    </row>
    <row r="55" spans="1:34" x14ac:dyDescent="0.25">
      <c r="A55" s="482"/>
      <c r="B55" s="11" t="s">
        <v>8</v>
      </c>
      <c r="C55" s="357">
        <f t="shared" si="65"/>
        <v>0</v>
      </c>
      <c r="D55" s="357">
        <f t="shared" si="52"/>
        <v>0</v>
      </c>
      <c r="E55" s="357">
        <f t="shared" si="53"/>
        <v>48666.746873568569</v>
      </c>
      <c r="F55" s="357">
        <f t="shared" si="54"/>
        <v>17674.057123938393</v>
      </c>
      <c r="G55" s="357">
        <f t="shared" si="55"/>
        <v>9289.3599642466706</v>
      </c>
      <c r="H55" s="357">
        <f t="shared" si="56"/>
        <v>6941.4241041885934</v>
      </c>
      <c r="I55" s="357">
        <f t="shared" si="57"/>
        <v>186201.42662816649</v>
      </c>
      <c r="J55" s="357">
        <f t="shared" si="58"/>
        <v>35875.244469582096</v>
      </c>
      <c r="K55" s="357">
        <f t="shared" si="59"/>
        <v>136.88789586797915</v>
      </c>
      <c r="L55" s="357">
        <f t="shared" si="60"/>
        <v>12711.323916853336</v>
      </c>
      <c r="M55" s="357">
        <f t="shared" si="61"/>
        <v>6834.0632935928434</v>
      </c>
      <c r="N55" s="357">
        <f t="shared" si="62"/>
        <v>13668.126587185687</v>
      </c>
      <c r="O55" s="69">
        <f t="shared" si="63"/>
        <v>337998.66085719067</v>
      </c>
      <c r="R55" s="415">
        <v>337998.66085719073</v>
      </c>
      <c r="T55" s="482"/>
      <c r="U55" s="11" t="s">
        <v>8</v>
      </c>
      <c r="V55" s="383">
        <v>0</v>
      </c>
      <c r="W55" s="383">
        <v>0</v>
      </c>
      <c r="X55" s="383">
        <v>0.14398502866888863</v>
      </c>
      <c r="Y55" s="383">
        <v>5.2290317006332562E-2</v>
      </c>
      <c r="Z55" s="383">
        <v>2.7483422391935328E-2</v>
      </c>
      <c r="AA55" s="383">
        <v>2.0536839070854913E-2</v>
      </c>
      <c r="AB55" s="383">
        <v>0.55089397737832835</v>
      </c>
      <c r="AC55" s="383">
        <v>0.10614019706054367</v>
      </c>
      <c r="AD55" s="383">
        <v>4.0499537933322239E-4</v>
      </c>
      <c r="AE55" s="383">
        <v>3.7607616209533012E-2</v>
      </c>
      <c r="AF55" s="383">
        <v>2.0219202278083381E-2</v>
      </c>
      <c r="AG55" s="383">
        <v>4.0438404556166763E-2</v>
      </c>
      <c r="AH55" s="384">
        <f t="shared" si="64"/>
        <v>0.99999999999999989</v>
      </c>
    </row>
    <row r="56" spans="1:34" ht="15.75" thickBot="1" x14ac:dyDescent="0.3">
      <c r="A56" s="483"/>
      <c r="B56" s="181" t="s">
        <v>42</v>
      </c>
      <c r="C56" s="357">
        <f t="shared" si="65"/>
        <v>0</v>
      </c>
      <c r="D56" s="357">
        <f t="shared" si="52"/>
        <v>0</v>
      </c>
      <c r="E56" s="357">
        <f t="shared" si="53"/>
        <v>0</v>
      </c>
      <c r="F56" s="357">
        <f t="shared" si="54"/>
        <v>0</v>
      </c>
      <c r="G56" s="357">
        <f t="shared" si="55"/>
        <v>0</v>
      </c>
      <c r="H56" s="357">
        <f t="shared" si="56"/>
        <v>0</v>
      </c>
      <c r="I56" s="357">
        <f t="shared" si="57"/>
        <v>0</v>
      </c>
      <c r="J56" s="357">
        <f t="shared" si="58"/>
        <v>0</v>
      </c>
      <c r="K56" s="357">
        <f t="shared" si="59"/>
        <v>0</v>
      </c>
      <c r="L56" s="357">
        <f t="shared" si="60"/>
        <v>0</v>
      </c>
      <c r="M56" s="357">
        <f t="shared" si="61"/>
        <v>0</v>
      </c>
      <c r="N56" s="357">
        <f t="shared" si="62"/>
        <v>0</v>
      </c>
      <c r="O56" s="69">
        <f t="shared" si="63"/>
        <v>0</v>
      </c>
      <c r="R56" s="394"/>
      <c r="T56" s="483"/>
      <c r="U56" s="181" t="s">
        <v>42</v>
      </c>
      <c r="V56" s="413">
        <v>0</v>
      </c>
      <c r="W56" s="413">
        <v>5.2027699021352784E-2</v>
      </c>
      <c r="X56" s="413">
        <v>8.5982635134261617E-2</v>
      </c>
      <c r="Y56" s="413">
        <v>8.6283152814271291E-2</v>
      </c>
      <c r="Z56" s="413">
        <v>0.10172765332014939</v>
      </c>
      <c r="AA56" s="413">
        <v>0.11434828919299594</v>
      </c>
      <c r="AB56" s="413">
        <v>0.12980152755489091</v>
      </c>
      <c r="AC56" s="413">
        <v>7.7490522664498226E-2</v>
      </c>
      <c r="AD56" s="413">
        <v>0.1253779599816244</v>
      </c>
      <c r="AE56" s="413">
        <v>0.18165823411509591</v>
      </c>
      <c r="AF56" s="413">
        <v>1.6969925373076608E-2</v>
      </c>
      <c r="AG56" s="413">
        <v>2.8332400827782919E-2</v>
      </c>
      <c r="AH56" s="384">
        <f t="shared" si="64"/>
        <v>0.99999999999999989</v>
      </c>
    </row>
    <row r="57" spans="1:34" ht="21.75" thickBot="1" x14ac:dyDescent="0.4">
      <c r="A57" s="71"/>
      <c r="B57" s="182" t="s">
        <v>43</v>
      </c>
      <c r="C57" s="183">
        <f t="shared" ref="C57:N57" si="66">SUM(C46:C56)</f>
        <v>0</v>
      </c>
      <c r="D57" s="183">
        <f t="shared" si="66"/>
        <v>26297.021987363183</v>
      </c>
      <c r="E57" s="183">
        <f t="shared" si="66"/>
        <v>106079.54161511411</v>
      </c>
      <c r="F57" s="183">
        <f t="shared" si="66"/>
        <v>149606.23892127522</v>
      </c>
      <c r="G57" s="183">
        <f t="shared" si="66"/>
        <v>1382054.1877104889</v>
      </c>
      <c r="H57" s="183">
        <f t="shared" si="66"/>
        <v>546865.21903398505</v>
      </c>
      <c r="I57" s="183">
        <f t="shared" si="66"/>
        <v>924469.18914255011</v>
      </c>
      <c r="J57" s="183">
        <f t="shared" si="66"/>
        <v>538609.62926710187</v>
      </c>
      <c r="K57" s="183">
        <f t="shared" si="66"/>
        <v>540705.50627927796</v>
      </c>
      <c r="L57" s="184">
        <f t="shared" si="66"/>
        <v>437651.69479004474</v>
      </c>
      <c r="M57" s="184">
        <f t="shared" si="66"/>
        <v>109907.07691006304</v>
      </c>
      <c r="N57" s="355">
        <f t="shared" si="66"/>
        <v>113040.57873134915</v>
      </c>
      <c r="O57" s="72">
        <f t="shared" si="63"/>
        <v>4875285.8843886126</v>
      </c>
      <c r="R57" s="395">
        <f>SUM(R46:R56)</f>
        <v>4875285.8843886126</v>
      </c>
      <c r="T57" s="71"/>
      <c r="U57" s="182" t="s">
        <v>43</v>
      </c>
      <c r="V57" s="385"/>
      <c r="W57" s="385"/>
      <c r="X57" s="385"/>
      <c r="Y57" s="385"/>
      <c r="Z57" s="385"/>
      <c r="AA57" s="385"/>
      <c r="AB57" s="385"/>
      <c r="AC57" s="385"/>
      <c r="AD57" s="385"/>
      <c r="AE57" s="386"/>
      <c r="AF57" s="386"/>
      <c r="AG57" s="387"/>
      <c r="AH57" s="388"/>
    </row>
    <row r="58" spans="1:34" ht="21.75" thickBot="1" x14ac:dyDescent="0.4">
      <c r="A58" s="71"/>
      <c r="F58" s="70">
        <v>0</v>
      </c>
      <c r="T58" s="71"/>
      <c r="U58"/>
      <c r="V58"/>
      <c r="W58"/>
      <c r="X58"/>
      <c r="Y58" s="70">
        <v>0</v>
      </c>
      <c r="Z58"/>
      <c r="AA58"/>
      <c r="AB58"/>
      <c r="AC58"/>
      <c r="AD58"/>
      <c r="AE58"/>
      <c r="AF58"/>
      <c r="AG58"/>
      <c r="AH58" s="1"/>
    </row>
    <row r="59" spans="1:34" ht="21.75" thickBot="1" x14ac:dyDescent="0.4">
      <c r="A59" s="71"/>
      <c r="B59" s="178" t="s">
        <v>36</v>
      </c>
      <c r="C59" s="179" t="str">
        <f>C$3</f>
        <v>Jan</v>
      </c>
      <c r="D59" s="179" t="str">
        <f t="shared" ref="D59:N59" si="67">D$3</f>
        <v>Feb</v>
      </c>
      <c r="E59" s="179" t="str">
        <f t="shared" si="67"/>
        <v>Mar</v>
      </c>
      <c r="F59" s="179" t="str">
        <f t="shared" si="67"/>
        <v>Apr</v>
      </c>
      <c r="G59" s="179" t="str">
        <f t="shared" si="67"/>
        <v>May</v>
      </c>
      <c r="H59" s="179" t="str">
        <f t="shared" si="67"/>
        <v>Jun</v>
      </c>
      <c r="I59" s="179" t="str">
        <f t="shared" si="67"/>
        <v>Jul</v>
      </c>
      <c r="J59" s="179" t="str">
        <f t="shared" si="67"/>
        <v>Aug</v>
      </c>
      <c r="K59" s="179" t="str">
        <f t="shared" si="67"/>
        <v>Sep</v>
      </c>
      <c r="L59" s="179" t="str">
        <f t="shared" si="67"/>
        <v>Oct</v>
      </c>
      <c r="M59" s="179" t="str">
        <f t="shared" si="67"/>
        <v>Nov</v>
      </c>
      <c r="N59" s="179" t="str">
        <f t="shared" si="67"/>
        <v>Dec</v>
      </c>
      <c r="O59" s="180" t="s">
        <v>34</v>
      </c>
      <c r="R59" s="393" t="s">
        <v>34</v>
      </c>
      <c r="T59" s="71"/>
      <c r="U59" s="178" t="s">
        <v>36</v>
      </c>
      <c r="V59" s="179" t="str">
        <f>V$3</f>
        <v>Jan</v>
      </c>
      <c r="W59" s="179" t="str">
        <f t="shared" ref="W59:AG59" si="68">W$3</f>
        <v>Feb</v>
      </c>
      <c r="X59" s="179" t="str">
        <f t="shared" si="68"/>
        <v>Mar</v>
      </c>
      <c r="Y59" s="179" t="str">
        <f t="shared" si="68"/>
        <v>Apr</v>
      </c>
      <c r="Z59" s="179" t="str">
        <f t="shared" si="68"/>
        <v>May</v>
      </c>
      <c r="AA59" s="179" t="str">
        <f t="shared" si="68"/>
        <v>Jun</v>
      </c>
      <c r="AB59" s="179" t="str">
        <f t="shared" si="68"/>
        <v>Jul</v>
      </c>
      <c r="AC59" s="179" t="str">
        <f t="shared" si="68"/>
        <v>Aug</v>
      </c>
      <c r="AD59" s="179" t="str">
        <f t="shared" si="68"/>
        <v>Sep</v>
      </c>
      <c r="AE59" s="179" t="str">
        <f t="shared" si="68"/>
        <v>Oct</v>
      </c>
      <c r="AF59" s="179" t="str">
        <f t="shared" si="68"/>
        <v>Nov</v>
      </c>
      <c r="AG59" s="179" t="str">
        <f t="shared" si="68"/>
        <v>Dec</v>
      </c>
      <c r="AH59" s="180" t="s">
        <v>34</v>
      </c>
    </row>
    <row r="60" spans="1:34" x14ac:dyDescent="0.25">
      <c r="A60" s="481" t="s">
        <v>46</v>
      </c>
      <c r="B60" s="11" t="s">
        <v>0</v>
      </c>
      <c r="C60" s="357">
        <f>$R60*V60</f>
        <v>0</v>
      </c>
      <c r="D60" s="357">
        <f t="shared" ref="D60:D70" si="69">$R60*W60</f>
        <v>0</v>
      </c>
      <c r="E60" s="357">
        <f t="shared" ref="E60:E70" si="70">$R60*X60</f>
        <v>3.8407537572839598</v>
      </c>
      <c r="F60" s="357">
        <f t="shared" ref="F60:F70" si="71">$R60*Y60</f>
        <v>8.0182782107017427</v>
      </c>
      <c r="G60" s="357">
        <f t="shared" ref="G60:G70" si="72">$R60*Z60</f>
        <v>0</v>
      </c>
      <c r="H60" s="357">
        <f t="shared" ref="H60:H70" si="73">$R60*AA60</f>
        <v>0</v>
      </c>
      <c r="I60" s="357">
        <f t="shared" ref="I60:I70" si="74">$R60*AB60</f>
        <v>17.098598792116256</v>
      </c>
      <c r="J60" s="357">
        <f t="shared" ref="J60:J70" si="75">$R60*AC60</f>
        <v>0</v>
      </c>
      <c r="K60" s="357">
        <f t="shared" ref="K60:K70" si="76">$R60*AD60</f>
        <v>0</v>
      </c>
      <c r="L60" s="357">
        <f t="shared" ref="L60:L70" si="77">$R60*AE60</f>
        <v>0</v>
      </c>
      <c r="M60" s="357">
        <f t="shared" ref="M60:M70" si="78">$R60*AF60</f>
        <v>13.731086199372713</v>
      </c>
      <c r="N60" s="357">
        <f t="shared" ref="N60:N70" si="79">$R60*AG60</f>
        <v>0</v>
      </c>
      <c r="O60" s="69">
        <f t="shared" ref="O60:O71" si="80">SUM(C60:N60)</f>
        <v>42.688716959474668</v>
      </c>
      <c r="P60" s="187"/>
      <c r="R60" s="415">
        <v>42.688716959474675</v>
      </c>
      <c r="T60" s="481" t="s">
        <v>46</v>
      </c>
      <c r="U60" s="11" t="s">
        <v>0</v>
      </c>
      <c r="V60" s="383">
        <v>0</v>
      </c>
      <c r="W60" s="383">
        <v>0</v>
      </c>
      <c r="X60" s="383">
        <v>8.9971168750048652E-2</v>
      </c>
      <c r="Y60" s="383">
        <v>0.18783132363321364</v>
      </c>
      <c r="Z60" s="383">
        <v>0</v>
      </c>
      <c r="AA60" s="383">
        <v>0</v>
      </c>
      <c r="AB60" s="383">
        <v>0.40054140789352671</v>
      </c>
      <c r="AC60" s="383">
        <v>0</v>
      </c>
      <c r="AD60" s="383">
        <v>0</v>
      </c>
      <c r="AE60" s="383">
        <v>0</v>
      </c>
      <c r="AF60" s="383">
        <v>0.32165609972321096</v>
      </c>
      <c r="AG60" s="383">
        <v>0</v>
      </c>
      <c r="AH60" s="384">
        <f t="shared" ref="AH60:AH70" si="81">SUM(V60:AG60)</f>
        <v>1</v>
      </c>
    </row>
    <row r="61" spans="1:34" x14ac:dyDescent="0.25">
      <c r="A61" s="482"/>
      <c r="B61" s="12" t="s">
        <v>1</v>
      </c>
      <c r="C61" s="357">
        <f t="shared" ref="C61:C70" si="82">$R61*V61</f>
        <v>1286.0323536572687</v>
      </c>
      <c r="D61" s="357">
        <f t="shared" si="69"/>
        <v>79478.308441762158</v>
      </c>
      <c r="E61" s="357">
        <f t="shared" si="70"/>
        <v>85082.914258846591</v>
      </c>
      <c r="F61" s="357">
        <f t="shared" si="71"/>
        <v>108739.37263355497</v>
      </c>
      <c r="G61" s="357">
        <f t="shared" si="72"/>
        <v>33698.930737337665</v>
      </c>
      <c r="H61" s="357">
        <f t="shared" si="73"/>
        <v>214480.94125032643</v>
      </c>
      <c r="I61" s="357">
        <f t="shared" si="74"/>
        <v>425672.38258422166</v>
      </c>
      <c r="J61" s="357">
        <f t="shared" si="75"/>
        <v>533480.71081762551</v>
      </c>
      <c r="K61" s="357">
        <f t="shared" si="76"/>
        <v>247591.40959641497</v>
      </c>
      <c r="L61" s="357">
        <f t="shared" si="77"/>
        <v>89843.593303875867</v>
      </c>
      <c r="M61" s="357">
        <f t="shared" si="78"/>
        <v>111536.65514811715</v>
      </c>
      <c r="N61" s="357">
        <f t="shared" si="79"/>
        <v>228651.76427015808</v>
      </c>
      <c r="O61" s="69">
        <f t="shared" si="80"/>
        <v>2159543.0153958984</v>
      </c>
      <c r="R61" s="415">
        <v>2159543.0153958984</v>
      </c>
      <c r="T61" s="482"/>
      <c r="U61" s="12" t="s">
        <v>1</v>
      </c>
      <c r="V61" s="383">
        <v>5.9551133943099846E-4</v>
      </c>
      <c r="W61" s="383">
        <v>3.6803299529179226E-2</v>
      </c>
      <c r="X61" s="383">
        <v>3.939857351868898E-2</v>
      </c>
      <c r="Y61" s="383">
        <v>5.0352955166128199E-2</v>
      </c>
      <c r="Z61" s="383">
        <v>1.5604658252736775E-2</v>
      </c>
      <c r="AA61" s="383">
        <v>9.9317744412239312E-2</v>
      </c>
      <c r="AB61" s="383">
        <v>0.19711224992949966</v>
      </c>
      <c r="AC61" s="383">
        <v>0.24703407480856554</v>
      </c>
      <c r="AD61" s="383">
        <v>0.11464990872201972</v>
      </c>
      <c r="AE61" s="383">
        <v>4.1603057991139523E-2</v>
      </c>
      <c r="AF61" s="383">
        <v>5.1648267412570933E-2</v>
      </c>
      <c r="AG61" s="383">
        <v>0.10587969891780112</v>
      </c>
      <c r="AH61" s="384">
        <f t="shared" si="81"/>
        <v>1</v>
      </c>
    </row>
    <row r="62" spans="1:34" x14ac:dyDescent="0.25">
      <c r="A62" s="482"/>
      <c r="B62" s="11" t="s">
        <v>2</v>
      </c>
      <c r="C62" s="357">
        <f t="shared" si="82"/>
        <v>0</v>
      </c>
      <c r="D62" s="357">
        <f t="shared" si="69"/>
        <v>0</v>
      </c>
      <c r="E62" s="357">
        <f t="shared" si="70"/>
        <v>0</v>
      </c>
      <c r="F62" s="357">
        <f t="shared" si="71"/>
        <v>0</v>
      </c>
      <c r="G62" s="357">
        <f t="shared" si="72"/>
        <v>0</v>
      </c>
      <c r="H62" s="357">
        <f t="shared" si="73"/>
        <v>0</v>
      </c>
      <c r="I62" s="357">
        <f t="shared" si="74"/>
        <v>0</v>
      </c>
      <c r="J62" s="357">
        <f t="shared" si="75"/>
        <v>0</v>
      </c>
      <c r="K62" s="357">
        <f t="shared" si="76"/>
        <v>0</v>
      </c>
      <c r="L62" s="357">
        <f t="shared" si="77"/>
        <v>0</v>
      </c>
      <c r="M62" s="357">
        <f t="shared" si="78"/>
        <v>0</v>
      </c>
      <c r="N62" s="357">
        <f t="shared" si="79"/>
        <v>0</v>
      </c>
      <c r="O62" s="69">
        <f t="shared" si="80"/>
        <v>0</v>
      </c>
      <c r="R62" s="415">
        <v>0</v>
      </c>
      <c r="T62" s="482"/>
      <c r="U62" s="11" t="s">
        <v>2</v>
      </c>
      <c r="V62" s="413">
        <v>2.7412340511539374E-3</v>
      </c>
      <c r="W62" s="413">
        <v>3.6189358403064482E-2</v>
      </c>
      <c r="X62" s="413">
        <v>5.0475608182908839E-2</v>
      </c>
      <c r="Y62" s="413">
        <v>4.303045223953509E-2</v>
      </c>
      <c r="Z62" s="413">
        <v>3.389276106769544E-2</v>
      </c>
      <c r="AA62" s="413">
        <v>0.10504245804016842</v>
      </c>
      <c r="AB62" s="413">
        <v>6.3939212622133548E-2</v>
      </c>
      <c r="AC62" s="413">
        <v>0.1015869399965002</v>
      </c>
      <c r="AD62" s="413">
        <v>0.14487768425663283</v>
      </c>
      <c r="AE62" s="413">
        <v>5.4294001754024206E-2</v>
      </c>
      <c r="AF62" s="413">
        <v>9.1862973221375238E-2</v>
      </c>
      <c r="AG62" s="413">
        <v>0.27206731616480795</v>
      </c>
      <c r="AH62" s="384">
        <f t="shared" si="81"/>
        <v>1.0000000000000002</v>
      </c>
    </row>
    <row r="63" spans="1:34" x14ac:dyDescent="0.25">
      <c r="A63" s="482"/>
      <c r="B63" s="11" t="s">
        <v>9</v>
      </c>
      <c r="C63" s="357">
        <f t="shared" si="82"/>
        <v>9502.665336090633</v>
      </c>
      <c r="D63" s="357">
        <f t="shared" si="69"/>
        <v>34580.322634774078</v>
      </c>
      <c r="E63" s="357">
        <f t="shared" si="70"/>
        <v>84733.564777905864</v>
      </c>
      <c r="F63" s="357">
        <f t="shared" si="71"/>
        <v>173428.03897694719</v>
      </c>
      <c r="G63" s="357">
        <f t="shared" si="72"/>
        <v>89920.00801856193</v>
      </c>
      <c r="H63" s="357">
        <f t="shared" si="73"/>
        <v>412361.67090209259</v>
      </c>
      <c r="I63" s="357">
        <f t="shared" si="74"/>
        <v>276239.34655972739</v>
      </c>
      <c r="J63" s="357">
        <f t="shared" si="75"/>
        <v>741550.45363959786</v>
      </c>
      <c r="K63" s="357">
        <f t="shared" si="76"/>
        <v>256724.76801491407</v>
      </c>
      <c r="L63" s="357">
        <f t="shared" si="77"/>
        <v>29864.720178343898</v>
      </c>
      <c r="M63" s="357">
        <f t="shared" si="78"/>
        <v>269435.44182311726</v>
      </c>
      <c r="N63" s="357">
        <f t="shared" si="79"/>
        <v>368533.29491407226</v>
      </c>
      <c r="O63" s="69">
        <f t="shared" si="80"/>
        <v>2746874.2957761455</v>
      </c>
      <c r="R63" s="415">
        <v>2746874.2957761451</v>
      </c>
      <c r="T63" s="482"/>
      <c r="U63" s="11" t="s">
        <v>9</v>
      </c>
      <c r="V63" s="383">
        <v>3.4594467430500309E-3</v>
      </c>
      <c r="W63" s="383">
        <v>1.2588971649684904E-2</v>
      </c>
      <c r="X63" s="383">
        <v>3.0847266985679047E-2</v>
      </c>
      <c r="Y63" s="383">
        <v>6.3136503641111869E-2</v>
      </c>
      <c r="Z63" s="383">
        <v>3.2735392426523298E-2</v>
      </c>
      <c r="AA63" s="383">
        <v>0.15012032823496113</v>
      </c>
      <c r="AB63" s="383">
        <v>0.10056497561045995</v>
      </c>
      <c r="AC63" s="383">
        <v>0.26996155403975941</v>
      </c>
      <c r="AD63" s="383">
        <v>9.3460690359831344E-2</v>
      </c>
      <c r="AE63" s="383">
        <v>1.0872255867065606E-2</v>
      </c>
      <c r="AF63" s="383">
        <v>9.8088013069046076E-2</v>
      </c>
      <c r="AG63" s="383">
        <v>0.13416460137282732</v>
      </c>
      <c r="AH63" s="384">
        <f t="shared" si="81"/>
        <v>1</v>
      </c>
    </row>
    <row r="64" spans="1:34" x14ac:dyDescent="0.25">
      <c r="A64" s="482"/>
      <c r="B64" s="12" t="s">
        <v>3</v>
      </c>
      <c r="C64" s="357">
        <f t="shared" si="82"/>
        <v>902.38680751488141</v>
      </c>
      <c r="D64" s="357">
        <f t="shared" si="69"/>
        <v>11592.879909264062</v>
      </c>
      <c r="E64" s="357">
        <f t="shared" si="70"/>
        <v>16162.086513662854</v>
      </c>
      <c r="F64" s="357">
        <f t="shared" si="71"/>
        <v>7583.6814294556225</v>
      </c>
      <c r="G64" s="357">
        <f t="shared" si="72"/>
        <v>10574.432809631893</v>
      </c>
      <c r="H64" s="357">
        <f t="shared" si="73"/>
        <v>27261.815886036176</v>
      </c>
      <c r="I64" s="357">
        <f t="shared" si="74"/>
        <v>12719.93441117831</v>
      </c>
      <c r="J64" s="357">
        <f t="shared" si="75"/>
        <v>19611.840701769783</v>
      </c>
      <c r="K64" s="357">
        <f t="shared" si="76"/>
        <v>45611.118793870904</v>
      </c>
      <c r="L64" s="357">
        <f t="shared" si="77"/>
        <v>17790.241346562929</v>
      </c>
      <c r="M64" s="357">
        <f t="shared" si="78"/>
        <v>26625.472937314164</v>
      </c>
      <c r="N64" s="357">
        <f t="shared" si="79"/>
        <v>91430.916092252533</v>
      </c>
      <c r="O64" s="69">
        <f t="shared" si="80"/>
        <v>287866.80763851409</v>
      </c>
      <c r="R64" s="415">
        <v>287866.80763851415</v>
      </c>
      <c r="T64" s="482"/>
      <c r="U64" s="12" t="s">
        <v>3</v>
      </c>
      <c r="V64" s="383">
        <v>3.1347372589341548E-3</v>
      </c>
      <c r="W64" s="383">
        <v>4.0271679824308557E-2</v>
      </c>
      <c r="X64" s="383">
        <v>5.6144321209683309E-2</v>
      </c>
      <c r="Y64" s="383">
        <v>2.6344410776871344E-2</v>
      </c>
      <c r="Z64" s="383">
        <v>3.6733768982878466E-2</v>
      </c>
      <c r="AA64" s="383">
        <v>9.4702880508092224E-2</v>
      </c>
      <c r="AB64" s="383">
        <v>4.4186874185061446E-2</v>
      </c>
      <c r="AC64" s="383">
        <v>6.8128176578097027E-2</v>
      </c>
      <c r="AD64" s="383">
        <v>0.15844521696696137</v>
      </c>
      <c r="AE64" s="383">
        <v>6.1800252319825791E-2</v>
      </c>
      <c r="AF64" s="383">
        <v>9.2492334061483161E-2</v>
      </c>
      <c r="AG64" s="383">
        <v>0.31761534732780305</v>
      </c>
      <c r="AH64" s="384">
        <f t="shared" si="81"/>
        <v>0.99999999999999989</v>
      </c>
    </row>
    <row r="65" spans="1:34" x14ac:dyDescent="0.25">
      <c r="A65" s="482"/>
      <c r="B65" s="11" t="s">
        <v>4</v>
      </c>
      <c r="C65" s="357">
        <f t="shared" si="82"/>
        <v>0</v>
      </c>
      <c r="D65" s="357">
        <f t="shared" si="69"/>
        <v>8638.0528445300588</v>
      </c>
      <c r="E65" s="357">
        <f t="shared" si="70"/>
        <v>10016.873308605831</v>
      </c>
      <c r="F65" s="357">
        <f t="shared" si="71"/>
        <v>210868.02252572967</v>
      </c>
      <c r="G65" s="357">
        <f t="shared" si="72"/>
        <v>21612.90588261019</v>
      </c>
      <c r="H65" s="357">
        <f t="shared" si="73"/>
        <v>170575.81051502336</v>
      </c>
      <c r="I65" s="357">
        <f t="shared" si="74"/>
        <v>96541.298056582178</v>
      </c>
      <c r="J65" s="357">
        <f t="shared" si="75"/>
        <v>382929.89990907797</v>
      </c>
      <c r="K65" s="357">
        <f t="shared" si="76"/>
        <v>38557.429880837335</v>
      </c>
      <c r="L65" s="357">
        <f t="shared" si="77"/>
        <v>25109.925635687334</v>
      </c>
      <c r="M65" s="357">
        <f t="shared" si="78"/>
        <v>92407.268291903034</v>
      </c>
      <c r="N65" s="357">
        <f t="shared" si="79"/>
        <v>39278.694979616746</v>
      </c>
      <c r="O65" s="69">
        <f t="shared" si="80"/>
        <v>1096536.1818302036</v>
      </c>
      <c r="R65" s="415">
        <v>1096536.1818302036</v>
      </c>
      <c r="T65" s="482"/>
      <c r="U65" s="11" t="s">
        <v>4</v>
      </c>
      <c r="V65" s="383">
        <v>0</v>
      </c>
      <c r="W65" s="383">
        <v>7.8775812304820447E-3</v>
      </c>
      <c r="X65" s="383">
        <v>9.1350139417076918E-3</v>
      </c>
      <c r="Y65" s="383">
        <v>0.1923037525070761</v>
      </c>
      <c r="Z65" s="383">
        <v>1.9710162091082648E-2</v>
      </c>
      <c r="AA65" s="383">
        <v>0.15555876161817037</v>
      </c>
      <c r="AB65" s="383">
        <v>8.8042054294503347E-2</v>
      </c>
      <c r="AC65" s="383">
        <v>0.34921775154736651</v>
      </c>
      <c r="AD65" s="383">
        <v>3.5162934447344918E-2</v>
      </c>
      <c r="AE65" s="383">
        <v>2.2899313357610258E-2</v>
      </c>
      <c r="AF65" s="383">
        <v>8.4271973714235462E-2</v>
      </c>
      <c r="AG65" s="383">
        <v>3.5820701250420729E-2</v>
      </c>
      <c r="AH65" s="384">
        <f t="shared" si="81"/>
        <v>1.0000000000000002</v>
      </c>
    </row>
    <row r="66" spans="1:34" x14ac:dyDescent="0.25">
      <c r="A66" s="482"/>
      <c r="B66" s="11" t="s">
        <v>5</v>
      </c>
      <c r="C66" s="357">
        <f t="shared" si="82"/>
        <v>0</v>
      </c>
      <c r="D66" s="357">
        <f t="shared" si="69"/>
        <v>0</v>
      </c>
      <c r="E66" s="357">
        <f t="shared" si="70"/>
        <v>0</v>
      </c>
      <c r="F66" s="357">
        <f t="shared" si="71"/>
        <v>0</v>
      </c>
      <c r="G66" s="357">
        <f t="shared" si="72"/>
        <v>13853.012988576802</v>
      </c>
      <c r="H66" s="357">
        <f t="shared" si="73"/>
        <v>543.25541131673731</v>
      </c>
      <c r="I66" s="357">
        <f t="shared" si="74"/>
        <v>13038.129871601695</v>
      </c>
      <c r="J66" s="357">
        <f t="shared" si="75"/>
        <v>47806.476195872878</v>
      </c>
      <c r="K66" s="357">
        <f t="shared" si="76"/>
        <v>31644.627709199947</v>
      </c>
      <c r="L66" s="357">
        <f t="shared" si="77"/>
        <v>0</v>
      </c>
      <c r="M66" s="357">
        <f t="shared" si="78"/>
        <v>27298.584418666051</v>
      </c>
      <c r="N66" s="357">
        <f t="shared" si="79"/>
        <v>0</v>
      </c>
      <c r="O66" s="69">
        <f t="shared" si="80"/>
        <v>134184.08659523411</v>
      </c>
      <c r="R66" s="415">
        <v>134184.08659523411</v>
      </c>
      <c r="T66" s="482"/>
      <c r="U66" s="11" t="s">
        <v>5</v>
      </c>
      <c r="V66" s="383">
        <v>0</v>
      </c>
      <c r="W66" s="383">
        <v>0</v>
      </c>
      <c r="X66" s="383">
        <v>0</v>
      </c>
      <c r="Y66" s="383">
        <v>0</v>
      </c>
      <c r="Z66" s="383">
        <v>0.10323886639676114</v>
      </c>
      <c r="AA66" s="383">
        <v>4.048582995951417E-3</v>
      </c>
      <c r="AB66" s="383">
        <v>9.7165991902834009E-2</v>
      </c>
      <c r="AC66" s="383">
        <v>0.35627530364372467</v>
      </c>
      <c r="AD66" s="383">
        <v>0.23582995951417005</v>
      </c>
      <c r="AE66" s="383">
        <v>0</v>
      </c>
      <c r="AF66" s="383">
        <v>0.20344129554655871</v>
      </c>
      <c r="AG66" s="383">
        <v>0</v>
      </c>
      <c r="AH66" s="384">
        <f t="shared" si="81"/>
        <v>1</v>
      </c>
    </row>
    <row r="67" spans="1:34" x14ac:dyDescent="0.25">
      <c r="A67" s="482"/>
      <c r="B67" s="11" t="s">
        <v>6</v>
      </c>
      <c r="C67" s="357">
        <f t="shared" si="82"/>
        <v>0</v>
      </c>
      <c r="D67" s="357">
        <f t="shared" si="69"/>
        <v>0</v>
      </c>
      <c r="E67" s="357">
        <f t="shared" si="70"/>
        <v>0</v>
      </c>
      <c r="F67" s="357">
        <f t="shared" si="71"/>
        <v>0</v>
      </c>
      <c r="G67" s="357">
        <f t="shared" si="72"/>
        <v>0</v>
      </c>
      <c r="H67" s="357">
        <f t="shared" si="73"/>
        <v>0</v>
      </c>
      <c r="I67" s="357">
        <f t="shared" si="74"/>
        <v>0</v>
      </c>
      <c r="J67" s="357">
        <f t="shared" si="75"/>
        <v>0</v>
      </c>
      <c r="K67" s="357">
        <f t="shared" si="76"/>
        <v>0</v>
      </c>
      <c r="L67" s="357">
        <f t="shared" si="77"/>
        <v>0</v>
      </c>
      <c r="M67" s="357">
        <f t="shared" si="78"/>
        <v>0</v>
      </c>
      <c r="N67" s="357">
        <f t="shared" si="79"/>
        <v>0</v>
      </c>
      <c r="O67" s="69">
        <f t="shared" si="80"/>
        <v>0</v>
      </c>
      <c r="R67" s="394"/>
      <c r="T67" s="482"/>
      <c r="U67" s="11" t="s">
        <v>6</v>
      </c>
      <c r="V67" s="413">
        <v>2.7412340511539374E-3</v>
      </c>
      <c r="W67" s="413">
        <v>3.6189358403064482E-2</v>
      </c>
      <c r="X67" s="413">
        <v>5.0475608182908839E-2</v>
      </c>
      <c r="Y67" s="413">
        <v>4.303045223953509E-2</v>
      </c>
      <c r="Z67" s="413">
        <v>3.389276106769544E-2</v>
      </c>
      <c r="AA67" s="413">
        <v>0.10504245804016842</v>
      </c>
      <c r="AB67" s="413">
        <v>6.3939212622133548E-2</v>
      </c>
      <c r="AC67" s="413">
        <v>0.1015869399965002</v>
      </c>
      <c r="AD67" s="413">
        <v>0.14487768425663283</v>
      </c>
      <c r="AE67" s="413">
        <v>5.4294001754024206E-2</v>
      </c>
      <c r="AF67" s="413">
        <v>9.1862973221375238E-2</v>
      </c>
      <c r="AG67" s="413">
        <v>0.27206731616480795</v>
      </c>
      <c r="AH67" s="384">
        <f t="shared" si="81"/>
        <v>1.0000000000000002</v>
      </c>
    </row>
    <row r="68" spans="1:34" x14ac:dyDescent="0.25">
      <c r="A68" s="482"/>
      <c r="B68" s="11" t="s">
        <v>7</v>
      </c>
      <c r="C68" s="357">
        <f t="shared" si="82"/>
        <v>257.60843627947736</v>
      </c>
      <c r="D68" s="357">
        <f t="shared" si="69"/>
        <v>3400.9077131690274</v>
      </c>
      <c r="E68" s="357">
        <f t="shared" si="70"/>
        <v>4743.463072327253</v>
      </c>
      <c r="F68" s="357">
        <f t="shared" si="71"/>
        <v>4043.8019180299748</v>
      </c>
      <c r="G68" s="357">
        <f t="shared" si="72"/>
        <v>3185.0841689959252</v>
      </c>
      <c r="H68" s="357">
        <f t="shared" si="73"/>
        <v>9871.4020232199509</v>
      </c>
      <c r="I68" s="357">
        <f t="shared" si="74"/>
        <v>6008.7100456070766</v>
      </c>
      <c r="J68" s="357">
        <f t="shared" si="75"/>
        <v>9546.6684969491234</v>
      </c>
      <c r="K68" s="357">
        <f t="shared" si="76"/>
        <v>13614.931449371228</v>
      </c>
      <c r="L68" s="357">
        <f t="shared" si="77"/>
        <v>5102.2979542084868</v>
      </c>
      <c r="M68" s="357">
        <f t="shared" si="78"/>
        <v>8632.8552914262127</v>
      </c>
      <c r="N68" s="357">
        <f t="shared" si="79"/>
        <v>25567.621944017119</v>
      </c>
      <c r="O68" s="69">
        <f t="shared" si="80"/>
        <v>93975.352513600868</v>
      </c>
      <c r="R68" s="415">
        <v>93975.352513600839</v>
      </c>
      <c r="T68" s="482"/>
      <c r="U68" s="11" t="s">
        <v>7</v>
      </c>
      <c r="V68" s="413">
        <v>2.7412340511539374E-3</v>
      </c>
      <c r="W68" s="413">
        <v>3.6189358403064482E-2</v>
      </c>
      <c r="X68" s="413">
        <v>5.0475608182908839E-2</v>
      </c>
      <c r="Y68" s="413">
        <v>4.303045223953509E-2</v>
      </c>
      <c r="Z68" s="413">
        <v>3.389276106769544E-2</v>
      </c>
      <c r="AA68" s="413">
        <v>0.10504245804016842</v>
      </c>
      <c r="AB68" s="413">
        <v>6.3939212622133548E-2</v>
      </c>
      <c r="AC68" s="413">
        <v>0.1015869399965002</v>
      </c>
      <c r="AD68" s="413">
        <v>0.14487768425663283</v>
      </c>
      <c r="AE68" s="413">
        <v>5.4294001754024206E-2</v>
      </c>
      <c r="AF68" s="413">
        <v>9.1862973221375238E-2</v>
      </c>
      <c r="AG68" s="413">
        <v>0.27206731616480795</v>
      </c>
      <c r="AH68" s="384">
        <f t="shared" si="81"/>
        <v>1.0000000000000002</v>
      </c>
    </row>
    <row r="69" spans="1:34" x14ac:dyDescent="0.25">
      <c r="A69" s="482"/>
      <c r="B69" s="11" t="s">
        <v>8</v>
      </c>
      <c r="C69" s="357">
        <f t="shared" si="82"/>
        <v>0</v>
      </c>
      <c r="D69" s="357">
        <f t="shared" si="69"/>
        <v>0</v>
      </c>
      <c r="E69" s="357">
        <f t="shared" si="70"/>
        <v>142.70831693084665</v>
      </c>
      <c r="F69" s="357">
        <f t="shared" si="71"/>
        <v>338453.78306492436</v>
      </c>
      <c r="G69" s="357">
        <f t="shared" si="72"/>
        <v>0</v>
      </c>
      <c r="H69" s="357">
        <f t="shared" si="73"/>
        <v>332649.15123312082</v>
      </c>
      <c r="I69" s="357">
        <f t="shared" si="74"/>
        <v>49311.670159562134</v>
      </c>
      <c r="J69" s="357">
        <f t="shared" si="75"/>
        <v>13341.210817010488</v>
      </c>
      <c r="K69" s="357">
        <f t="shared" si="76"/>
        <v>7623.5490382917078</v>
      </c>
      <c r="L69" s="357">
        <f t="shared" si="77"/>
        <v>11837.738501423708</v>
      </c>
      <c r="M69" s="357">
        <f t="shared" si="78"/>
        <v>109982.09072173678</v>
      </c>
      <c r="N69" s="357">
        <f t="shared" si="79"/>
        <v>53610.387467536333</v>
      </c>
      <c r="O69" s="69">
        <f t="shared" si="80"/>
        <v>916952.28932053724</v>
      </c>
      <c r="R69" s="415">
        <v>916952.28932053712</v>
      </c>
      <c r="T69" s="482"/>
      <c r="U69" s="11" t="s">
        <v>8</v>
      </c>
      <c r="V69" s="383">
        <v>0</v>
      </c>
      <c r="W69" s="383">
        <v>0</v>
      </c>
      <c r="X69" s="383">
        <v>1.5563330676298732E-4</v>
      </c>
      <c r="Y69" s="383">
        <v>0.36910729926386798</v>
      </c>
      <c r="Z69" s="383">
        <v>0</v>
      </c>
      <c r="AA69" s="383">
        <v>0.36277694609347044</v>
      </c>
      <c r="AB69" s="383">
        <v>5.3777792731290464E-2</v>
      </c>
      <c r="AC69" s="383">
        <v>1.4549514704735993E-2</v>
      </c>
      <c r="AD69" s="383">
        <v>8.3140084027062827E-3</v>
      </c>
      <c r="AE69" s="383">
        <v>1.2909873980679505E-2</v>
      </c>
      <c r="AF69" s="383">
        <v>0.11994308973614499</v>
      </c>
      <c r="AG69" s="383">
        <v>5.8465841780341379E-2</v>
      </c>
      <c r="AH69" s="384">
        <f t="shared" si="81"/>
        <v>1</v>
      </c>
    </row>
    <row r="70" spans="1:34" ht="15.75" thickBot="1" x14ac:dyDescent="0.3">
      <c r="A70" s="483"/>
      <c r="B70" s="181" t="s">
        <v>42</v>
      </c>
      <c r="C70" s="357">
        <f t="shared" si="82"/>
        <v>0</v>
      </c>
      <c r="D70" s="357">
        <f t="shared" si="69"/>
        <v>0</v>
      </c>
      <c r="E70" s="357">
        <f t="shared" si="70"/>
        <v>0</v>
      </c>
      <c r="F70" s="357">
        <f t="shared" si="71"/>
        <v>0</v>
      </c>
      <c r="G70" s="357">
        <f t="shared" si="72"/>
        <v>0</v>
      </c>
      <c r="H70" s="357">
        <f t="shared" si="73"/>
        <v>0</v>
      </c>
      <c r="I70" s="357">
        <f t="shared" si="74"/>
        <v>0</v>
      </c>
      <c r="J70" s="357">
        <f t="shared" si="75"/>
        <v>0</v>
      </c>
      <c r="K70" s="357">
        <f t="shared" si="76"/>
        <v>0</v>
      </c>
      <c r="L70" s="357">
        <f t="shared" si="77"/>
        <v>0</v>
      </c>
      <c r="M70" s="357">
        <f t="shared" si="78"/>
        <v>0</v>
      </c>
      <c r="N70" s="357">
        <f t="shared" si="79"/>
        <v>0</v>
      </c>
      <c r="O70" s="69">
        <f t="shared" si="80"/>
        <v>0</v>
      </c>
      <c r="R70" s="394"/>
      <c r="T70" s="483"/>
      <c r="U70" s="181" t="s">
        <v>42</v>
      </c>
      <c r="V70" s="413">
        <v>2.7412340511539374E-3</v>
      </c>
      <c r="W70" s="413">
        <v>3.6189358403064482E-2</v>
      </c>
      <c r="X70" s="413">
        <v>5.0475608182908839E-2</v>
      </c>
      <c r="Y70" s="413">
        <v>4.303045223953509E-2</v>
      </c>
      <c r="Z70" s="413">
        <v>3.389276106769544E-2</v>
      </c>
      <c r="AA70" s="413">
        <v>0.10504245804016842</v>
      </c>
      <c r="AB70" s="413">
        <v>6.3939212622133548E-2</v>
      </c>
      <c r="AC70" s="413">
        <v>0.1015869399965002</v>
      </c>
      <c r="AD70" s="413">
        <v>0.14487768425663283</v>
      </c>
      <c r="AE70" s="413">
        <v>5.4294001754024206E-2</v>
      </c>
      <c r="AF70" s="413">
        <v>9.1862973221375238E-2</v>
      </c>
      <c r="AG70" s="413">
        <v>0.27206731616480795</v>
      </c>
      <c r="AH70" s="384">
        <f t="shared" si="81"/>
        <v>1.0000000000000002</v>
      </c>
    </row>
    <row r="71" spans="1:34" ht="21.75" thickBot="1" x14ac:dyDescent="0.4">
      <c r="A71" s="71"/>
      <c r="B71" s="182" t="s">
        <v>43</v>
      </c>
      <c r="C71" s="183">
        <f t="shared" ref="C71:N71" si="83">SUM(C60:C70)</f>
        <v>11948.692933542261</v>
      </c>
      <c r="D71" s="183">
        <f t="shared" si="83"/>
        <v>137690.47154349939</v>
      </c>
      <c r="E71" s="183">
        <f t="shared" si="83"/>
        <v>200885.45100203654</v>
      </c>
      <c r="F71" s="183">
        <f t="shared" si="83"/>
        <v>843124.71882685251</v>
      </c>
      <c r="G71" s="183">
        <f t="shared" si="83"/>
        <v>172844.3746057144</v>
      </c>
      <c r="H71" s="183">
        <f t="shared" si="83"/>
        <v>1167744.0472211363</v>
      </c>
      <c r="I71" s="183">
        <f t="shared" si="83"/>
        <v>879548.57028727268</v>
      </c>
      <c r="J71" s="183">
        <f t="shared" si="83"/>
        <v>1748267.2605779034</v>
      </c>
      <c r="K71" s="183">
        <f t="shared" si="83"/>
        <v>641367.8344829001</v>
      </c>
      <c r="L71" s="184">
        <f t="shared" si="83"/>
        <v>179548.51692010221</v>
      </c>
      <c r="M71" s="184">
        <f t="shared" si="83"/>
        <v>645932.09971848002</v>
      </c>
      <c r="N71" s="355">
        <f t="shared" si="83"/>
        <v>807072.67966765328</v>
      </c>
      <c r="O71" s="72">
        <f t="shared" si="80"/>
        <v>7435974.7177870935</v>
      </c>
      <c r="R71" s="395">
        <f>SUM(R60:R70)</f>
        <v>7435974.7177870935</v>
      </c>
      <c r="T71" s="71"/>
      <c r="U71" s="182" t="s">
        <v>43</v>
      </c>
      <c r="V71" s="385"/>
      <c r="W71" s="385"/>
      <c r="X71" s="385"/>
      <c r="Y71" s="385"/>
      <c r="Z71" s="385"/>
      <c r="AA71" s="385"/>
      <c r="AB71" s="385"/>
      <c r="AC71" s="385"/>
      <c r="AD71" s="385"/>
      <c r="AE71" s="386"/>
      <c r="AF71" s="386"/>
      <c r="AG71" s="387"/>
      <c r="AH71" s="388"/>
    </row>
    <row r="72" spans="1:34" ht="21.75" thickBot="1" x14ac:dyDescent="0.4">
      <c r="A72" s="71"/>
      <c r="F72" s="70">
        <v>0</v>
      </c>
      <c r="T72" s="71"/>
      <c r="Y72" s="372">
        <v>0</v>
      </c>
      <c r="AH72" s="373"/>
    </row>
    <row r="73" spans="1:34" ht="21.75" thickBot="1" x14ac:dyDescent="0.4">
      <c r="A73" s="71"/>
      <c r="B73" s="178" t="s">
        <v>36</v>
      </c>
      <c r="C73" s="179" t="str">
        <f>C$3</f>
        <v>Jan</v>
      </c>
      <c r="D73" s="179" t="str">
        <f t="shared" ref="D73:N73" si="84">D$3</f>
        <v>Feb</v>
      </c>
      <c r="E73" s="179" t="str">
        <f t="shared" si="84"/>
        <v>Mar</v>
      </c>
      <c r="F73" s="179" t="str">
        <f t="shared" si="84"/>
        <v>Apr</v>
      </c>
      <c r="G73" s="179" t="str">
        <f t="shared" si="84"/>
        <v>May</v>
      </c>
      <c r="H73" s="179" t="str">
        <f t="shared" si="84"/>
        <v>Jun</v>
      </c>
      <c r="I73" s="179" t="str">
        <f t="shared" si="84"/>
        <v>Jul</v>
      </c>
      <c r="J73" s="179" t="str">
        <f t="shared" si="84"/>
        <v>Aug</v>
      </c>
      <c r="K73" s="179" t="str">
        <f t="shared" si="84"/>
        <v>Sep</v>
      </c>
      <c r="L73" s="179" t="str">
        <f t="shared" si="84"/>
        <v>Oct</v>
      </c>
      <c r="M73" s="179" t="str">
        <f t="shared" si="84"/>
        <v>Nov</v>
      </c>
      <c r="N73" s="179" t="str">
        <f t="shared" si="84"/>
        <v>Dec</v>
      </c>
      <c r="O73" s="180" t="s">
        <v>34</v>
      </c>
      <c r="R73" s="393" t="s">
        <v>34</v>
      </c>
    </row>
    <row r="74" spans="1:34" ht="15" customHeight="1" x14ac:dyDescent="0.25">
      <c r="A74" s="478" t="s">
        <v>163</v>
      </c>
      <c r="B74" s="11" t="s">
        <v>0</v>
      </c>
      <c r="C74" s="3">
        <f t="shared" ref="C74:N74" si="85">C4+C18+C32</f>
        <v>182758.3761921837</v>
      </c>
      <c r="D74" s="3">
        <f t="shared" si="85"/>
        <v>185530.53414303376</v>
      </c>
      <c r="E74" s="3">
        <f t="shared" si="85"/>
        <v>115312.80506268518</v>
      </c>
      <c r="F74" s="3">
        <f t="shared" si="85"/>
        <v>515105.6941455584</v>
      </c>
      <c r="G74" s="3">
        <f t="shared" si="85"/>
        <v>149732.85292098927</v>
      </c>
      <c r="H74" s="3">
        <f t="shared" si="85"/>
        <v>134260.51720592982</v>
      </c>
      <c r="I74" s="3">
        <f t="shared" si="85"/>
        <v>335541.08949442988</v>
      </c>
      <c r="J74" s="3">
        <f t="shared" si="85"/>
        <v>194722.42443401378</v>
      </c>
      <c r="K74" s="3">
        <f t="shared" si="85"/>
        <v>410603.8184558666</v>
      </c>
      <c r="L74" s="93">
        <f t="shared" si="85"/>
        <v>372275.38500124495</v>
      </c>
      <c r="M74" s="93">
        <f t="shared" si="85"/>
        <v>305799.33920156112</v>
      </c>
      <c r="N74" s="93">
        <f t="shared" si="85"/>
        <v>405276.00713823264</v>
      </c>
      <c r="O74" s="69">
        <f t="shared" ref="O74:O85" si="86">SUM(C74:N74)</f>
        <v>3306918.8433957291</v>
      </c>
      <c r="P74" s="187"/>
      <c r="R74" s="396">
        <f t="shared" ref="R74:R84" si="87">R4+R18+R32</f>
        <v>3306918.8433957295</v>
      </c>
    </row>
    <row r="75" spans="1:34" x14ac:dyDescent="0.25">
      <c r="A75" s="479"/>
      <c r="B75" s="12" t="s">
        <v>1</v>
      </c>
      <c r="C75" s="3">
        <f t="shared" ref="C75:N75" si="88">C5+C19+C33</f>
        <v>247017.07703203906</v>
      </c>
      <c r="D75" s="3">
        <f t="shared" si="88"/>
        <v>234909.83920762441</v>
      </c>
      <c r="E75" s="3">
        <f t="shared" si="88"/>
        <v>257707.09242121628</v>
      </c>
      <c r="F75" s="3">
        <f t="shared" si="88"/>
        <v>552165.3476991955</v>
      </c>
      <c r="G75" s="3">
        <f t="shared" si="88"/>
        <v>252783.49179668352</v>
      </c>
      <c r="H75" s="3">
        <f t="shared" si="88"/>
        <v>258761.11846959029</v>
      </c>
      <c r="I75" s="3">
        <f t="shared" si="88"/>
        <v>410249.90387558914</v>
      </c>
      <c r="J75" s="3">
        <f t="shared" si="88"/>
        <v>289794.88107330765</v>
      </c>
      <c r="K75" s="3">
        <f t="shared" si="88"/>
        <v>473211.5104968776</v>
      </c>
      <c r="L75" s="93">
        <f t="shared" si="88"/>
        <v>415793.37990878394</v>
      </c>
      <c r="M75" s="93">
        <f t="shared" si="88"/>
        <v>299220.19990096998</v>
      </c>
      <c r="N75" s="93">
        <f t="shared" si="88"/>
        <v>522636.97616179148</v>
      </c>
      <c r="O75" s="69">
        <f t="shared" si="86"/>
        <v>4214250.8180436688</v>
      </c>
      <c r="R75" s="396">
        <f t="shared" si="87"/>
        <v>4214250.8180436688</v>
      </c>
    </row>
    <row r="76" spans="1:34" x14ac:dyDescent="0.25">
      <c r="A76" s="479"/>
      <c r="B76" s="11" t="s">
        <v>2</v>
      </c>
      <c r="C76" s="3">
        <f t="shared" ref="C76:N76" si="89">C6+C20+C34</f>
        <v>0</v>
      </c>
      <c r="D76" s="3">
        <f t="shared" si="89"/>
        <v>0</v>
      </c>
      <c r="E76" s="3">
        <f t="shared" si="89"/>
        <v>0</v>
      </c>
      <c r="F76" s="3">
        <f t="shared" si="89"/>
        <v>0</v>
      </c>
      <c r="G76" s="3">
        <f t="shared" si="89"/>
        <v>0</v>
      </c>
      <c r="H76" s="3">
        <f t="shared" si="89"/>
        <v>0</v>
      </c>
      <c r="I76" s="3">
        <f t="shared" si="89"/>
        <v>0</v>
      </c>
      <c r="J76" s="3">
        <f t="shared" si="89"/>
        <v>0</v>
      </c>
      <c r="K76" s="3">
        <f t="shared" si="89"/>
        <v>0</v>
      </c>
      <c r="L76" s="93">
        <f t="shared" si="89"/>
        <v>0</v>
      </c>
      <c r="M76" s="93">
        <f t="shared" si="89"/>
        <v>0</v>
      </c>
      <c r="N76" s="93">
        <f t="shared" si="89"/>
        <v>0</v>
      </c>
      <c r="O76" s="69">
        <f t="shared" si="86"/>
        <v>0</v>
      </c>
      <c r="R76" s="396">
        <f t="shared" si="87"/>
        <v>0</v>
      </c>
    </row>
    <row r="77" spans="1:34" x14ac:dyDescent="0.25">
      <c r="A77" s="479"/>
      <c r="B77" s="11" t="s">
        <v>9</v>
      </c>
      <c r="C77" s="3">
        <f t="shared" ref="C77:N77" si="90">C7+C21+C35</f>
        <v>144586.59920149585</v>
      </c>
      <c r="D77" s="3">
        <f t="shared" si="90"/>
        <v>137499.86510282953</v>
      </c>
      <c r="E77" s="3">
        <f t="shared" si="90"/>
        <v>150843.78995568937</v>
      </c>
      <c r="F77" s="3">
        <f t="shared" si="90"/>
        <v>323199.15197759052</v>
      </c>
      <c r="G77" s="3">
        <f t="shared" si="90"/>
        <v>147961.85693842184</v>
      </c>
      <c r="H77" s="3">
        <f t="shared" si="90"/>
        <v>151460.74342156018</v>
      </c>
      <c r="I77" s="3">
        <f t="shared" si="90"/>
        <v>240131.73152566454</v>
      </c>
      <c r="J77" s="3">
        <f t="shared" si="90"/>
        <v>169625.74743347333</v>
      </c>
      <c r="K77" s="3">
        <f t="shared" si="90"/>
        <v>276985.07256189472</v>
      </c>
      <c r="L77" s="93">
        <f t="shared" si="90"/>
        <v>243376.49645052306</v>
      </c>
      <c r="M77" s="93">
        <f t="shared" si="90"/>
        <v>175142.6728705951</v>
      </c>
      <c r="N77" s="93">
        <f t="shared" si="90"/>
        <v>305915.29908835184</v>
      </c>
      <c r="O77" s="69">
        <f t="shared" si="86"/>
        <v>2466729.0265280902</v>
      </c>
      <c r="R77" s="396">
        <f t="shared" si="87"/>
        <v>2466729.0265280898</v>
      </c>
    </row>
    <row r="78" spans="1:34" x14ac:dyDescent="0.25">
      <c r="A78" s="479"/>
      <c r="B78" s="12" t="s">
        <v>3</v>
      </c>
      <c r="C78" s="3">
        <f t="shared" ref="C78:N78" si="91">C8+C22+C36</f>
        <v>0</v>
      </c>
      <c r="D78" s="3">
        <f t="shared" si="91"/>
        <v>0</v>
      </c>
      <c r="E78" s="3">
        <f t="shared" si="91"/>
        <v>0</v>
      </c>
      <c r="F78" s="3">
        <f t="shared" si="91"/>
        <v>0</v>
      </c>
      <c r="G78" s="3">
        <f t="shared" si="91"/>
        <v>0</v>
      </c>
      <c r="H78" s="3">
        <f t="shared" si="91"/>
        <v>0</v>
      </c>
      <c r="I78" s="3">
        <f t="shared" si="91"/>
        <v>0</v>
      </c>
      <c r="J78" s="3">
        <f t="shared" si="91"/>
        <v>0</v>
      </c>
      <c r="K78" s="3">
        <f t="shared" si="91"/>
        <v>0</v>
      </c>
      <c r="L78" s="93">
        <f t="shared" si="91"/>
        <v>0</v>
      </c>
      <c r="M78" s="93">
        <f t="shared" si="91"/>
        <v>0</v>
      </c>
      <c r="N78" s="93">
        <f t="shared" si="91"/>
        <v>0</v>
      </c>
      <c r="O78" s="69">
        <f t="shared" si="86"/>
        <v>0</v>
      </c>
      <c r="R78" s="396">
        <f t="shared" si="87"/>
        <v>0</v>
      </c>
    </row>
    <row r="79" spans="1:34" x14ac:dyDescent="0.25">
      <c r="A79" s="479"/>
      <c r="B79" s="11" t="s">
        <v>4</v>
      </c>
      <c r="C79" s="3">
        <f t="shared" ref="C79:N79" si="92">C9+C23+C37</f>
        <v>24082.687267168974</v>
      </c>
      <c r="D79" s="3">
        <f t="shared" si="92"/>
        <v>27743.143143190573</v>
      </c>
      <c r="E79" s="3">
        <f t="shared" si="92"/>
        <v>24627.396729598269</v>
      </c>
      <c r="F79" s="3">
        <f t="shared" si="92"/>
        <v>56817.822209144913</v>
      </c>
      <c r="G79" s="3">
        <f t="shared" si="92"/>
        <v>39351.746137532231</v>
      </c>
      <c r="H79" s="3">
        <f t="shared" si="92"/>
        <v>41336.738928512641</v>
      </c>
      <c r="I79" s="3">
        <f t="shared" si="92"/>
        <v>72075.850258601349</v>
      </c>
      <c r="J79" s="3">
        <f t="shared" si="92"/>
        <v>54522.938889251134</v>
      </c>
      <c r="K79" s="3">
        <f t="shared" si="92"/>
        <v>70185.160428627103</v>
      </c>
      <c r="L79" s="93">
        <f t="shared" si="92"/>
        <v>66254.918746028648</v>
      </c>
      <c r="M79" s="93">
        <f t="shared" si="92"/>
        <v>46182.411447667808</v>
      </c>
      <c r="N79" s="93">
        <f t="shared" si="92"/>
        <v>46348.826404413645</v>
      </c>
      <c r="O79" s="69">
        <f t="shared" si="86"/>
        <v>569529.64058973722</v>
      </c>
      <c r="R79" s="396">
        <f t="shared" si="87"/>
        <v>569529.64058973733</v>
      </c>
    </row>
    <row r="80" spans="1:34" x14ac:dyDescent="0.25">
      <c r="A80" s="479"/>
      <c r="B80" s="11" t="s">
        <v>5</v>
      </c>
      <c r="C80" s="3">
        <f t="shared" ref="C80:N80" si="93">C10+C24+C38</f>
        <v>24157.09338544487</v>
      </c>
      <c r="D80" s="3">
        <f t="shared" si="93"/>
        <v>26063.816120884974</v>
      </c>
      <c r="E80" s="3">
        <f t="shared" si="93"/>
        <v>33480.468325252965</v>
      </c>
      <c r="F80" s="3">
        <f t="shared" si="93"/>
        <v>50434.35012908846</v>
      </c>
      <c r="G80" s="3">
        <f t="shared" si="93"/>
        <v>46194.851486492604</v>
      </c>
      <c r="H80" s="3">
        <f t="shared" si="93"/>
        <v>45136.812389437182</v>
      </c>
      <c r="I80" s="3">
        <f t="shared" si="93"/>
        <v>69929.203995428223</v>
      </c>
      <c r="J80" s="3">
        <f t="shared" si="93"/>
        <v>68658.027902674774</v>
      </c>
      <c r="K80" s="3">
        <f t="shared" si="93"/>
        <v>51494.183386047349</v>
      </c>
      <c r="L80" s="93">
        <f t="shared" si="93"/>
        <v>67173.632006843109</v>
      </c>
      <c r="M80" s="93">
        <f t="shared" si="93"/>
        <v>38990.811831081643</v>
      </c>
      <c r="N80" s="93">
        <f t="shared" si="93"/>
        <v>55095.706369471874</v>
      </c>
      <c r="O80" s="69">
        <f t="shared" si="86"/>
        <v>576808.95732814807</v>
      </c>
      <c r="R80" s="396">
        <f t="shared" si="87"/>
        <v>576808.95732814807</v>
      </c>
    </row>
    <row r="81" spans="1:18" x14ac:dyDescent="0.25">
      <c r="A81" s="479"/>
      <c r="B81" s="11" t="s">
        <v>6</v>
      </c>
      <c r="C81" s="3">
        <f t="shared" ref="C81:N81" si="94">C11+C25+C39</f>
        <v>0</v>
      </c>
      <c r="D81" s="3">
        <f t="shared" si="94"/>
        <v>0</v>
      </c>
      <c r="E81" s="3">
        <f t="shared" si="94"/>
        <v>0</v>
      </c>
      <c r="F81" s="3">
        <f t="shared" si="94"/>
        <v>0</v>
      </c>
      <c r="G81" s="3">
        <f t="shared" si="94"/>
        <v>0</v>
      </c>
      <c r="H81" s="3">
        <f t="shared" si="94"/>
        <v>0</v>
      </c>
      <c r="I81" s="3">
        <f t="shared" si="94"/>
        <v>0</v>
      </c>
      <c r="J81" s="3">
        <f t="shared" si="94"/>
        <v>0</v>
      </c>
      <c r="K81" s="3">
        <f t="shared" si="94"/>
        <v>0</v>
      </c>
      <c r="L81" s="93">
        <f t="shared" si="94"/>
        <v>0</v>
      </c>
      <c r="M81" s="93">
        <f t="shared" si="94"/>
        <v>0</v>
      </c>
      <c r="N81" s="93">
        <f t="shared" si="94"/>
        <v>0</v>
      </c>
      <c r="O81" s="69">
        <f t="shared" si="86"/>
        <v>0</v>
      </c>
      <c r="R81" s="396">
        <f t="shared" si="87"/>
        <v>0</v>
      </c>
    </row>
    <row r="82" spans="1:18" x14ac:dyDescent="0.25">
      <c r="A82" s="479"/>
      <c r="B82" s="11" t="s">
        <v>7</v>
      </c>
      <c r="C82" s="3">
        <f t="shared" ref="C82:N82" si="95">C12+C26+C40</f>
        <v>0</v>
      </c>
      <c r="D82" s="3">
        <f t="shared" si="95"/>
        <v>0</v>
      </c>
      <c r="E82" s="3">
        <f t="shared" si="95"/>
        <v>0</v>
      </c>
      <c r="F82" s="3">
        <f t="shared" si="95"/>
        <v>0</v>
      </c>
      <c r="G82" s="3">
        <f t="shared" si="95"/>
        <v>0</v>
      </c>
      <c r="H82" s="3">
        <f t="shared" si="95"/>
        <v>0</v>
      </c>
      <c r="I82" s="3">
        <f t="shared" si="95"/>
        <v>0</v>
      </c>
      <c r="J82" s="3">
        <f t="shared" si="95"/>
        <v>0</v>
      </c>
      <c r="K82" s="3">
        <f t="shared" si="95"/>
        <v>0</v>
      </c>
      <c r="L82" s="93">
        <f t="shared" si="95"/>
        <v>0</v>
      </c>
      <c r="M82" s="93">
        <f t="shared" si="95"/>
        <v>0</v>
      </c>
      <c r="N82" s="93">
        <f t="shared" si="95"/>
        <v>0</v>
      </c>
      <c r="O82" s="69">
        <f t="shared" si="86"/>
        <v>0</v>
      </c>
      <c r="R82" s="396">
        <f t="shared" si="87"/>
        <v>0</v>
      </c>
    </row>
    <row r="83" spans="1:18" x14ac:dyDescent="0.25">
      <c r="A83" s="479"/>
      <c r="B83" s="11" t="s">
        <v>8</v>
      </c>
      <c r="C83" s="3">
        <f t="shared" ref="C83:N83" si="96">C13+C27+C41</f>
        <v>47130.589419477212</v>
      </c>
      <c r="D83" s="3">
        <f t="shared" si="96"/>
        <v>39949.815209060987</v>
      </c>
      <c r="E83" s="3">
        <f t="shared" si="96"/>
        <v>51565.910305648998</v>
      </c>
      <c r="F83" s="3">
        <f t="shared" si="96"/>
        <v>113364.90818238744</v>
      </c>
      <c r="G83" s="3">
        <f t="shared" si="96"/>
        <v>49184.912119045075</v>
      </c>
      <c r="H83" s="3">
        <f t="shared" si="96"/>
        <v>80082.283223128368</v>
      </c>
      <c r="I83" s="3">
        <f t="shared" si="96"/>
        <v>186891.78180847049</v>
      </c>
      <c r="J83" s="3">
        <f t="shared" si="96"/>
        <v>172694.01307501862</v>
      </c>
      <c r="K83" s="3">
        <f t="shared" si="96"/>
        <v>142847.06017097028</v>
      </c>
      <c r="L83" s="93">
        <f t="shared" si="96"/>
        <v>158588.75547390137</v>
      </c>
      <c r="M83" s="93">
        <f t="shared" si="96"/>
        <v>89378.070885006629</v>
      </c>
      <c r="N83" s="93">
        <f t="shared" si="96"/>
        <v>118457.40320023446</v>
      </c>
      <c r="O83" s="69">
        <f t="shared" si="86"/>
        <v>1250135.5030723501</v>
      </c>
      <c r="R83" s="396">
        <f t="shared" si="87"/>
        <v>1250135.5030723501</v>
      </c>
    </row>
    <row r="84" spans="1:18" ht="15.75" thickBot="1" x14ac:dyDescent="0.3">
      <c r="A84" s="480"/>
      <c r="B84" s="181" t="s">
        <v>42</v>
      </c>
      <c r="C84" s="3">
        <f t="shared" ref="C84:N84" si="97">C14+C28+C42</f>
        <v>0</v>
      </c>
      <c r="D84" s="3">
        <f t="shared" si="97"/>
        <v>0</v>
      </c>
      <c r="E84" s="3">
        <f t="shared" si="97"/>
        <v>0</v>
      </c>
      <c r="F84" s="3">
        <f t="shared" si="97"/>
        <v>0</v>
      </c>
      <c r="G84" s="3">
        <f t="shared" si="97"/>
        <v>0</v>
      </c>
      <c r="H84" s="3">
        <f t="shared" si="97"/>
        <v>0</v>
      </c>
      <c r="I84" s="3">
        <f t="shared" si="97"/>
        <v>0</v>
      </c>
      <c r="J84" s="3">
        <f t="shared" si="97"/>
        <v>0</v>
      </c>
      <c r="K84" s="3">
        <f t="shared" si="97"/>
        <v>0</v>
      </c>
      <c r="L84" s="93">
        <f t="shared" si="97"/>
        <v>0</v>
      </c>
      <c r="M84" s="93">
        <f t="shared" si="97"/>
        <v>0</v>
      </c>
      <c r="N84" s="93">
        <f t="shared" si="97"/>
        <v>0</v>
      </c>
      <c r="O84" s="69">
        <f t="shared" si="86"/>
        <v>0</v>
      </c>
      <c r="R84" s="396">
        <f t="shared" si="87"/>
        <v>0</v>
      </c>
    </row>
    <row r="85" spans="1:18" ht="15.75" thickBot="1" x14ac:dyDescent="0.3">
      <c r="B85" s="182" t="s">
        <v>43</v>
      </c>
      <c r="C85" s="183">
        <f t="shared" ref="C85" si="98">SUM(C74:C84)</f>
        <v>669732.42249780963</v>
      </c>
      <c r="D85" s="183">
        <f t="shared" ref="D85:M85" si="99">SUM(D74:D84)</f>
        <v>651697.01292662416</v>
      </c>
      <c r="E85" s="183">
        <f t="shared" si="99"/>
        <v>633537.46280009113</v>
      </c>
      <c r="F85" s="183">
        <f t="shared" si="99"/>
        <v>1611087.2743429653</v>
      </c>
      <c r="G85" s="183">
        <f t="shared" si="99"/>
        <v>685209.71139916452</v>
      </c>
      <c r="H85" s="183">
        <f t="shared" si="99"/>
        <v>711038.21363815863</v>
      </c>
      <c r="I85" s="183">
        <f t="shared" si="99"/>
        <v>1314819.5609581838</v>
      </c>
      <c r="J85" s="183">
        <f t="shared" si="99"/>
        <v>950018.03280773922</v>
      </c>
      <c r="K85" s="183">
        <f t="shared" si="99"/>
        <v>1425326.8055002838</v>
      </c>
      <c r="L85" s="184">
        <f t="shared" si="99"/>
        <v>1323462.5675873249</v>
      </c>
      <c r="M85" s="184">
        <f t="shared" si="99"/>
        <v>954713.50613688235</v>
      </c>
      <c r="N85" s="355">
        <f t="shared" ref="N85" si="100">SUM(N74:N84)</f>
        <v>1453730.2183624962</v>
      </c>
      <c r="O85" s="72">
        <f t="shared" si="86"/>
        <v>12384372.788957726</v>
      </c>
      <c r="R85" s="395">
        <f>SUM(R74:R84)</f>
        <v>12384372.788957724</v>
      </c>
    </row>
    <row r="86" spans="1:18" ht="15.75" thickBot="1" x14ac:dyDescent="0.3">
      <c r="O86" s="270" t="s">
        <v>174</v>
      </c>
      <c r="P86" s="274">
        <f>SUM(C4:N14,C18:N28,C32:N42)</f>
        <v>12384372.788957722</v>
      </c>
      <c r="R86" s="104" t="s">
        <v>174</v>
      </c>
    </row>
    <row r="87" spans="1:18" ht="21.75" thickBot="1" x14ac:dyDescent="0.4">
      <c r="A87" s="71"/>
      <c r="B87" s="178" t="s">
        <v>36</v>
      </c>
      <c r="C87" s="179" t="str">
        <f>C$3</f>
        <v>Jan</v>
      </c>
      <c r="D87" s="179" t="str">
        <f t="shared" ref="D87:N87" si="101">D$3</f>
        <v>Feb</v>
      </c>
      <c r="E87" s="179" t="str">
        <f t="shared" si="101"/>
        <v>Mar</v>
      </c>
      <c r="F87" s="179" t="str">
        <f t="shared" si="101"/>
        <v>Apr</v>
      </c>
      <c r="G87" s="179" t="str">
        <f t="shared" si="101"/>
        <v>May</v>
      </c>
      <c r="H87" s="179" t="str">
        <f t="shared" si="101"/>
        <v>Jun</v>
      </c>
      <c r="I87" s="179" t="str">
        <f t="shared" si="101"/>
        <v>Jul</v>
      </c>
      <c r="J87" s="179" t="str">
        <f t="shared" si="101"/>
        <v>Aug</v>
      </c>
      <c r="K87" s="179" t="str">
        <f t="shared" si="101"/>
        <v>Sep</v>
      </c>
      <c r="L87" s="179" t="str">
        <f t="shared" si="101"/>
        <v>Oct</v>
      </c>
      <c r="M87" s="179" t="str">
        <f t="shared" si="101"/>
        <v>Nov</v>
      </c>
      <c r="N87" s="179" t="str">
        <f t="shared" si="101"/>
        <v>Dec</v>
      </c>
      <c r="O87" s="180" t="s">
        <v>34</v>
      </c>
      <c r="R87" s="393" t="s">
        <v>34</v>
      </c>
    </row>
    <row r="88" spans="1:18" ht="15" customHeight="1" x14ac:dyDescent="0.25">
      <c r="A88" s="481" t="s">
        <v>165</v>
      </c>
      <c r="B88" s="11" t="s">
        <v>0</v>
      </c>
      <c r="C88" s="3">
        <f>C46+C60</f>
        <v>0</v>
      </c>
      <c r="D88" s="3">
        <f t="shared" ref="D88:N88" si="102">D46+D60</f>
        <v>272.34276383444779</v>
      </c>
      <c r="E88" s="3">
        <f t="shared" si="102"/>
        <v>86.275236410808333</v>
      </c>
      <c r="F88" s="3">
        <f t="shared" si="102"/>
        <v>154.55655974022602</v>
      </c>
      <c r="G88" s="3">
        <f t="shared" si="102"/>
        <v>204.86691520336024</v>
      </c>
      <c r="H88" s="3">
        <f t="shared" si="102"/>
        <v>496.02866189660233</v>
      </c>
      <c r="I88" s="3">
        <f t="shared" si="102"/>
        <v>1330.155814341794</v>
      </c>
      <c r="J88" s="3">
        <f t="shared" si="102"/>
        <v>563.5047726774219</v>
      </c>
      <c r="K88" s="3">
        <f t="shared" si="102"/>
        <v>439.36831939339771</v>
      </c>
      <c r="L88" s="93">
        <f t="shared" si="102"/>
        <v>432.73443217174798</v>
      </c>
      <c r="M88" s="93">
        <f t="shared" si="102"/>
        <v>13.731086199372713</v>
      </c>
      <c r="N88" s="93">
        <f t="shared" si="102"/>
        <v>47.477135832663876</v>
      </c>
      <c r="O88" s="69">
        <f t="shared" ref="O88:O99" si="103">SUM(C88:N88)</f>
        <v>4041.0416977018426</v>
      </c>
      <c r="P88" s="187"/>
      <c r="R88" s="396">
        <f t="shared" ref="R88" si="104">R46+R60</f>
        <v>4041.0416977018431</v>
      </c>
    </row>
    <row r="89" spans="1:18" x14ac:dyDescent="0.25">
      <c r="A89" s="482"/>
      <c r="B89" s="12" t="s">
        <v>1</v>
      </c>
      <c r="C89" s="3">
        <f t="shared" ref="C89:N89" si="105">C47+C61</f>
        <v>1286.0323536572687</v>
      </c>
      <c r="D89" s="3">
        <f t="shared" si="105"/>
        <v>87496.984328645965</v>
      </c>
      <c r="E89" s="3">
        <f t="shared" si="105"/>
        <v>95110.857580964541</v>
      </c>
      <c r="F89" s="3">
        <f t="shared" si="105"/>
        <v>116253.93503162202</v>
      </c>
      <c r="G89" s="3">
        <f t="shared" si="105"/>
        <v>45791.850603879881</v>
      </c>
      <c r="H89" s="3">
        <f t="shared" si="105"/>
        <v>227224.97646858272</v>
      </c>
      <c r="I89" s="3">
        <f t="shared" si="105"/>
        <v>438327.72632698296</v>
      </c>
      <c r="J89" s="3">
        <f t="shared" si="105"/>
        <v>543338.35255040042</v>
      </c>
      <c r="K89" s="3">
        <f t="shared" si="105"/>
        <v>261664.48795160864</v>
      </c>
      <c r="L89" s="93">
        <f t="shared" si="105"/>
        <v>106320.79141374219</v>
      </c>
      <c r="M89" s="93">
        <f t="shared" si="105"/>
        <v>112723.53685405214</v>
      </c>
      <c r="N89" s="93">
        <f t="shared" si="105"/>
        <v>232110.60390529304</v>
      </c>
      <c r="O89" s="69">
        <f t="shared" si="103"/>
        <v>2267650.1353694317</v>
      </c>
      <c r="R89" s="396">
        <f t="shared" ref="R89" si="106">R47+R61</f>
        <v>2267650.1353694317</v>
      </c>
    </row>
    <row r="90" spans="1:18" x14ac:dyDescent="0.25">
      <c r="A90" s="482"/>
      <c r="B90" s="11" t="s">
        <v>2</v>
      </c>
      <c r="C90" s="3">
        <f t="shared" ref="C90:N90" si="107">C48+C62</f>
        <v>0</v>
      </c>
      <c r="D90" s="3">
        <f t="shared" si="107"/>
        <v>0</v>
      </c>
      <c r="E90" s="3">
        <f t="shared" si="107"/>
        <v>0</v>
      </c>
      <c r="F90" s="3">
        <f t="shared" si="107"/>
        <v>0</v>
      </c>
      <c r="G90" s="3">
        <f t="shared" si="107"/>
        <v>0</v>
      </c>
      <c r="H90" s="3">
        <f t="shared" si="107"/>
        <v>0</v>
      </c>
      <c r="I90" s="3">
        <f t="shared" si="107"/>
        <v>0</v>
      </c>
      <c r="J90" s="3">
        <f t="shared" si="107"/>
        <v>0</v>
      </c>
      <c r="K90" s="3">
        <f t="shared" si="107"/>
        <v>0</v>
      </c>
      <c r="L90" s="93">
        <f t="shared" si="107"/>
        <v>0</v>
      </c>
      <c r="M90" s="93">
        <f t="shared" si="107"/>
        <v>0</v>
      </c>
      <c r="N90" s="93">
        <f t="shared" si="107"/>
        <v>0</v>
      </c>
      <c r="O90" s="69">
        <f t="shared" si="103"/>
        <v>0</v>
      </c>
      <c r="R90" s="396">
        <f t="shared" ref="R90" si="108">R48+R62</f>
        <v>0</v>
      </c>
    </row>
    <row r="91" spans="1:18" x14ac:dyDescent="0.25">
      <c r="A91" s="482"/>
      <c r="B91" s="11" t="s">
        <v>9</v>
      </c>
      <c r="C91" s="3">
        <f t="shared" ref="C91:N91" si="109">C49+C63</f>
        <v>9502.665336090633</v>
      </c>
      <c r="D91" s="3">
        <f t="shared" si="109"/>
        <v>34826.666835004682</v>
      </c>
      <c r="E91" s="3">
        <f t="shared" si="109"/>
        <v>101219.29396351719</v>
      </c>
      <c r="F91" s="3">
        <f t="shared" si="109"/>
        <v>193585.26344378805</v>
      </c>
      <c r="G91" s="3">
        <f t="shared" si="109"/>
        <v>102686.21553486859</v>
      </c>
      <c r="H91" s="3">
        <f t="shared" si="109"/>
        <v>430539.89700534666</v>
      </c>
      <c r="I91" s="3">
        <f t="shared" si="109"/>
        <v>292545.44905939489</v>
      </c>
      <c r="J91" s="3">
        <f t="shared" si="109"/>
        <v>750904.09080914385</v>
      </c>
      <c r="K91" s="3">
        <f t="shared" si="109"/>
        <v>276501.37961721601</v>
      </c>
      <c r="L91" s="93">
        <f t="shared" si="109"/>
        <v>67555.250055170764</v>
      </c>
      <c r="M91" s="93">
        <f t="shared" si="109"/>
        <v>271092.43248786818</v>
      </c>
      <c r="N91" s="93">
        <f t="shared" si="109"/>
        <v>370363.83636501821</v>
      </c>
      <c r="O91" s="69">
        <f t="shared" si="103"/>
        <v>2901322.4405124271</v>
      </c>
      <c r="R91" s="396">
        <f t="shared" ref="R91" si="110">R49+R63</f>
        <v>2901322.4405124281</v>
      </c>
    </row>
    <row r="92" spans="1:18" x14ac:dyDescent="0.25">
      <c r="A92" s="482"/>
      <c r="B92" s="12" t="s">
        <v>3</v>
      </c>
      <c r="C92" s="3">
        <f t="shared" ref="C92:N92" si="111">C50+C64</f>
        <v>902.38680751488141</v>
      </c>
      <c r="D92" s="3">
        <f t="shared" si="111"/>
        <v>22490.320213638166</v>
      </c>
      <c r="E92" s="3">
        <f t="shared" si="111"/>
        <v>20711.819741191372</v>
      </c>
      <c r="F92" s="3">
        <f t="shared" si="111"/>
        <v>11647.371102629879</v>
      </c>
      <c r="G92" s="3">
        <f t="shared" si="111"/>
        <v>21259.759823416</v>
      </c>
      <c r="H92" s="3">
        <f t="shared" si="111"/>
        <v>37933.609571658315</v>
      </c>
      <c r="I92" s="3">
        <f t="shared" si="111"/>
        <v>25955.168086128084</v>
      </c>
      <c r="J92" s="3">
        <f t="shared" si="111"/>
        <v>27068.506078444771</v>
      </c>
      <c r="K92" s="3">
        <f t="shared" si="111"/>
        <v>59727.270884928192</v>
      </c>
      <c r="L92" s="93">
        <f t="shared" si="111"/>
        <v>30723.589549911812</v>
      </c>
      <c r="M92" s="93">
        <f t="shared" si="111"/>
        <v>28287.210472214196</v>
      </c>
      <c r="N92" s="93">
        <f t="shared" si="111"/>
        <v>94773.764802413498</v>
      </c>
      <c r="O92" s="69">
        <f t="shared" si="103"/>
        <v>381480.77713408915</v>
      </c>
      <c r="R92" s="396">
        <f t="shared" ref="R92" si="112">R50+R64</f>
        <v>381480.77713408921</v>
      </c>
    </row>
    <row r="93" spans="1:18" x14ac:dyDescent="0.25">
      <c r="A93" s="482"/>
      <c r="B93" s="11" t="s">
        <v>4</v>
      </c>
      <c r="C93" s="3">
        <f t="shared" ref="C93:N93" si="113">C51+C65</f>
        <v>0</v>
      </c>
      <c r="D93" s="3">
        <f t="shared" si="113"/>
        <v>12261.276732698552</v>
      </c>
      <c r="E93" s="3">
        <f t="shared" si="113"/>
        <v>34926.53753976422</v>
      </c>
      <c r="F93" s="3">
        <f t="shared" si="113"/>
        <v>301825.8863570391</v>
      </c>
      <c r="G93" s="3">
        <f t="shared" si="113"/>
        <v>1312484.3969057687</v>
      </c>
      <c r="H93" s="3">
        <f t="shared" si="113"/>
        <v>648926.68986608367</v>
      </c>
      <c r="I93" s="3">
        <f t="shared" si="113"/>
        <v>765921.42932898889</v>
      </c>
      <c r="J93" s="3">
        <f t="shared" si="113"/>
        <v>847886.1141184608</v>
      </c>
      <c r="K93" s="3">
        <f t="shared" si="113"/>
        <v>507646.9029242117</v>
      </c>
      <c r="L93" s="93">
        <f t="shared" si="113"/>
        <v>372816.16587910132</v>
      </c>
      <c r="M93" s="93">
        <f t="shared" si="113"/>
        <v>188156.59545535938</v>
      </c>
      <c r="N93" s="93">
        <f t="shared" si="113"/>
        <v>127133.07271138593</v>
      </c>
      <c r="O93" s="69">
        <f t="shared" si="103"/>
        <v>5119985.0678188624</v>
      </c>
      <c r="R93" s="396">
        <f t="shared" ref="R93" si="114">R51+R65</f>
        <v>5119985.0678188615</v>
      </c>
    </row>
    <row r="94" spans="1:18" x14ac:dyDescent="0.25">
      <c r="A94" s="482"/>
      <c r="B94" s="11" t="s">
        <v>5</v>
      </c>
      <c r="C94" s="3">
        <f t="shared" ref="C94:N94" si="115">C52+C66</f>
        <v>0</v>
      </c>
      <c r="D94" s="3">
        <f t="shared" si="115"/>
        <v>0</v>
      </c>
      <c r="E94" s="3">
        <f t="shared" si="115"/>
        <v>1357.2902924758475</v>
      </c>
      <c r="F94" s="3">
        <f t="shared" si="115"/>
        <v>8822.3869010930084</v>
      </c>
      <c r="G94" s="3">
        <f t="shared" si="115"/>
        <v>59322.23778651769</v>
      </c>
      <c r="H94" s="3">
        <f t="shared" si="115"/>
        <v>18866.674359740678</v>
      </c>
      <c r="I94" s="3">
        <f t="shared" si="115"/>
        <v>34076.129404977328</v>
      </c>
      <c r="J94" s="3">
        <f t="shared" si="115"/>
        <v>57307.508243203811</v>
      </c>
      <c r="K94" s="3">
        <f t="shared" si="115"/>
        <v>54718.562681289346</v>
      </c>
      <c r="L94" s="93">
        <f t="shared" si="115"/>
        <v>6786.4514623792365</v>
      </c>
      <c r="M94" s="93">
        <f t="shared" si="115"/>
        <v>27298.584418666051</v>
      </c>
      <c r="N94" s="93">
        <f t="shared" si="115"/>
        <v>0</v>
      </c>
      <c r="O94" s="69">
        <f t="shared" si="103"/>
        <v>268555.82555034297</v>
      </c>
      <c r="R94" s="396">
        <f t="shared" ref="R94" si="116">R52+R66</f>
        <v>268555.82555034303</v>
      </c>
    </row>
    <row r="95" spans="1:18" x14ac:dyDescent="0.25">
      <c r="A95" s="482"/>
      <c r="B95" s="11" t="s">
        <v>6</v>
      </c>
      <c r="C95" s="3">
        <f t="shared" ref="C95:N95" si="117">C53+C67</f>
        <v>0</v>
      </c>
      <c r="D95" s="3">
        <f t="shared" si="117"/>
        <v>0</v>
      </c>
      <c r="E95" s="3">
        <f t="shared" si="117"/>
        <v>0</v>
      </c>
      <c r="F95" s="3">
        <f t="shared" si="117"/>
        <v>0</v>
      </c>
      <c r="G95" s="3">
        <f t="shared" si="117"/>
        <v>0</v>
      </c>
      <c r="H95" s="3">
        <f t="shared" si="117"/>
        <v>0</v>
      </c>
      <c r="I95" s="3">
        <f t="shared" si="117"/>
        <v>0</v>
      </c>
      <c r="J95" s="3">
        <f t="shared" si="117"/>
        <v>0</v>
      </c>
      <c r="K95" s="3">
        <f t="shared" si="117"/>
        <v>0</v>
      </c>
      <c r="L95" s="93">
        <f t="shared" si="117"/>
        <v>0</v>
      </c>
      <c r="M95" s="93">
        <f t="shared" si="117"/>
        <v>0</v>
      </c>
      <c r="N95" s="93">
        <f t="shared" si="117"/>
        <v>0</v>
      </c>
      <c r="O95" s="69">
        <f t="shared" si="103"/>
        <v>0</v>
      </c>
      <c r="R95" s="396">
        <f t="shared" ref="R95" si="118">R53+R67</f>
        <v>0</v>
      </c>
    </row>
    <row r="96" spans="1:18" x14ac:dyDescent="0.25">
      <c r="A96" s="482"/>
      <c r="B96" s="11" t="s">
        <v>7</v>
      </c>
      <c r="C96" s="3">
        <f t="shared" ref="C96:N96" si="119">C54+C68</f>
        <v>257.60843627947736</v>
      </c>
      <c r="D96" s="3">
        <f t="shared" si="119"/>
        <v>6639.9026570407532</v>
      </c>
      <c r="E96" s="3">
        <f t="shared" si="119"/>
        <v>4743.463072327253</v>
      </c>
      <c r="F96" s="3">
        <f t="shared" si="119"/>
        <v>4313.7181633526188</v>
      </c>
      <c r="G96" s="3">
        <f t="shared" si="119"/>
        <v>3859.8747823025346</v>
      </c>
      <c r="H96" s="3">
        <f t="shared" si="119"/>
        <v>11030.814984503044</v>
      </c>
      <c r="I96" s="3">
        <f t="shared" si="119"/>
        <v>10348.604621280265</v>
      </c>
      <c r="J96" s="3">
        <f t="shared" si="119"/>
        <v>10592.357986081783</v>
      </c>
      <c r="K96" s="3">
        <f t="shared" si="119"/>
        <v>13614.931449371228</v>
      </c>
      <c r="L96" s="93">
        <f t="shared" si="119"/>
        <v>8016.166499392828</v>
      </c>
      <c r="M96" s="93">
        <f t="shared" si="119"/>
        <v>11450.931838854118</v>
      </c>
      <c r="N96" s="93">
        <f t="shared" si="119"/>
        <v>28405.989424336811</v>
      </c>
      <c r="O96" s="69">
        <f t="shared" si="103"/>
        <v>113274.36391512273</v>
      </c>
      <c r="R96" s="396">
        <f t="shared" ref="R96" si="120">R54+R68</f>
        <v>113274.3639151227</v>
      </c>
    </row>
    <row r="97" spans="1:34" x14ac:dyDescent="0.25">
      <c r="A97" s="482"/>
      <c r="B97" s="11" t="s">
        <v>8</v>
      </c>
      <c r="C97" s="3">
        <f t="shared" ref="C97:N97" si="121">C55+C69</f>
        <v>0</v>
      </c>
      <c r="D97" s="3">
        <f t="shared" si="121"/>
        <v>0</v>
      </c>
      <c r="E97" s="3">
        <f t="shared" si="121"/>
        <v>48809.455190499415</v>
      </c>
      <c r="F97" s="3">
        <f t="shared" si="121"/>
        <v>356127.84018886276</v>
      </c>
      <c r="G97" s="3">
        <f t="shared" si="121"/>
        <v>9289.3599642466706</v>
      </c>
      <c r="H97" s="3">
        <f t="shared" si="121"/>
        <v>339590.57533730939</v>
      </c>
      <c r="I97" s="3">
        <f t="shared" si="121"/>
        <v>235513.09678772863</v>
      </c>
      <c r="J97" s="3">
        <f t="shared" si="121"/>
        <v>49216.45528659258</v>
      </c>
      <c r="K97" s="3">
        <f t="shared" si="121"/>
        <v>7760.4369341596866</v>
      </c>
      <c r="L97" s="93">
        <f t="shared" si="121"/>
        <v>24549.062418277044</v>
      </c>
      <c r="M97" s="93">
        <f t="shared" si="121"/>
        <v>116816.15401532962</v>
      </c>
      <c r="N97" s="93">
        <f t="shared" si="121"/>
        <v>67278.514054722022</v>
      </c>
      <c r="O97" s="69">
        <f t="shared" si="103"/>
        <v>1254950.950177728</v>
      </c>
      <c r="R97" s="396">
        <f t="shared" ref="R97" si="122">R55+R69</f>
        <v>1254950.9501777277</v>
      </c>
    </row>
    <row r="98" spans="1:34" ht="15.75" thickBot="1" x14ac:dyDescent="0.3">
      <c r="A98" s="483"/>
      <c r="B98" s="181" t="s">
        <v>42</v>
      </c>
      <c r="C98" s="3">
        <f t="shared" ref="C98:N98" si="123">C56+C70</f>
        <v>0</v>
      </c>
      <c r="D98" s="3">
        <f t="shared" si="123"/>
        <v>0</v>
      </c>
      <c r="E98" s="3">
        <f t="shared" si="123"/>
        <v>0</v>
      </c>
      <c r="F98" s="3">
        <f t="shared" si="123"/>
        <v>0</v>
      </c>
      <c r="G98" s="3">
        <f t="shared" si="123"/>
        <v>0</v>
      </c>
      <c r="H98" s="3">
        <f t="shared" si="123"/>
        <v>0</v>
      </c>
      <c r="I98" s="3">
        <f t="shared" si="123"/>
        <v>0</v>
      </c>
      <c r="J98" s="3">
        <f t="shared" si="123"/>
        <v>0</v>
      </c>
      <c r="K98" s="3">
        <f t="shared" si="123"/>
        <v>0</v>
      </c>
      <c r="L98" s="93">
        <f t="shared" si="123"/>
        <v>0</v>
      </c>
      <c r="M98" s="93">
        <f t="shared" si="123"/>
        <v>0</v>
      </c>
      <c r="N98" s="93">
        <f t="shared" si="123"/>
        <v>0</v>
      </c>
      <c r="O98" s="69">
        <f t="shared" si="103"/>
        <v>0</v>
      </c>
      <c r="R98" s="396">
        <f t="shared" ref="R98" si="124">R56+R70</f>
        <v>0</v>
      </c>
    </row>
    <row r="99" spans="1:34" ht="15.75" thickBot="1" x14ac:dyDescent="0.3">
      <c r="B99" s="182" t="s">
        <v>43</v>
      </c>
      <c r="C99" s="183">
        <f t="shared" ref="C99" si="125">SUM(C88:C98)</f>
        <v>11948.692933542261</v>
      </c>
      <c r="D99" s="183">
        <f t="shared" ref="D99:M99" si="126">SUM(D88:D98)</f>
        <v>163987.49353086256</v>
      </c>
      <c r="E99" s="183">
        <f t="shared" si="126"/>
        <v>306964.99261715065</v>
      </c>
      <c r="F99" s="183">
        <f t="shared" si="126"/>
        <v>992730.95774812764</v>
      </c>
      <c r="G99" s="183">
        <f t="shared" si="126"/>
        <v>1554898.5623162035</v>
      </c>
      <c r="H99" s="183">
        <f t="shared" si="126"/>
        <v>1714609.266255121</v>
      </c>
      <c r="I99" s="183">
        <f t="shared" si="126"/>
        <v>1804017.7594298227</v>
      </c>
      <c r="J99" s="183">
        <f t="shared" si="126"/>
        <v>2286876.8898450057</v>
      </c>
      <c r="K99" s="183">
        <f t="shared" si="126"/>
        <v>1182073.3407621782</v>
      </c>
      <c r="L99" s="184">
        <f t="shared" si="126"/>
        <v>617200.21171014686</v>
      </c>
      <c r="M99" s="184">
        <f t="shared" si="126"/>
        <v>755839.17662854318</v>
      </c>
      <c r="N99" s="355">
        <f t="shared" ref="N99" si="127">SUM(N88:N98)</f>
        <v>920113.25839900214</v>
      </c>
      <c r="O99" s="72">
        <f t="shared" si="103"/>
        <v>12311260.602175707</v>
      </c>
      <c r="P99" s="274">
        <f>SUM(C46:N56,C60:N70)</f>
        <v>12311260.602175714</v>
      </c>
      <c r="R99" s="395">
        <f>SUM(R88:R98)</f>
        <v>12311260.602175707</v>
      </c>
    </row>
    <row r="100" spans="1:34" ht="15.75" thickBot="1" x14ac:dyDescent="0.3">
      <c r="M100" s="484" t="s">
        <v>150</v>
      </c>
      <c r="N100" s="485"/>
      <c r="O100" s="156">
        <f>O85+O99</f>
        <v>24695633.391133435</v>
      </c>
      <c r="P100" s="274">
        <f>P86+P99</f>
        <v>24695633.391133435</v>
      </c>
      <c r="R100" s="397">
        <f>R85+R99</f>
        <v>24695633.391133431</v>
      </c>
    </row>
    <row r="101" spans="1:34" x14ac:dyDescent="0.25">
      <c r="O101"/>
      <c r="R101" s="95"/>
    </row>
    <row r="102" spans="1:34" s="189" customFormat="1" x14ac:dyDescent="0.25">
      <c r="A102" s="188"/>
      <c r="B102" s="259" t="s">
        <v>173</v>
      </c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1"/>
      <c r="P102"/>
      <c r="Q102"/>
      <c r="R102" s="104"/>
      <c r="S102"/>
      <c r="T102"/>
      <c r="U102" s="370"/>
      <c r="V102" s="370"/>
      <c r="W102" s="370"/>
      <c r="X102" s="370"/>
      <c r="Y102" s="370"/>
      <c r="Z102" s="370"/>
      <c r="AA102" s="374"/>
      <c r="AB102" s="374"/>
      <c r="AC102" s="374"/>
      <c r="AD102" s="374"/>
      <c r="AE102" s="374"/>
      <c r="AF102" s="374"/>
      <c r="AG102" s="374"/>
      <c r="AH102" s="374"/>
    </row>
    <row r="103" spans="1:34" s="189" customFormat="1" x14ac:dyDescent="0.25">
      <c r="A103" s="188"/>
      <c r="B103" s="260" t="s">
        <v>0</v>
      </c>
      <c r="C103" s="262">
        <f>C74+C88</f>
        <v>182758.3761921837</v>
      </c>
      <c r="D103" s="262">
        <f t="shared" ref="D103:N103" si="128">D74+D88</f>
        <v>185802.87690686822</v>
      </c>
      <c r="E103" s="262">
        <f t="shared" si="128"/>
        <v>115399.08029909598</v>
      </c>
      <c r="F103" s="262">
        <f t="shared" si="128"/>
        <v>515260.25070529862</v>
      </c>
      <c r="G103" s="262">
        <f t="shared" si="128"/>
        <v>149937.71983619264</v>
      </c>
      <c r="H103" s="262">
        <f t="shared" si="128"/>
        <v>134756.54586782641</v>
      </c>
      <c r="I103" s="262">
        <f t="shared" si="128"/>
        <v>336871.24530877167</v>
      </c>
      <c r="J103" s="262">
        <f t="shared" si="128"/>
        <v>195285.92920669122</v>
      </c>
      <c r="K103" s="262">
        <f t="shared" si="128"/>
        <v>411043.18677526002</v>
      </c>
      <c r="L103" s="262">
        <f t="shared" si="128"/>
        <v>372708.11943341669</v>
      </c>
      <c r="M103" s="262">
        <f t="shared" si="128"/>
        <v>305813.07028776046</v>
      </c>
      <c r="N103" s="262">
        <f t="shared" si="128"/>
        <v>405323.4842740653</v>
      </c>
      <c r="O103" s="262">
        <f>SUM(C103:N103)</f>
        <v>3310959.8850934305</v>
      </c>
      <c r="Q103"/>
      <c r="R103" s="398">
        <f t="shared" ref="R103" si="129">R74+R88</f>
        <v>3310959.8850934315</v>
      </c>
      <c r="S103"/>
      <c r="T103"/>
      <c r="U103" s="370"/>
      <c r="V103" s="370"/>
      <c r="W103" s="370"/>
      <c r="X103" s="370"/>
      <c r="Y103" s="370"/>
      <c r="Z103" s="370"/>
      <c r="AA103" s="374"/>
      <c r="AB103" s="374"/>
      <c r="AC103" s="374"/>
      <c r="AD103" s="374"/>
      <c r="AE103" s="374"/>
      <c r="AF103" s="374"/>
      <c r="AG103" s="374"/>
      <c r="AH103" s="374"/>
    </row>
    <row r="104" spans="1:34" s="189" customFormat="1" x14ac:dyDescent="0.25">
      <c r="A104" s="188"/>
      <c r="B104" s="260" t="s">
        <v>1</v>
      </c>
      <c r="C104" s="262">
        <f>C75+C89</f>
        <v>248303.10938569633</v>
      </c>
      <c r="D104" s="262">
        <f t="shared" ref="D104:N104" si="130">D75+D89</f>
        <v>322406.82353627036</v>
      </c>
      <c r="E104" s="262">
        <f t="shared" si="130"/>
        <v>352817.95000218082</v>
      </c>
      <c r="F104" s="262">
        <f t="shared" si="130"/>
        <v>668419.28273081756</v>
      </c>
      <c r="G104" s="262">
        <f t="shared" si="130"/>
        <v>298575.34240056342</v>
      </c>
      <c r="H104" s="262">
        <f t="shared" si="130"/>
        <v>485986.09493817302</v>
      </c>
      <c r="I104" s="262">
        <f t="shared" si="130"/>
        <v>848577.63020257209</v>
      </c>
      <c r="J104" s="262">
        <f t="shared" si="130"/>
        <v>833133.23362370813</v>
      </c>
      <c r="K104" s="262">
        <f t="shared" si="130"/>
        <v>734875.99844848621</v>
      </c>
      <c r="L104" s="262">
        <f t="shared" si="130"/>
        <v>522114.17132252612</v>
      </c>
      <c r="M104" s="262">
        <f t="shared" si="130"/>
        <v>411943.73675502214</v>
      </c>
      <c r="N104" s="262">
        <f t="shared" si="130"/>
        <v>754747.58006708452</v>
      </c>
      <c r="O104" s="262">
        <f t="shared" ref="O104:O114" si="131">SUM(C104:N104)</f>
        <v>6481900.9534131</v>
      </c>
      <c r="Q104"/>
      <c r="R104" s="398">
        <f t="shared" ref="R104" si="132">R75+R89</f>
        <v>6481900.9534131009</v>
      </c>
      <c r="S104"/>
      <c r="T104"/>
      <c r="U104" s="370"/>
      <c r="V104" s="370"/>
      <c r="W104" s="370"/>
      <c r="X104" s="370"/>
      <c r="Y104" s="370"/>
      <c r="Z104" s="370"/>
      <c r="AA104" s="374"/>
      <c r="AB104" s="374"/>
      <c r="AC104" s="374"/>
      <c r="AD104" s="374"/>
      <c r="AE104" s="374"/>
      <c r="AF104" s="374"/>
      <c r="AG104" s="374"/>
      <c r="AH104" s="374"/>
    </row>
    <row r="105" spans="1:34" s="189" customFormat="1" x14ac:dyDescent="0.25">
      <c r="A105" s="188"/>
      <c r="B105" s="260" t="s">
        <v>2</v>
      </c>
      <c r="C105" s="262">
        <f t="shared" ref="C105:N105" si="133">C76+C90</f>
        <v>0</v>
      </c>
      <c r="D105" s="262">
        <f t="shared" si="133"/>
        <v>0</v>
      </c>
      <c r="E105" s="262">
        <f t="shared" si="133"/>
        <v>0</v>
      </c>
      <c r="F105" s="262">
        <f t="shared" si="133"/>
        <v>0</v>
      </c>
      <c r="G105" s="262">
        <f t="shared" si="133"/>
        <v>0</v>
      </c>
      <c r="H105" s="262">
        <f t="shared" si="133"/>
        <v>0</v>
      </c>
      <c r="I105" s="262">
        <f t="shared" si="133"/>
        <v>0</v>
      </c>
      <c r="J105" s="262">
        <f t="shared" si="133"/>
        <v>0</v>
      </c>
      <c r="K105" s="262">
        <f t="shared" si="133"/>
        <v>0</v>
      </c>
      <c r="L105" s="262">
        <f t="shared" si="133"/>
        <v>0</v>
      </c>
      <c r="M105" s="262">
        <f t="shared" si="133"/>
        <v>0</v>
      </c>
      <c r="N105" s="262">
        <f t="shared" si="133"/>
        <v>0</v>
      </c>
      <c r="O105" s="262">
        <f t="shared" si="131"/>
        <v>0</v>
      </c>
      <c r="Q105"/>
      <c r="R105" s="398">
        <f t="shared" ref="R105" si="134">R76+R90</f>
        <v>0</v>
      </c>
      <c r="S105"/>
      <c r="T105"/>
      <c r="U105" s="370"/>
      <c r="V105" s="370"/>
      <c r="W105" s="370"/>
      <c r="X105" s="370"/>
      <c r="Y105" s="370"/>
      <c r="Z105" s="370"/>
      <c r="AA105" s="374"/>
      <c r="AB105" s="374"/>
      <c r="AC105" s="374"/>
      <c r="AD105" s="374"/>
      <c r="AE105" s="374"/>
      <c r="AF105" s="374"/>
      <c r="AG105" s="374"/>
      <c r="AH105" s="374"/>
    </row>
    <row r="106" spans="1:34" s="189" customFormat="1" x14ac:dyDescent="0.25">
      <c r="A106" s="188"/>
      <c r="B106" s="260" t="s">
        <v>9</v>
      </c>
      <c r="C106" s="262">
        <f t="shared" ref="C106:N106" si="135">C77+C91</f>
        <v>154089.26453758648</v>
      </c>
      <c r="D106" s="262">
        <f t="shared" si="135"/>
        <v>172326.53193783422</v>
      </c>
      <c r="E106" s="262">
        <f t="shared" si="135"/>
        <v>252063.08391920658</v>
      </c>
      <c r="F106" s="262">
        <f t="shared" si="135"/>
        <v>516784.41542137857</v>
      </c>
      <c r="G106" s="262">
        <f t="shared" si="135"/>
        <v>250648.07247329043</v>
      </c>
      <c r="H106" s="262">
        <f t="shared" si="135"/>
        <v>582000.64042690687</v>
      </c>
      <c r="I106" s="262">
        <f t="shared" si="135"/>
        <v>532677.18058505945</v>
      </c>
      <c r="J106" s="262">
        <f t="shared" si="135"/>
        <v>920529.8382426172</v>
      </c>
      <c r="K106" s="262">
        <f t="shared" si="135"/>
        <v>553486.45217911073</v>
      </c>
      <c r="L106" s="262">
        <f t="shared" si="135"/>
        <v>310931.74650569382</v>
      </c>
      <c r="M106" s="262">
        <f t="shared" si="135"/>
        <v>446235.10535846325</v>
      </c>
      <c r="N106" s="262">
        <f t="shared" si="135"/>
        <v>676279.13545337005</v>
      </c>
      <c r="O106" s="262">
        <f t="shared" si="131"/>
        <v>5368051.4670405174</v>
      </c>
      <c r="Q106"/>
      <c r="R106" s="398">
        <f t="shared" ref="R106" si="136">R77+R91</f>
        <v>5368051.4670405183</v>
      </c>
      <c r="S106"/>
      <c r="T106"/>
      <c r="U106" s="370"/>
      <c r="V106" s="370"/>
      <c r="W106" s="370"/>
      <c r="X106" s="370"/>
      <c r="Y106" s="370"/>
      <c r="Z106" s="370"/>
      <c r="AA106" s="374"/>
      <c r="AB106" s="374"/>
      <c r="AC106" s="374"/>
      <c r="AD106" s="374"/>
      <c r="AE106" s="374"/>
      <c r="AF106" s="374"/>
      <c r="AG106" s="374"/>
      <c r="AH106" s="374"/>
    </row>
    <row r="107" spans="1:34" s="189" customFormat="1" x14ac:dyDescent="0.25">
      <c r="A107" s="188"/>
      <c r="B107" s="260" t="s">
        <v>3</v>
      </c>
      <c r="C107" s="262">
        <f t="shared" ref="C107:N107" si="137">C78+C92</f>
        <v>902.38680751488141</v>
      </c>
      <c r="D107" s="262">
        <f t="shared" si="137"/>
        <v>22490.320213638166</v>
      </c>
      <c r="E107" s="262">
        <f t="shared" si="137"/>
        <v>20711.819741191372</v>
      </c>
      <c r="F107" s="262">
        <f t="shared" si="137"/>
        <v>11647.371102629879</v>
      </c>
      <c r="G107" s="262">
        <f t="shared" si="137"/>
        <v>21259.759823416</v>
      </c>
      <c r="H107" s="262">
        <f t="shared" si="137"/>
        <v>37933.609571658315</v>
      </c>
      <c r="I107" s="262">
        <f t="shared" si="137"/>
        <v>25955.168086128084</v>
      </c>
      <c r="J107" s="262">
        <f t="shared" si="137"/>
        <v>27068.506078444771</v>
      </c>
      <c r="K107" s="262">
        <f t="shared" si="137"/>
        <v>59727.270884928192</v>
      </c>
      <c r="L107" s="262">
        <f t="shared" si="137"/>
        <v>30723.589549911812</v>
      </c>
      <c r="M107" s="262">
        <f t="shared" si="137"/>
        <v>28287.210472214196</v>
      </c>
      <c r="N107" s="262">
        <f t="shared" si="137"/>
        <v>94773.764802413498</v>
      </c>
      <c r="O107" s="262">
        <f t="shared" si="131"/>
        <v>381480.77713408915</v>
      </c>
      <c r="Q107"/>
      <c r="R107" s="398">
        <f t="shared" ref="R107" si="138">R78+R92</f>
        <v>381480.77713408921</v>
      </c>
      <c r="S107"/>
      <c r="T107"/>
      <c r="U107" s="370"/>
      <c r="V107" s="370"/>
      <c r="W107" s="370"/>
      <c r="X107" s="370"/>
      <c r="Y107" s="370"/>
      <c r="Z107" s="370"/>
      <c r="AA107" s="374"/>
      <c r="AB107" s="374"/>
      <c r="AC107" s="374"/>
      <c r="AD107" s="374"/>
      <c r="AE107" s="374"/>
      <c r="AF107" s="374"/>
      <c r="AG107" s="374"/>
      <c r="AH107" s="374"/>
    </row>
    <row r="108" spans="1:34" s="189" customFormat="1" x14ac:dyDescent="0.25">
      <c r="A108" s="188"/>
      <c r="B108" s="260" t="s">
        <v>4</v>
      </c>
      <c r="C108" s="262">
        <f t="shared" ref="C108:N108" si="139">C79+C93</f>
        <v>24082.687267168974</v>
      </c>
      <c r="D108" s="262">
        <f t="shared" si="139"/>
        <v>40004.419875889129</v>
      </c>
      <c r="E108" s="262">
        <f t="shared" si="139"/>
        <v>59553.934269362493</v>
      </c>
      <c r="F108" s="262">
        <f t="shared" si="139"/>
        <v>358643.70856618404</v>
      </c>
      <c r="G108" s="262">
        <f t="shared" si="139"/>
        <v>1351836.1430433008</v>
      </c>
      <c r="H108" s="262">
        <f t="shared" si="139"/>
        <v>690263.42879459634</v>
      </c>
      <c r="I108" s="262">
        <f t="shared" si="139"/>
        <v>837997.27958759025</v>
      </c>
      <c r="J108" s="262">
        <f t="shared" si="139"/>
        <v>902409.05300771189</v>
      </c>
      <c r="K108" s="262">
        <f t="shared" si="139"/>
        <v>577832.06335283886</v>
      </c>
      <c r="L108" s="262">
        <f t="shared" si="139"/>
        <v>439071.08462512994</v>
      </c>
      <c r="M108" s="262">
        <f t="shared" si="139"/>
        <v>234339.00690302718</v>
      </c>
      <c r="N108" s="262">
        <f t="shared" si="139"/>
        <v>173481.89911579958</v>
      </c>
      <c r="O108" s="262">
        <f t="shared" si="131"/>
        <v>5689514.7084085997</v>
      </c>
      <c r="Q108"/>
      <c r="R108" s="398">
        <f t="shared" ref="R108" si="140">R79+R93</f>
        <v>5689514.7084085988</v>
      </c>
      <c r="S108"/>
      <c r="T108"/>
      <c r="U108" s="370"/>
      <c r="V108" s="370"/>
      <c r="W108" s="370"/>
      <c r="X108" s="370"/>
      <c r="Y108" s="370"/>
      <c r="Z108" s="370"/>
      <c r="AA108" s="374"/>
      <c r="AB108" s="374"/>
      <c r="AC108" s="374"/>
      <c r="AD108" s="374"/>
      <c r="AE108" s="374"/>
      <c r="AF108" s="374"/>
      <c r="AG108" s="374"/>
      <c r="AH108" s="374"/>
    </row>
    <row r="109" spans="1:34" s="189" customFormat="1" x14ac:dyDescent="0.25">
      <c r="A109" s="188"/>
      <c r="B109" s="260" t="s">
        <v>5</v>
      </c>
      <c r="C109" s="262">
        <f t="shared" ref="C109:N109" si="141">C80+C94</f>
        <v>24157.09338544487</v>
      </c>
      <c r="D109" s="262">
        <f t="shared" si="141"/>
        <v>26063.816120884974</v>
      </c>
      <c r="E109" s="262">
        <f t="shared" si="141"/>
        <v>34837.75861772881</v>
      </c>
      <c r="F109" s="262">
        <f t="shared" si="141"/>
        <v>59256.737030181466</v>
      </c>
      <c r="G109" s="262">
        <f t="shared" si="141"/>
        <v>105517.08927301029</v>
      </c>
      <c r="H109" s="262">
        <f t="shared" si="141"/>
        <v>64003.486749177857</v>
      </c>
      <c r="I109" s="262">
        <f t="shared" si="141"/>
        <v>104005.33340040555</v>
      </c>
      <c r="J109" s="262">
        <f t="shared" si="141"/>
        <v>125965.53614587858</v>
      </c>
      <c r="K109" s="262">
        <f t="shared" si="141"/>
        <v>106212.7460673367</v>
      </c>
      <c r="L109" s="262">
        <f t="shared" si="141"/>
        <v>73960.083469222343</v>
      </c>
      <c r="M109" s="262">
        <f t="shared" si="141"/>
        <v>66289.39624974769</v>
      </c>
      <c r="N109" s="262">
        <f t="shared" si="141"/>
        <v>55095.706369471874</v>
      </c>
      <c r="O109" s="262">
        <f t="shared" si="131"/>
        <v>845364.78287849086</v>
      </c>
      <c r="Q109"/>
      <c r="R109" s="398">
        <f t="shared" ref="R109" si="142">R80+R94</f>
        <v>845364.7828784911</v>
      </c>
      <c r="S109"/>
      <c r="T109"/>
      <c r="U109" s="370"/>
      <c r="V109" s="370"/>
      <c r="W109" s="370"/>
      <c r="X109" s="370"/>
      <c r="Y109" s="370"/>
      <c r="Z109" s="370"/>
      <c r="AA109" s="374"/>
      <c r="AB109" s="374"/>
      <c r="AC109" s="374"/>
      <c r="AD109" s="374"/>
      <c r="AE109" s="374"/>
      <c r="AF109" s="374"/>
      <c r="AG109" s="374"/>
      <c r="AH109" s="374"/>
    </row>
    <row r="110" spans="1:34" s="189" customFormat="1" x14ac:dyDescent="0.25">
      <c r="A110" s="188"/>
      <c r="B110" s="260" t="s">
        <v>6</v>
      </c>
      <c r="C110" s="262">
        <f t="shared" ref="C110:N110" si="143">C81+C95</f>
        <v>0</v>
      </c>
      <c r="D110" s="262">
        <f t="shared" si="143"/>
        <v>0</v>
      </c>
      <c r="E110" s="262">
        <f t="shared" si="143"/>
        <v>0</v>
      </c>
      <c r="F110" s="262">
        <f t="shared" si="143"/>
        <v>0</v>
      </c>
      <c r="G110" s="262">
        <f t="shared" si="143"/>
        <v>0</v>
      </c>
      <c r="H110" s="262">
        <f t="shared" si="143"/>
        <v>0</v>
      </c>
      <c r="I110" s="262">
        <f t="shared" si="143"/>
        <v>0</v>
      </c>
      <c r="J110" s="262">
        <f t="shared" si="143"/>
        <v>0</v>
      </c>
      <c r="K110" s="262">
        <f t="shared" si="143"/>
        <v>0</v>
      </c>
      <c r="L110" s="262">
        <f t="shared" si="143"/>
        <v>0</v>
      </c>
      <c r="M110" s="262">
        <f t="shared" si="143"/>
        <v>0</v>
      </c>
      <c r="N110" s="262">
        <f t="shared" si="143"/>
        <v>0</v>
      </c>
      <c r="O110" s="262">
        <f t="shared" si="131"/>
        <v>0</v>
      </c>
      <c r="Q110"/>
      <c r="R110" s="398">
        <f t="shared" ref="R110" si="144">R81+R95</f>
        <v>0</v>
      </c>
      <c r="S110"/>
      <c r="T110"/>
      <c r="U110" s="370"/>
      <c r="V110" s="370"/>
      <c r="W110" s="370"/>
      <c r="X110" s="370"/>
      <c r="Y110" s="370"/>
      <c r="Z110" s="370"/>
      <c r="AA110" s="374"/>
      <c r="AB110" s="374"/>
      <c r="AC110" s="374"/>
      <c r="AD110" s="374"/>
      <c r="AE110" s="374"/>
      <c r="AF110" s="374"/>
      <c r="AG110" s="374"/>
      <c r="AH110" s="374"/>
    </row>
    <row r="111" spans="1:34" s="189" customFormat="1" x14ac:dyDescent="0.25">
      <c r="A111" s="188"/>
      <c r="B111" s="260" t="s">
        <v>7</v>
      </c>
      <c r="C111" s="262">
        <f t="shared" ref="C111:N111" si="145">C82+C96</f>
        <v>257.60843627947736</v>
      </c>
      <c r="D111" s="262">
        <f t="shared" si="145"/>
        <v>6639.9026570407532</v>
      </c>
      <c r="E111" s="262">
        <f t="shared" si="145"/>
        <v>4743.463072327253</v>
      </c>
      <c r="F111" s="262">
        <f t="shared" si="145"/>
        <v>4313.7181633526188</v>
      </c>
      <c r="G111" s="262">
        <f t="shared" si="145"/>
        <v>3859.8747823025346</v>
      </c>
      <c r="H111" s="262">
        <f t="shared" si="145"/>
        <v>11030.814984503044</v>
      </c>
      <c r="I111" s="262">
        <f t="shared" si="145"/>
        <v>10348.604621280265</v>
      </c>
      <c r="J111" s="262">
        <f t="shared" si="145"/>
        <v>10592.357986081783</v>
      </c>
      <c r="K111" s="262">
        <f t="shared" si="145"/>
        <v>13614.931449371228</v>
      </c>
      <c r="L111" s="262">
        <f t="shared" si="145"/>
        <v>8016.166499392828</v>
      </c>
      <c r="M111" s="262">
        <f t="shared" si="145"/>
        <v>11450.931838854118</v>
      </c>
      <c r="N111" s="262">
        <f t="shared" si="145"/>
        <v>28405.989424336811</v>
      </c>
      <c r="O111" s="262">
        <f t="shared" si="131"/>
        <v>113274.36391512273</v>
      </c>
      <c r="Q111"/>
      <c r="R111" s="398">
        <f t="shared" ref="R111" si="146">R82+R96</f>
        <v>113274.3639151227</v>
      </c>
      <c r="S111"/>
      <c r="T111"/>
      <c r="U111" s="370"/>
      <c r="V111" s="370"/>
      <c r="W111" s="370"/>
      <c r="X111" s="370"/>
      <c r="Y111" s="370"/>
      <c r="Z111" s="370"/>
      <c r="AA111" s="374"/>
      <c r="AB111" s="374"/>
      <c r="AC111" s="374"/>
      <c r="AD111" s="374"/>
      <c r="AE111" s="374"/>
      <c r="AF111" s="374"/>
      <c r="AG111" s="374"/>
      <c r="AH111" s="374"/>
    </row>
    <row r="112" spans="1:34" s="189" customFormat="1" x14ac:dyDescent="0.25">
      <c r="A112" s="188"/>
      <c r="B112" s="260" t="s">
        <v>8</v>
      </c>
      <c r="C112" s="262">
        <f t="shared" ref="C112:N112" si="147">C83+C97</f>
        <v>47130.589419477212</v>
      </c>
      <c r="D112" s="262">
        <f t="shared" si="147"/>
        <v>39949.815209060987</v>
      </c>
      <c r="E112" s="262">
        <f t="shared" si="147"/>
        <v>100375.36549614841</v>
      </c>
      <c r="F112" s="262">
        <f t="shared" si="147"/>
        <v>469492.74837125023</v>
      </c>
      <c r="G112" s="262">
        <f t="shared" si="147"/>
        <v>58474.272083291748</v>
      </c>
      <c r="H112" s="262">
        <f t="shared" si="147"/>
        <v>419672.85856043774</v>
      </c>
      <c r="I112" s="262">
        <f t="shared" si="147"/>
        <v>422404.87859619909</v>
      </c>
      <c r="J112" s="262">
        <f t="shared" si="147"/>
        <v>221910.46836161119</v>
      </c>
      <c r="K112" s="262">
        <f t="shared" si="147"/>
        <v>150607.49710512997</v>
      </c>
      <c r="L112" s="262">
        <f t="shared" si="147"/>
        <v>183137.81789217843</v>
      </c>
      <c r="M112" s="262">
        <f t="shared" si="147"/>
        <v>206194.22490033624</v>
      </c>
      <c r="N112" s="262">
        <f t="shared" si="147"/>
        <v>185735.9172549565</v>
      </c>
      <c r="O112" s="262">
        <f t="shared" si="131"/>
        <v>2505086.4532500776</v>
      </c>
      <c r="Q112"/>
      <c r="R112" s="398">
        <f t="shared" ref="R112" si="148">R83+R97</f>
        <v>2505086.4532500776</v>
      </c>
      <c r="S112"/>
      <c r="T112"/>
      <c r="U112" s="370"/>
      <c r="V112" s="370"/>
      <c r="W112" s="370"/>
      <c r="X112" s="370"/>
      <c r="Y112" s="370"/>
      <c r="Z112" s="370"/>
      <c r="AA112" s="374"/>
      <c r="AB112" s="374"/>
      <c r="AC112" s="374"/>
      <c r="AD112" s="374"/>
      <c r="AE112" s="374"/>
      <c r="AF112" s="374"/>
      <c r="AG112" s="374"/>
      <c r="AH112" s="374"/>
    </row>
    <row r="113" spans="1:34" s="189" customFormat="1" x14ac:dyDescent="0.25">
      <c r="A113" s="188"/>
      <c r="B113" s="260" t="s">
        <v>42</v>
      </c>
      <c r="C113" s="262">
        <f t="shared" ref="C113:N113" si="149">C84+C98</f>
        <v>0</v>
      </c>
      <c r="D113" s="262">
        <f t="shared" si="149"/>
        <v>0</v>
      </c>
      <c r="E113" s="262">
        <f t="shared" si="149"/>
        <v>0</v>
      </c>
      <c r="F113" s="262">
        <f t="shared" si="149"/>
        <v>0</v>
      </c>
      <c r="G113" s="262">
        <f t="shared" si="149"/>
        <v>0</v>
      </c>
      <c r="H113" s="262">
        <f t="shared" si="149"/>
        <v>0</v>
      </c>
      <c r="I113" s="262">
        <f t="shared" si="149"/>
        <v>0</v>
      </c>
      <c r="J113" s="262">
        <f t="shared" si="149"/>
        <v>0</v>
      </c>
      <c r="K113" s="262">
        <f t="shared" si="149"/>
        <v>0</v>
      </c>
      <c r="L113" s="262">
        <f t="shared" si="149"/>
        <v>0</v>
      </c>
      <c r="M113" s="262">
        <f t="shared" si="149"/>
        <v>0</v>
      </c>
      <c r="N113" s="262">
        <f t="shared" si="149"/>
        <v>0</v>
      </c>
      <c r="O113" s="262">
        <f t="shared" si="131"/>
        <v>0</v>
      </c>
      <c r="Q113"/>
      <c r="R113" s="398">
        <f t="shared" ref="R113" si="150">R84+R98</f>
        <v>0</v>
      </c>
      <c r="S113"/>
      <c r="T113"/>
      <c r="U113" s="370"/>
      <c r="V113" s="370"/>
      <c r="W113" s="370"/>
      <c r="X113" s="370"/>
      <c r="Y113" s="370"/>
      <c r="Z113" s="370"/>
      <c r="AA113" s="374"/>
      <c r="AB113" s="374"/>
      <c r="AC113" s="374"/>
      <c r="AD113" s="374"/>
      <c r="AE113" s="374"/>
      <c r="AF113" s="374"/>
      <c r="AG113" s="374"/>
      <c r="AH113" s="374"/>
    </row>
    <row r="114" spans="1:34" s="189" customFormat="1" x14ac:dyDescent="0.25">
      <c r="A114" s="188"/>
      <c r="B114" s="260" t="s">
        <v>43</v>
      </c>
      <c r="C114" s="262">
        <f t="shared" ref="C114:N114" si="151">C85+C99</f>
        <v>681681.11543135194</v>
      </c>
      <c r="D114" s="262">
        <f t="shared" si="151"/>
        <v>815684.50645748666</v>
      </c>
      <c r="E114" s="262">
        <f t="shared" si="151"/>
        <v>940502.45541724178</v>
      </c>
      <c r="F114" s="262">
        <f t="shared" si="151"/>
        <v>2603818.232091093</v>
      </c>
      <c r="G114" s="262">
        <f t="shared" si="151"/>
        <v>2240108.273715368</v>
      </c>
      <c r="H114" s="262">
        <f t="shared" si="151"/>
        <v>2425647.4798932797</v>
      </c>
      <c r="I114" s="262">
        <f t="shared" si="151"/>
        <v>3118837.3203880065</v>
      </c>
      <c r="J114" s="262">
        <f t="shared" si="151"/>
        <v>3236894.9226527447</v>
      </c>
      <c r="K114" s="262">
        <f t="shared" si="151"/>
        <v>2607400.1462624623</v>
      </c>
      <c r="L114" s="262">
        <f t="shared" si="151"/>
        <v>1940662.7792974717</v>
      </c>
      <c r="M114" s="262">
        <f t="shared" si="151"/>
        <v>1710552.6827654256</v>
      </c>
      <c r="N114" s="262">
        <f t="shared" si="151"/>
        <v>2373843.4767614985</v>
      </c>
      <c r="O114" s="262">
        <f t="shared" si="131"/>
        <v>24695633.391133428</v>
      </c>
      <c r="Q114"/>
      <c r="R114" s="398">
        <f t="shared" ref="R114" si="152">R85+R99</f>
        <v>24695633.391133431</v>
      </c>
      <c r="S114"/>
      <c r="T114"/>
      <c r="U114" s="370"/>
      <c r="V114" s="370"/>
      <c r="W114" s="370"/>
      <c r="X114" s="370"/>
      <c r="Y114" s="370"/>
      <c r="Z114" s="370"/>
      <c r="AA114" s="374"/>
      <c r="AB114" s="374"/>
      <c r="AC114" s="374"/>
      <c r="AD114" s="374"/>
      <c r="AE114" s="374"/>
      <c r="AF114" s="374"/>
      <c r="AG114" s="374"/>
      <c r="AH114" s="374"/>
    </row>
    <row r="115" spans="1:34" s="189" customFormat="1" x14ac:dyDescent="0.25">
      <c r="A115" s="188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1"/>
      <c r="Q115"/>
      <c r="R115" s="104"/>
      <c r="S115"/>
      <c r="T115"/>
      <c r="U115" s="370"/>
      <c r="V115" s="370"/>
      <c r="W115" s="370"/>
      <c r="X115" s="370"/>
      <c r="Y115" s="370"/>
      <c r="Z115" s="370"/>
      <c r="AA115" s="374"/>
      <c r="AB115" s="374"/>
      <c r="AC115" s="374"/>
      <c r="AD115" s="374"/>
      <c r="AE115" s="374"/>
      <c r="AF115" s="374"/>
      <c r="AG115" s="374"/>
      <c r="AH115" s="374"/>
    </row>
    <row r="116" spans="1:34" s="189" customFormat="1" x14ac:dyDescent="0.25">
      <c r="A116" s="188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 t="s">
        <v>174</v>
      </c>
      <c r="O116" s="258">
        <f>SUM(C4:N14,C18:N28,C32:N42,C46:N56,C60:N70)</f>
        <v>24695633.391133435</v>
      </c>
      <c r="Q116"/>
      <c r="R116" s="399"/>
      <c r="S116"/>
      <c r="T116"/>
      <c r="U116" s="370"/>
      <c r="V116" s="370"/>
      <c r="W116" s="370"/>
      <c r="X116" s="370"/>
      <c r="Y116" s="370"/>
      <c r="Z116" s="370"/>
      <c r="AA116" s="374"/>
      <c r="AB116" s="374"/>
      <c r="AC116" s="374"/>
      <c r="AD116" s="374"/>
      <c r="AE116" s="374"/>
      <c r="AF116" s="374"/>
      <c r="AG116" s="374"/>
      <c r="AH116" s="374"/>
    </row>
    <row r="117" spans="1:34" x14ac:dyDescent="0.25">
      <c r="N117" s="260" t="s">
        <v>174</v>
      </c>
      <c r="O117" s="263" t="str">
        <f>IF(ROUND(O100,5)=ROUND(O116,5),"ok","SUM ERROR")</f>
        <v>ok</v>
      </c>
      <c r="R117" s="400"/>
    </row>
  </sheetData>
  <mergeCells count="14">
    <mergeCell ref="C1:N1"/>
    <mergeCell ref="A4:A14"/>
    <mergeCell ref="A60:A70"/>
    <mergeCell ref="A32:A42"/>
    <mergeCell ref="A46:A56"/>
    <mergeCell ref="T18:T28"/>
    <mergeCell ref="T4:T14"/>
    <mergeCell ref="T60:T70"/>
    <mergeCell ref="M100:N100"/>
    <mergeCell ref="A88:A98"/>
    <mergeCell ref="A74:A84"/>
    <mergeCell ref="T32:T42"/>
    <mergeCell ref="T46:T56"/>
    <mergeCell ref="A18:A28"/>
  </mergeCells>
  <conditionalFormatting sqref="O117">
    <cfRule type="cellIs" dxfId="4" priority="2" operator="equal">
      <formula>"SUM ERROR"</formula>
    </cfRule>
  </conditionalFormatting>
  <conditionalFormatting sqref="R117">
    <cfRule type="cellIs" dxfId="3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EA151"/>
  <sheetViews>
    <sheetView topLeftCell="BE1" zoomScale="80" zoomScaleNormal="80" workbookViewId="0">
      <pane ySplit="1" topLeftCell="A101" activePane="bottomLeft" state="frozen"/>
      <selection pane="bottomLeft" activeCell="BL97" sqref="BL97"/>
    </sheetView>
  </sheetViews>
  <sheetFormatPr defaultRowHeight="15" x14ac:dyDescent="0.25"/>
  <cols>
    <col min="1" max="1" width="8.28515625" style="73" customWidth="1"/>
    <col min="2" max="2" width="19.28515625" bestFit="1" customWidth="1"/>
    <col min="3" max="3" width="12.5703125" bestFit="1" customWidth="1"/>
    <col min="4" max="5" width="12.5703125" customWidth="1"/>
    <col min="6" max="14" width="11.7109375" bestFit="1" customWidth="1"/>
    <col min="15" max="15" width="14" bestFit="1" customWidth="1"/>
    <col min="16" max="16" width="13.42578125" customWidth="1"/>
    <col min="17" max="17" width="8.28515625" customWidth="1"/>
    <col min="18" max="18" width="19.28515625" customWidth="1"/>
    <col min="19" max="28" width="11.5703125" customWidth="1"/>
    <col min="29" max="29" width="12.7109375" customWidth="1"/>
    <col min="30" max="30" width="12" customWidth="1"/>
    <col min="31" max="31" width="13.42578125" customWidth="1"/>
    <col min="32" max="32" width="12.42578125" customWidth="1"/>
    <col min="33" max="33" width="8.28515625" customWidth="1"/>
    <col min="34" max="34" width="19.28515625" customWidth="1"/>
    <col min="35" max="35" width="11" customWidth="1"/>
    <col min="36" max="36" width="11.5703125" customWidth="1"/>
    <col min="37" max="37" width="10.5703125" customWidth="1"/>
    <col min="38" max="38" width="11.5703125" customWidth="1"/>
    <col min="39" max="39" width="10.5703125" customWidth="1"/>
    <col min="40" max="40" width="11.5703125" customWidth="1"/>
    <col min="41" max="41" width="10.5703125" customWidth="1"/>
    <col min="42" max="42" width="11.5703125" customWidth="1"/>
    <col min="43" max="43" width="11.28515625" customWidth="1"/>
    <col min="44" max="44" width="11.5703125" customWidth="1"/>
    <col min="45" max="45" width="11.28515625" customWidth="1"/>
    <col min="46" max="46" width="11.5703125" customWidth="1"/>
    <col min="47" max="47" width="12.5703125" customWidth="1"/>
    <col min="48" max="48" width="13.5703125" customWidth="1"/>
    <col min="49" max="49" width="9.7109375" customWidth="1"/>
    <col min="50" max="50" width="19.28515625" customWidth="1"/>
    <col min="51" max="51" width="10" customWidth="1"/>
    <col min="52" max="52" width="9.42578125" customWidth="1"/>
    <col min="53" max="62" width="10.28515625" customWidth="1"/>
    <col min="63" max="63" width="12.5703125" customWidth="1"/>
    <col min="64" max="64" width="15.140625" customWidth="1"/>
    <col min="65" max="65" width="9.28515625" customWidth="1"/>
    <col min="66" max="66" width="14.5703125" style="95" customWidth="1"/>
    <col min="67" max="67" width="5.7109375" customWidth="1"/>
    <col min="68" max="68" width="9.28515625" customWidth="1"/>
    <col min="69" max="69" width="20" customWidth="1"/>
    <col min="70" max="82" width="7.7109375" customWidth="1"/>
    <col min="83" max="84" width="9.28515625" customWidth="1"/>
    <col min="85" max="85" width="19.7109375" customWidth="1"/>
    <col min="86" max="88" width="9.28515625" customWidth="1"/>
    <col min="89" max="100" width="8.7109375"/>
    <col min="101" max="101" width="19.5703125" customWidth="1"/>
    <col min="102" max="116" width="8.7109375"/>
    <col min="117" max="117" width="19.42578125" customWidth="1"/>
    <col min="118" max="130" width="8.7109375"/>
  </cols>
  <sheetData>
    <row r="1" spans="1:131" ht="33" customHeight="1" x14ac:dyDescent="0.25">
      <c r="C1" s="503" t="s">
        <v>145</v>
      </c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5"/>
      <c r="S1" s="486" t="s">
        <v>146</v>
      </c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8"/>
      <c r="AI1" s="486" t="s">
        <v>147</v>
      </c>
      <c r="AJ1" s="487"/>
      <c r="AK1" s="487"/>
      <c r="AL1" s="487"/>
      <c r="AM1" s="487"/>
      <c r="AN1" s="487"/>
      <c r="AO1" s="487"/>
      <c r="AP1" s="487"/>
      <c r="AQ1" s="487"/>
      <c r="AR1" s="487"/>
      <c r="AS1" s="487"/>
      <c r="AT1" s="488"/>
      <c r="AY1" s="486" t="s">
        <v>148</v>
      </c>
      <c r="AZ1" s="487"/>
      <c r="BA1" s="487"/>
      <c r="BB1" s="487"/>
      <c r="BC1" s="487"/>
      <c r="BD1" s="487"/>
      <c r="BE1" s="487"/>
      <c r="BF1" s="487"/>
      <c r="BG1" s="487"/>
      <c r="BH1" s="487"/>
      <c r="BI1" s="487"/>
      <c r="BJ1" s="488"/>
      <c r="BL1" s="187"/>
      <c r="BR1" s="503" t="s">
        <v>145</v>
      </c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5"/>
      <c r="CH1" s="486" t="s">
        <v>146</v>
      </c>
      <c r="CI1" s="487"/>
      <c r="CJ1" s="487"/>
      <c r="CK1" s="487"/>
      <c r="CL1" s="487"/>
      <c r="CM1" s="487"/>
      <c r="CN1" s="487"/>
      <c r="CO1" s="487"/>
      <c r="CP1" s="487"/>
      <c r="CQ1" s="487"/>
      <c r="CR1" s="487"/>
      <c r="CS1" s="488"/>
      <c r="CX1" s="486" t="s">
        <v>147</v>
      </c>
      <c r="CY1" s="487"/>
      <c r="CZ1" s="487"/>
      <c r="DA1" s="487"/>
      <c r="DB1" s="487"/>
      <c r="DC1" s="487"/>
      <c r="DD1" s="487"/>
      <c r="DE1" s="487"/>
      <c r="DF1" s="487"/>
      <c r="DG1" s="487"/>
      <c r="DH1" s="487"/>
      <c r="DI1" s="488"/>
      <c r="DN1" s="486" t="s">
        <v>148</v>
      </c>
      <c r="DO1" s="487"/>
      <c r="DP1" s="487"/>
      <c r="DQ1" s="487"/>
      <c r="DR1" s="487"/>
      <c r="DS1" s="487"/>
      <c r="DT1" s="487"/>
      <c r="DU1" s="487"/>
      <c r="DV1" s="487"/>
      <c r="DW1" s="487"/>
      <c r="DX1" s="487"/>
      <c r="DY1" s="488"/>
    </row>
    <row r="2" spans="1:131" ht="6" customHeight="1" thickBot="1" x14ac:dyDescent="0.3"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359"/>
      <c r="S2" s="80"/>
      <c r="T2" s="81"/>
      <c r="U2" s="81"/>
      <c r="V2" s="81"/>
      <c r="W2" s="81"/>
      <c r="X2" s="81"/>
      <c r="Y2" s="81"/>
      <c r="Z2" s="81"/>
      <c r="AA2" s="81"/>
      <c r="AB2" s="81"/>
      <c r="AC2" s="81"/>
      <c r="AD2" s="359"/>
      <c r="AI2" s="80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359"/>
      <c r="AY2" s="80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359"/>
    </row>
    <row r="3" spans="1:131" ht="20.65" customHeight="1" thickBot="1" x14ac:dyDescent="0.3">
      <c r="B3" s="178" t="s">
        <v>36</v>
      </c>
      <c r="C3" s="179" t="str">
        <f>'RES kWh ENTRY'!C3</f>
        <v>Jan</v>
      </c>
      <c r="D3" s="179" t="str">
        <f>'RES kWh ENTRY'!D3</f>
        <v>Feb</v>
      </c>
      <c r="E3" s="179" t="str">
        <f>'RES kWh ENTRY'!E3</f>
        <v>Mar</v>
      </c>
      <c r="F3" s="179" t="str">
        <f>'RES kWh ENTRY'!F3</f>
        <v>Apr</v>
      </c>
      <c r="G3" s="179" t="str">
        <f>'RES kWh ENTRY'!G3</f>
        <v>May</v>
      </c>
      <c r="H3" s="179" t="str">
        <f>'RES kWh ENTRY'!H3</f>
        <v>Jun</v>
      </c>
      <c r="I3" s="179" t="str">
        <f>'RES kWh ENTRY'!I3</f>
        <v>Jul</v>
      </c>
      <c r="J3" s="179" t="str">
        <f>'RES kWh ENTRY'!J3</f>
        <v>Aug</v>
      </c>
      <c r="K3" s="179" t="str">
        <f>'RES kWh ENTRY'!K3</f>
        <v>Sep</v>
      </c>
      <c r="L3" s="179" t="str">
        <f>'RES kWh ENTRY'!L3</f>
        <v>Oct</v>
      </c>
      <c r="M3" s="179" t="str">
        <f>'RES kWh ENTRY'!M3</f>
        <v>Nov</v>
      </c>
      <c r="N3" s="179" t="str">
        <f>'RES kWh ENTRY'!N3</f>
        <v>Dec</v>
      </c>
      <c r="O3" s="180" t="s">
        <v>34</v>
      </c>
      <c r="R3" s="178" t="s">
        <v>36</v>
      </c>
      <c r="S3" s="179" t="str">
        <f>C3</f>
        <v>Jan</v>
      </c>
      <c r="T3" s="179" t="str">
        <f t="shared" ref="T3:AD3" si="0">D3</f>
        <v>Feb</v>
      </c>
      <c r="U3" s="179" t="str">
        <f t="shared" si="0"/>
        <v>Mar</v>
      </c>
      <c r="V3" s="179" t="str">
        <f t="shared" si="0"/>
        <v>Apr</v>
      </c>
      <c r="W3" s="179" t="str">
        <f t="shared" si="0"/>
        <v>May</v>
      </c>
      <c r="X3" s="179" t="str">
        <f t="shared" si="0"/>
        <v>Jun</v>
      </c>
      <c r="Y3" s="179" t="str">
        <f t="shared" si="0"/>
        <v>Jul</v>
      </c>
      <c r="Z3" s="179" t="str">
        <f t="shared" si="0"/>
        <v>Aug</v>
      </c>
      <c r="AA3" s="179" t="str">
        <f t="shared" si="0"/>
        <v>Sep</v>
      </c>
      <c r="AB3" s="179" t="str">
        <f t="shared" si="0"/>
        <v>Oct</v>
      </c>
      <c r="AC3" s="179" t="str">
        <f t="shared" si="0"/>
        <v>Nov</v>
      </c>
      <c r="AD3" s="179" t="str">
        <f t="shared" si="0"/>
        <v>Dec</v>
      </c>
      <c r="AE3" s="180" t="s">
        <v>34</v>
      </c>
      <c r="AH3" s="178" t="s">
        <v>36</v>
      </c>
      <c r="AI3" s="179" t="str">
        <f>C3</f>
        <v>Jan</v>
      </c>
      <c r="AJ3" s="179" t="str">
        <f t="shared" ref="AJ3:AT3" si="1">D3</f>
        <v>Feb</v>
      </c>
      <c r="AK3" s="179" t="str">
        <f t="shared" si="1"/>
        <v>Mar</v>
      </c>
      <c r="AL3" s="179" t="str">
        <f t="shared" si="1"/>
        <v>Apr</v>
      </c>
      <c r="AM3" s="179" t="str">
        <f t="shared" si="1"/>
        <v>May</v>
      </c>
      <c r="AN3" s="179" t="str">
        <f t="shared" si="1"/>
        <v>Jun</v>
      </c>
      <c r="AO3" s="179" t="str">
        <f t="shared" si="1"/>
        <v>Jul</v>
      </c>
      <c r="AP3" s="179" t="str">
        <f t="shared" si="1"/>
        <v>Aug</v>
      </c>
      <c r="AQ3" s="179" t="str">
        <f t="shared" si="1"/>
        <v>Sep</v>
      </c>
      <c r="AR3" s="179" t="str">
        <f t="shared" si="1"/>
        <v>Oct</v>
      </c>
      <c r="AS3" s="179" t="str">
        <f t="shared" si="1"/>
        <v>Nov</v>
      </c>
      <c r="AT3" s="179" t="str">
        <f t="shared" si="1"/>
        <v>Dec</v>
      </c>
      <c r="AU3" s="180" t="s">
        <v>34</v>
      </c>
      <c r="AX3" s="178" t="s">
        <v>36</v>
      </c>
      <c r="AY3" s="179" t="str">
        <f>C3</f>
        <v>Jan</v>
      </c>
      <c r="AZ3" s="179" t="str">
        <f t="shared" ref="AZ3:BJ3" si="2">D3</f>
        <v>Feb</v>
      </c>
      <c r="BA3" s="179" t="str">
        <f t="shared" si="2"/>
        <v>Mar</v>
      </c>
      <c r="BB3" s="179" t="str">
        <f t="shared" si="2"/>
        <v>Apr</v>
      </c>
      <c r="BC3" s="179" t="str">
        <f t="shared" si="2"/>
        <v>May</v>
      </c>
      <c r="BD3" s="179" t="str">
        <f t="shared" si="2"/>
        <v>Jun</v>
      </c>
      <c r="BE3" s="179" t="str">
        <f t="shared" si="2"/>
        <v>Jul</v>
      </c>
      <c r="BF3" s="179" t="str">
        <f t="shared" si="2"/>
        <v>Aug</v>
      </c>
      <c r="BG3" s="179" t="str">
        <f t="shared" si="2"/>
        <v>Sep</v>
      </c>
      <c r="BH3" s="179" t="str">
        <f t="shared" si="2"/>
        <v>Oct</v>
      </c>
      <c r="BI3" s="179" t="str">
        <f t="shared" si="2"/>
        <v>Nov</v>
      </c>
      <c r="BJ3" s="179" t="str">
        <f t="shared" si="2"/>
        <v>Dec</v>
      </c>
      <c r="BK3" s="180" t="s">
        <v>34</v>
      </c>
      <c r="BN3" s="393" t="s">
        <v>34</v>
      </c>
      <c r="BQ3" s="178" t="s">
        <v>36</v>
      </c>
      <c r="BR3" s="179" t="s">
        <v>182</v>
      </c>
      <c r="BS3" s="179" t="s">
        <v>183</v>
      </c>
      <c r="BT3" s="179" t="s">
        <v>184</v>
      </c>
      <c r="BU3" s="179" t="s">
        <v>185</v>
      </c>
      <c r="BV3" s="179" t="s">
        <v>44</v>
      </c>
      <c r="BW3" s="179" t="s">
        <v>186</v>
      </c>
      <c r="BX3" s="179" t="s">
        <v>187</v>
      </c>
      <c r="BY3" s="179" t="s">
        <v>188</v>
      </c>
      <c r="BZ3" s="179" t="s">
        <v>189</v>
      </c>
      <c r="CA3" s="179" t="s">
        <v>190</v>
      </c>
      <c r="CB3" s="179" t="s">
        <v>191</v>
      </c>
      <c r="CC3" s="179" t="s">
        <v>192</v>
      </c>
      <c r="CD3" s="180" t="s">
        <v>34</v>
      </c>
      <c r="CG3" s="178" t="s">
        <v>36</v>
      </c>
      <c r="CH3" s="179" t="s">
        <v>182</v>
      </c>
      <c r="CI3" s="179" t="s">
        <v>183</v>
      </c>
      <c r="CJ3" s="179" t="s">
        <v>184</v>
      </c>
      <c r="CK3" s="179" t="s">
        <v>185</v>
      </c>
      <c r="CL3" s="179" t="s">
        <v>44</v>
      </c>
      <c r="CM3" s="179" t="s">
        <v>186</v>
      </c>
      <c r="CN3" s="179" t="s">
        <v>187</v>
      </c>
      <c r="CO3" s="179" t="s">
        <v>188</v>
      </c>
      <c r="CP3" s="179" t="s">
        <v>189</v>
      </c>
      <c r="CQ3" s="179" t="s">
        <v>190</v>
      </c>
      <c r="CR3" s="179" t="s">
        <v>191</v>
      </c>
      <c r="CS3" s="179" t="s">
        <v>192</v>
      </c>
      <c r="CT3" s="180" t="s">
        <v>34</v>
      </c>
      <c r="CW3" s="178" t="s">
        <v>36</v>
      </c>
      <c r="CX3" s="179" t="s">
        <v>182</v>
      </c>
      <c r="CY3" s="179" t="s">
        <v>183</v>
      </c>
      <c r="CZ3" s="179" t="s">
        <v>184</v>
      </c>
      <c r="DA3" s="179" t="s">
        <v>185</v>
      </c>
      <c r="DB3" s="179" t="s">
        <v>44</v>
      </c>
      <c r="DC3" s="179" t="s">
        <v>186</v>
      </c>
      <c r="DD3" s="179" t="s">
        <v>187</v>
      </c>
      <c r="DE3" s="179" t="s">
        <v>188</v>
      </c>
      <c r="DF3" s="179" t="s">
        <v>189</v>
      </c>
      <c r="DG3" s="179" t="s">
        <v>190</v>
      </c>
      <c r="DH3" s="179" t="s">
        <v>191</v>
      </c>
      <c r="DI3" s="179" t="s">
        <v>192</v>
      </c>
      <c r="DJ3" s="180" t="s">
        <v>34</v>
      </c>
      <c r="DM3" s="178" t="s">
        <v>36</v>
      </c>
      <c r="DN3" s="179" t="s">
        <v>182</v>
      </c>
      <c r="DO3" s="179" t="s">
        <v>183</v>
      </c>
      <c r="DP3" s="179" t="s">
        <v>184</v>
      </c>
      <c r="DQ3" s="179" t="s">
        <v>185</v>
      </c>
      <c r="DR3" s="179" t="s">
        <v>44</v>
      </c>
      <c r="DS3" s="179" t="s">
        <v>186</v>
      </c>
      <c r="DT3" s="179" t="s">
        <v>187</v>
      </c>
      <c r="DU3" s="179" t="s">
        <v>188</v>
      </c>
      <c r="DV3" s="179" t="s">
        <v>189</v>
      </c>
      <c r="DW3" s="179" t="s">
        <v>190</v>
      </c>
      <c r="DX3" s="179" t="s">
        <v>191</v>
      </c>
      <c r="DY3" s="179" t="s">
        <v>192</v>
      </c>
      <c r="DZ3" s="180" t="s">
        <v>34</v>
      </c>
    </row>
    <row r="4" spans="1:131" ht="15" customHeight="1" x14ac:dyDescent="0.25">
      <c r="A4" s="495" t="s">
        <v>65</v>
      </c>
      <c r="B4" s="190" t="s">
        <v>60</v>
      </c>
      <c r="C4" s="358">
        <f>$BN4*BR4</f>
        <v>0</v>
      </c>
      <c r="D4" s="358">
        <f t="shared" ref="D4:D16" si="3">$BN4*BS4</f>
        <v>0</v>
      </c>
      <c r="E4" s="358">
        <f t="shared" ref="E4:E16" si="4">$BN4*BT4</f>
        <v>0</v>
      </c>
      <c r="F4" s="358">
        <f t="shared" ref="F4:F16" si="5">$BN4*BU4</f>
        <v>0</v>
      </c>
      <c r="G4" s="358">
        <f t="shared" ref="G4:G16" si="6">$BN4*BV4</f>
        <v>0</v>
      </c>
      <c r="H4" s="358">
        <f t="shared" ref="H4:H16" si="7">$BN4*BW4</f>
        <v>0</v>
      </c>
      <c r="I4" s="358">
        <f t="shared" ref="I4:I16" si="8">$BN4*BX4</f>
        <v>0</v>
      </c>
      <c r="J4" s="358">
        <f t="shared" ref="J4:J16" si="9">$BN4*BY4</f>
        <v>0</v>
      </c>
      <c r="K4" s="358">
        <f t="shared" ref="K4:K16" si="10">$BN4*BZ4</f>
        <v>0</v>
      </c>
      <c r="L4" s="358">
        <f t="shared" ref="L4:L16" si="11">$BN4*CA4</f>
        <v>0</v>
      </c>
      <c r="M4" s="358">
        <f t="shared" ref="M4:M16" si="12">$BN4*CB4</f>
        <v>0</v>
      </c>
      <c r="N4" s="358">
        <f t="shared" ref="N4:N16" si="13">$BN4*CC4</f>
        <v>0</v>
      </c>
      <c r="O4" s="69">
        <f t="shared" ref="O4:O17" si="14">SUM(C4:N4)</f>
        <v>0</v>
      </c>
      <c r="Q4" s="495" t="s">
        <v>65</v>
      </c>
      <c r="R4" s="190" t="s">
        <v>60</v>
      </c>
      <c r="S4" s="358">
        <f>$BN4*CH4</f>
        <v>0</v>
      </c>
      <c r="T4" s="358">
        <f t="shared" ref="T4:T16" si="15">$BN4*CI4</f>
        <v>0</v>
      </c>
      <c r="U4" s="358">
        <f t="shared" ref="U4:U16" si="16">$BN4*CJ4</f>
        <v>0</v>
      </c>
      <c r="V4" s="358">
        <f t="shared" ref="V4:V16" si="17">$BN4*CK4</f>
        <v>0</v>
      </c>
      <c r="W4" s="358">
        <f t="shared" ref="W4:W16" si="18">$BN4*CL4</f>
        <v>0</v>
      </c>
      <c r="X4" s="358">
        <f t="shared" ref="X4:X16" si="19">$BN4*CM4</f>
        <v>0</v>
      </c>
      <c r="Y4" s="358">
        <f t="shared" ref="Y4:Y16" si="20">$BN4*CN4</f>
        <v>0</v>
      </c>
      <c r="Z4" s="358">
        <f t="shared" ref="Z4:Z16" si="21">$BN4*CO4</f>
        <v>0</v>
      </c>
      <c r="AA4" s="358">
        <f t="shared" ref="AA4:AA16" si="22">$BN4*CP4</f>
        <v>0</v>
      </c>
      <c r="AB4" s="358">
        <f t="shared" ref="AB4:AB16" si="23">$BN4*CQ4</f>
        <v>0</v>
      </c>
      <c r="AC4" s="358">
        <f t="shared" ref="AC4:AC16" si="24">$BN4*CR4</f>
        <v>0</v>
      </c>
      <c r="AD4" s="358">
        <f t="shared" ref="AD4:AD16" si="25">$BN4*CS4</f>
        <v>0</v>
      </c>
      <c r="AE4" s="69">
        <f t="shared" ref="AE4:AE17" si="26">SUM(S4:AD4)</f>
        <v>0</v>
      </c>
      <c r="AG4" s="495" t="s">
        <v>65</v>
      </c>
      <c r="AH4" s="190" t="s">
        <v>60</v>
      </c>
      <c r="AI4" s="358">
        <f>$BN4*CX4</f>
        <v>0</v>
      </c>
      <c r="AJ4" s="358">
        <f t="shared" ref="AJ4:AJ16" si="27">$BN4*CY4</f>
        <v>0</v>
      </c>
      <c r="AK4" s="358">
        <f t="shared" ref="AK4:AK16" si="28">$BN4*CZ4</f>
        <v>0</v>
      </c>
      <c r="AL4" s="358">
        <f t="shared" ref="AL4:AL16" si="29">$BN4*DA4</f>
        <v>0</v>
      </c>
      <c r="AM4" s="358">
        <f t="shared" ref="AM4:AM16" si="30">$BN4*DB4</f>
        <v>0</v>
      </c>
      <c r="AN4" s="358">
        <f t="shared" ref="AN4:AN16" si="31">$BN4*DC4</f>
        <v>0</v>
      </c>
      <c r="AO4" s="358">
        <f t="shared" ref="AO4:AO16" si="32">$BN4*DD4</f>
        <v>0</v>
      </c>
      <c r="AP4" s="358">
        <f t="shared" ref="AP4:AP16" si="33">$BN4*DE4</f>
        <v>0</v>
      </c>
      <c r="AQ4" s="358">
        <f t="shared" ref="AQ4:AQ16" si="34">$BN4*DF4</f>
        <v>0</v>
      </c>
      <c r="AR4" s="358">
        <f t="shared" ref="AR4:AR16" si="35">$BN4*DG4</f>
        <v>0</v>
      </c>
      <c r="AS4" s="358">
        <f t="shared" ref="AS4:AS16" si="36">$BN4*DH4</f>
        <v>0</v>
      </c>
      <c r="AT4" s="358">
        <f t="shared" ref="AT4:AT16" si="37">$BN4*DI4</f>
        <v>0</v>
      </c>
      <c r="AU4" s="69">
        <f t="shared" ref="AU4:AU17" si="38">SUM(AI4:AT4)</f>
        <v>0</v>
      </c>
      <c r="AW4" s="495" t="s">
        <v>65</v>
      </c>
      <c r="AX4" s="190" t="s">
        <v>60</v>
      </c>
      <c r="AY4" s="358">
        <f>$BN4*DN4</f>
        <v>0</v>
      </c>
      <c r="AZ4" s="358">
        <f t="shared" ref="AZ4:AZ16" si="39">$BN4*DO4</f>
        <v>0</v>
      </c>
      <c r="BA4" s="358">
        <f t="shared" ref="BA4:BA16" si="40">$BN4*DP4</f>
        <v>0</v>
      </c>
      <c r="BB4" s="358">
        <f t="shared" ref="BB4:BB16" si="41">$BN4*DQ4</f>
        <v>0</v>
      </c>
      <c r="BC4" s="358">
        <f t="shared" ref="BC4:BC16" si="42">$BN4*DR4</f>
        <v>0</v>
      </c>
      <c r="BD4" s="358">
        <f t="shared" ref="BD4:BD16" si="43">$BN4*DS4</f>
        <v>0</v>
      </c>
      <c r="BE4" s="358">
        <f t="shared" ref="BE4:BE16" si="44">$BN4*DT4</f>
        <v>0</v>
      </c>
      <c r="BF4" s="358">
        <f t="shared" ref="BF4:BF16" si="45">$BN4*DU4</f>
        <v>0</v>
      </c>
      <c r="BG4" s="358">
        <f t="shared" ref="BG4:BG16" si="46">$BN4*DV4</f>
        <v>0</v>
      </c>
      <c r="BH4" s="358">
        <f t="shared" ref="BH4:BH16" si="47">$BN4*DW4</f>
        <v>0</v>
      </c>
      <c r="BI4" s="358">
        <f t="shared" ref="BI4:BI16" si="48">$BN4*DX4</f>
        <v>0</v>
      </c>
      <c r="BJ4" s="358">
        <f t="shared" ref="BJ4:BJ16" si="49">$BN4*DY4</f>
        <v>0</v>
      </c>
      <c r="BK4" s="69">
        <f t="shared" ref="BK4:BK17" si="50">SUM(AY4:BJ4)</f>
        <v>0</v>
      </c>
      <c r="BL4" s="187"/>
      <c r="BN4" s="415"/>
      <c r="BP4" s="495" t="s">
        <v>65</v>
      </c>
      <c r="BQ4" s="190" t="s">
        <v>60</v>
      </c>
      <c r="BR4" s="413">
        <v>0</v>
      </c>
      <c r="BS4" s="413">
        <v>0</v>
      </c>
      <c r="BT4" s="413">
        <v>6.456963002903212E-3</v>
      </c>
      <c r="BU4" s="413">
        <v>3.761039415029984E-2</v>
      </c>
      <c r="BV4" s="413">
        <v>0.10114765225473885</v>
      </c>
      <c r="BW4" s="413">
        <v>6.0341274321479663E-2</v>
      </c>
      <c r="BX4" s="413">
        <v>2.469531578496257E-2</v>
      </c>
      <c r="BY4" s="413">
        <v>2.9096208207695776E-2</v>
      </c>
      <c r="BZ4" s="413">
        <v>2.7002094489844055E-2</v>
      </c>
      <c r="CA4" s="413">
        <v>2.5416378183782257E-2</v>
      </c>
      <c r="CB4" s="413">
        <v>3.8247847565671705E-2</v>
      </c>
      <c r="CC4" s="413">
        <v>9.6533094090140423E-2</v>
      </c>
      <c r="CD4" s="384">
        <f t="shared" ref="CD4:CD16" si="51">SUM(BR4:CC4)</f>
        <v>0.44654722205151831</v>
      </c>
      <c r="CF4" s="495" t="s">
        <v>65</v>
      </c>
      <c r="CG4" s="190" t="s">
        <v>60</v>
      </c>
      <c r="CH4" s="413">
        <v>0</v>
      </c>
      <c r="CI4" s="413">
        <v>0</v>
      </c>
      <c r="CJ4" s="413">
        <v>8.5404819657972971E-3</v>
      </c>
      <c r="CK4" s="413">
        <v>2.190771653863556E-3</v>
      </c>
      <c r="CL4" s="413">
        <v>1.1360217979381334E-2</v>
      </c>
      <c r="CM4" s="413">
        <v>2.1526159676129156E-2</v>
      </c>
      <c r="CN4" s="413">
        <v>2.2742158886052743E-2</v>
      </c>
      <c r="CO4" s="413">
        <v>2.5580560676340538E-2</v>
      </c>
      <c r="CP4" s="413">
        <v>5.3387749544897292E-2</v>
      </c>
      <c r="CQ4" s="413">
        <v>2.2964070631111777E-2</v>
      </c>
      <c r="CR4" s="413">
        <v>3.2961243764564517E-2</v>
      </c>
      <c r="CS4" s="413">
        <v>0.35219936317034345</v>
      </c>
      <c r="CT4" s="384">
        <f t="shared" ref="CT4:CT16" si="52">SUM(CH4:CS4)</f>
        <v>0.55345277794848169</v>
      </c>
      <c r="CV4" s="495" t="s">
        <v>65</v>
      </c>
      <c r="CW4" s="190" t="s">
        <v>60</v>
      </c>
      <c r="CX4" s="413">
        <v>0</v>
      </c>
      <c r="CY4" s="413">
        <v>0</v>
      </c>
      <c r="CZ4" s="413">
        <v>0</v>
      </c>
      <c r="DA4" s="413">
        <v>0</v>
      </c>
      <c r="DB4" s="413">
        <v>0</v>
      </c>
      <c r="DC4" s="413">
        <v>0</v>
      </c>
      <c r="DD4" s="413">
        <v>0</v>
      </c>
      <c r="DE4" s="413">
        <v>0</v>
      </c>
      <c r="DF4" s="413">
        <v>0</v>
      </c>
      <c r="DG4" s="413">
        <v>0</v>
      </c>
      <c r="DH4" s="413">
        <v>0</v>
      </c>
      <c r="DI4" s="413">
        <v>0</v>
      </c>
      <c r="DJ4" s="384">
        <f t="shared" ref="DJ4:DJ16" si="53">SUM(CX4:DI4)</f>
        <v>0</v>
      </c>
      <c r="DL4" s="495" t="s">
        <v>65</v>
      </c>
      <c r="DM4" s="190" t="s">
        <v>60</v>
      </c>
      <c r="DN4" s="413">
        <v>0</v>
      </c>
      <c r="DO4" s="413">
        <v>0</v>
      </c>
      <c r="DP4" s="413">
        <v>0</v>
      </c>
      <c r="DQ4" s="413">
        <v>0</v>
      </c>
      <c r="DR4" s="413">
        <v>0</v>
      </c>
      <c r="DS4" s="413">
        <v>0</v>
      </c>
      <c r="DT4" s="413">
        <v>0</v>
      </c>
      <c r="DU4" s="413">
        <v>0</v>
      </c>
      <c r="DV4" s="413">
        <v>0</v>
      </c>
      <c r="DW4" s="413">
        <v>0</v>
      </c>
      <c r="DX4" s="413">
        <v>0</v>
      </c>
      <c r="DY4" s="413">
        <v>0</v>
      </c>
      <c r="DZ4" s="384">
        <f t="shared" ref="DZ4:DZ16" si="54">SUM(DN4:DY4)</f>
        <v>0</v>
      </c>
      <c r="EA4" s="414">
        <f>CD4+CT4+DJ4+DZ4</f>
        <v>1</v>
      </c>
    </row>
    <row r="5" spans="1:131" x14ac:dyDescent="0.25">
      <c r="A5" s="496"/>
      <c r="B5" s="190" t="s">
        <v>59</v>
      </c>
      <c r="C5" s="358">
        <f t="shared" ref="C5:C16" si="55">$BN5*BR5</f>
        <v>0</v>
      </c>
      <c r="D5" s="358">
        <f t="shared" si="3"/>
        <v>0</v>
      </c>
      <c r="E5" s="358">
        <f t="shared" si="4"/>
        <v>0</v>
      </c>
      <c r="F5" s="358">
        <f t="shared" si="5"/>
        <v>0</v>
      </c>
      <c r="G5" s="358">
        <f t="shared" si="6"/>
        <v>0</v>
      </c>
      <c r="H5" s="358">
        <f t="shared" si="7"/>
        <v>0</v>
      </c>
      <c r="I5" s="358">
        <f t="shared" si="8"/>
        <v>0</v>
      </c>
      <c r="J5" s="358">
        <f t="shared" si="9"/>
        <v>0</v>
      </c>
      <c r="K5" s="358">
        <f t="shared" si="10"/>
        <v>0</v>
      </c>
      <c r="L5" s="358">
        <f t="shared" si="11"/>
        <v>0</v>
      </c>
      <c r="M5" s="358">
        <f t="shared" si="12"/>
        <v>0</v>
      </c>
      <c r="N5" s="358">
        <f t="shared" si="13"/>
        <v>0</v>
      </c>
      <c r="O5" s="69">
        <f t="shared" si="14"/>
        <v>0</v>
      </c>
      <c r="Q5" s="496"/>
      <c r="R5" s="190" t="s">
        <v>59</v>
      </c>
      <c r="S5" s="358">
        <f t="shared" ref="S5:S16" si="56">$BN5*CH5</f>
        <v>0</v>
      </c>
      <c r="T5" s="358">
        <f t="shared" si="15"/>
        <v>0</v>
      </c>
      <c r="U5" s="358">
        <f t="shared" si="16"/>
        <v>0</v>
      </c>
      <c r="V5" s="358">
        <f t="shared" si="17"/>
        <v>0</v>
      </c>
      <c r="W5" s="358">
        <f t="shared" si="18"/>
        <v>0</v>
      </c>
      <c r="X5" s="358">
        <f t="shared" si="19"/>
        <v>0</v>
      </c>
      <c r="Y5" s="358">
        <f t="shared" si="20"/>
        <v>0</v>
      </c>
      <c r="Z5" s="358">
        <f t="shared" si="21"/>
        <v>0</v>
      </c>
      <c r="AA5" s="358">
        <f t="shared" si="22"/>
        <v>0</v>
      </c>
      <c r="AB5" s="358">
        <f t="shared" si="23"/>
        <v>0</v>
      </c>
      <c r="AC5" s="358">
        <f t="shared" si="24"/>
        <v>0</v>
      </c>
      <c r="AD5" s="358">
        <f t="shared" si="25"/>
        <v>0</v>
      </c>
      <c r="AE5" s="69">
        <f t="shared" si="26"/>
        <v>0</v>
      </c>
      <c r="AG5" s="496"/>
      <c r="AH5" s="190" t="s">
        <v>59</v>
      </c>
      <c r="AI5" s="358">
        <f t="shared" ref="AI5:AI16" si="57">$BN5*CX5</f>
        <v>0</v>
      </c>
      <c r="AJ5" s="358">
        <f t="shared" si="27"/>
        <v>0</v>
      </c>
      <c r="AK5" s="358">
        <f t="shared" si="28"/>
        <v>0</v>
      </c>
      <c r="AL5" s="358">
        <f t="shared" si="29"/>
        <v>0</v>
      </c>
      <c r="AM5" s="358">
        <f t="shared" si="30"/>
        <v>0</v>
      </c>
      <c r="AN5" s="358">
        <f t="shared" si="31"/>
        <v>0</v>
      </c>
      <c r="AO5" s="358">
        <f t="shared" si="32"/>
        <v>0</v>
      </c>
      <c r="AP5" s="358">
        <f t="shared" si="33"/>
        <v>0</v>
      </c>
      <c r="AQ5" s="358">
        <f t="shared" si="34"/>
        <v>0</v>
      </c>
      <c r="AR5" s="358">
        <f t="shared" si="35"/>
        <v>0</v>
      </c>
      <c r="AS5" s="358">
        <f t="shared" si="36"/>
        <v>0</v>
      </c>
      <c r="AT5" s="358">
        <f t="shared" si="37"/>
        <v>0</v>
      </c>
      <c r="AU5" s="69">
        <f t="shared" si="38"/>
        <v>0</v>
      </c>
      <c r="AW5" s="496"/>
      <c r="AX5" s="190" t="s">
        <v>59</v>
      </c>
      <c r="AY5" s="358">
        <f t="shared" ref="AY5:AY16" si="58">$BN5*DN5</f>
        <v>0</v>
      </c>
      <c r="AZ5" s="358">
        <f t="shared" si="39"/>
        <v>0</v>
      </c>
      <c r="BA5" s="358">
        <f t="shared" si="40"/>
        <v>0</v>
      </c>
      <c r="BB5" s="358">
        <f t="shared" si="41"/>
        <v>0</v>
      </c>
      <c r="BC5" s="358">
        <f t="shared" si="42"/>
        <v>0</v>
      </c>
      <c r="BD5" s="358">
        <f t="shared" si="43"/>
        <v>0</v>
      </c>
      <c r="BE5" s="358">
        <f t="shared" si="44"/>
        <v>0</v>
      </c>
      <c r="BF5" s="358">
        <f t="shared" si="45"/>
        <v>0</v>
      </c>
      <c r="BG5" s="358">
        <f t="shared" si="46"/>
        <v>0</v>
      </c>
      <c r="BH5" s="358">
        <f t="shared" si="47"/>
        <v>0</v>
      </c>
      <c r="BI5" s="358">
        <f t="shared" si="48"/>
        <v>0</v>
      </c>
      <c r="BJ5" s="358">
        <f t="shared" si="49"/>
        <v>0</v>
      </c>
      <c r="BK5" s="69">
        <f t="shared" si="50"/>
        <v>0</v>
      </c>
      <c r="BN5" s="415"/>
      <c r="BP5" s="496"/>
      <c r="BQ5" s="190" t="s">
        <v>59</v>
      </c>
      <c r="BR5" s="413">
        <v>0</v>
      </c>
      <c r="BS5" s="413">
        <v>0</v>
      </c>
      <c r="BT5" s="413">
        <v>6.456963002903212E-3</v>
      </c>
      <c r="BU5" s="413">
        <v>3.761039415029984E-2</v>
      </c>
      <c r="BV5" s="413">
        <v>0.10114765225473885</v>
      </c>
      <c r="BW5" s="413">
        <v>6.0341274321479663E-2</v>
      </c>
      <c r="BX5" s="413">
        <v>2.469531578496257E-2</v>
      </c>
      <c r="BY5" s="413">
        <v>2.9096208207695776E-2</v>
      </c>
      <c r="BZ5" s="413">
        <v>2.7002094489844055E-2</v>
      </c>
      <c r="CA5" s="413">
        <v>2.5416378183782257E-2</v>
      </c>
      <c r="CB5" s="413">
        <v>3.8247847565671705E-2</v>
      </c>
      <c r="CC5" s="413">
        <v>9.6533094090140423E-2</v>
      </c>
      <c r="CD5" s="384">
        <f t="shared" si="51"/>
        <v>0.44654722205151831</v>
      </c>
      <c r="CF5" s="496"/>
      <c r="CG5" s="190" t="s">
        <v>59</v>
      </c>
      <c r="CH5" s="413">
        <v>0</v>
      </c>
      <c r="CI5" s="413">
        <v>0</v>
      </c>
      <c r="CJ5" s="413">
        <v>8.5404819657972971E-3</v>
      </c>
      <c r="CK5" s="413">
        <v>2.190771653863556E-3</v>
      </c>
      <c r="CL5" s="413">
        <v>1.1360217979381334E-2</v>
      </c>
      <c r="CM5" s="413">
        <v>2.1526159676129156E-2</v>
      </c>
      <c r="CN5" s="413">
        <v>2.2742158886052743E-2</v>
      </c>
      <c r="CO5" s="413">
        <v>2.5580560676340538E-2</v>
      </c>
      <c r="CP5" s="413">
        <v>5.3387749544897292E-2</v>
      </c>
      <c r="CQ5" s="413">
        <v>2.2964070631111777E-2</v>
      </c>
      <c r="CR5" s="413">
        <v>3.2961243764564517E-2</v>
      </c>
      <c r="CS5" s="413">
        <v>0.35219936317034345</v>
      </c>
      <c r="CT5" s="384">
        <f t="shared" si="52"/>
        <v>0.55345277794848169</v>
      </c>
      <c r="CV5" s="496"/>
      <c r="CW5" s="190" t="s">
        <v>59</v>
      </c>
      <c r="CX5" s="413">
        <v>0</v>
      </c>
      <c r="CY5" s="413">
        <v>0</v>
      </c>
      <c r="CZ5" s="413">
        <v>0</v>
      </c>
      <c r="DA5" s="413">
        <v>0</v>
      </c>
      <c r="DB5" s="413">
        <v>0</v>
      </c>
      <c r="DC5" s="413">
        <v>0</v>
      </c>
      <c r="DD5" s="413">
        <v>0</v>
      </c>
      <c r="DE5" s="413">
        <v>0</v>
      </c>
      <c r="DF5" s="413">
        <v>0</v>
      </c>
      <c r="DG5" s="413">
        <v>0</v>
      </c>
      <c r="DH5" s="413">
        <v>0</v>
      </c>
      <c r="DI5" s="413">
        <v>0</v>
      </c>
      <c r="DJ5" s="384">
        <f t="shared" si="53"/>
        <v>0</v>
      </c>
      <c r="DL5" s="496"/>
      <c r="DM5" s="190" t="s">
        <v>59</v>
      </c>
      <c r="DN5" s="413">
        <v>0</v>
      </c>
      <c r="DO5" s="413">
        <v>0</v>
      </c>
      <c r="DP5" s="413">
        <v>0</v>
      </c>
      <c r="DQ5" s="413">
        <v>0</v>
      </c>
      <c r="DR5" s="413">
        <v>0</v>
      </c>
      <c r="DS5" s="413">
        <v>0</v>
      </c>
      <c r="DT5" s="413">
        <v>0</v>
      </c>
      <c r="DU5" s="413">
        <v>0</v>
      </c>
      <c r="DV5" s="413">
        <v>0</v>
      </c>
      <c r="DW5" s="413">
        <v>0</v>
      </c>
      <c r="DX5" s="413">
        <v>0</v>
      </c>
      <c r="DY5" s="413">
        <v>0</v>
      </c>
      <c r="DZ5" s="384">
        <f t="shared" si="54"/>
        <v>0</v>
      </c>
      <c r="EA5" s="414">
        <f t="shared" ref="EA5:EA16" si="59">CD5+CT5+DJ5+DZ5</f>
        <v>1</v>
      </c>
    </row>
    <row r="6" spans="1:131" x14ac:dyDescent="0.25">
      <c r="A6" s="496"/>
      <c r="B6" s="190" t="s">
        <v>58</v>
      </c>
      <c r="C6" s="358">
        <f t="shared" si="55"/>
        <v>0</v>
      </c>
      <c r="D6" s="358">
        <f t="shared" si="3"/>
        <v>0</v>
      </c>
      <c r="E6" s="358">
        <f t="shared" si="4"/>
        <v>0</v>
      </c>
      <c r="F6" s="358">
        <f t="shared" si="5"/>
        <v>0</v>
      </c>
      <c r="G6" s="358">
        <f t="shared" si="6"/>
        <v>0</v>
      </c>
      <c r="H6" s="358">
        <f t="shared" si="7"/>
        <v>0</v>
      </c>
      <c r="I6" s="358">
        <f t="shared" si="8"/>
        <v>0</v>
      </c>
      <c r="J6" s="358">
        <f t="shared" si="9"/>
        <v>0</v>
      </c>
      <c r="K6" s="358">
        <f t="shared" si="10"/>
        <v>0</v>
      </c>
      <c r="L6" s="358">
        <f t="shared" si="11"/>
        <v>0</v>
      </c>
      <c r="M6" s="358">
        <f t="shared" si="12"/>
        <v>0</v>
      </c>
      <c r="N6" s="358">
        <f t="shared" si="13"/>
        <v>0</v>
      </c>
      <c r="O6" s="69">
        <f t="shared" si="14"/>
        <v>0</v>
      </c>
      <c r="Q6" s="496"/>
      <c r="R6" s="190" t="s">
        <v>58</v>
      </c>
      <c r="S6" s="358">
        <f t="shared" si="56"/>
        <v>0</v>
      </c>
      <c r="T6" s="358">
        <f t="shared" si="15"/>
        <v>0</v>
      </c>
      <c r="U6" s="358">
        <f t="shared" si="16"/>
        <v>0</v>
      </c>
      <c r="V6" s="358">
        <f t="shared" si="17"/>
        <v>0</v>
      </c>
      <c r="W6" s="358">
        <f t="shared" si="18"/>
        <v>0</v>
      </c>
      <c r="X6" s="358">
        <f t="shared" si="19"/>
        <v>0</v>
      </c>
      <c r="Y6" s="358">
        <f t="shared" si="20"/>
        <v>0</v>
      </c>
      <c r="Z6" s="358">
        <f t="shared" si="21"/>
        <v>0</v>
      </c>
      <c r="AA6" s="358">
        <f t="shared" si="22"/>
        <v>0</v>
      </c>
      <c r="AB6" s="358">
        <f t="shared" si="23"/>
        <v>0</v>
      </c>
      <c r="AC6" s="358">
        <f t="shared" si="24"/>
        <v>0</v>
      </c>
      <c r="AD6" s="358">
        <f t="shared" si="25"/>
        <v>0</v>
      </c>
      <c r="AE6" s="69">
        <f t="shared" si="26"/>
        <v>0</v>
      </c>
      <c r="AG6" s="496"/>
      <c r="AH6" s="190" t="s">
        <v>58</v>
      </c>
      <c r="AI6" s="358">
        <f t="shared" si="57"/>
        <v>0</v>
      </c>
      <c r="AJ6" s="358">
        <f t="shared" si="27"/>
        <v>0</v>
      </c>
      <c r="AK6" s="358">
        <f t="shared" si="28"/>
        <v>0</v>
      </c>
      <c r="AL6" s="358">
        <f t="shared" si="29"/>
        <v>0</v>
      </c>
      <c r="AM6" s="358">
        <f t="shared" si="30"/>
        <v>0</v>
      </c>
      <c r="AN6" s="358">
        <f t="shared" si="31"/>
        <v>0</v>
      </c>
      <c r="AO6" s="358">
        <f t="shared" si="32"/>
        <v>0</v>
      </c>
      <c r="AP6" s="358">
        <f t="shared" si="33"/>
        <v>0</v>
      </c>
      <c r="AQ6" s="358">
        <f t="shared" si="34"/>
        <v>0</v>
      </c>
      <c r="AR6" s="358">
        <f t="shared" si="35"/>
        <v>0</v>
      </c>
      <c r="AS6" s="358">
        <f t="shared" si="36"/>
        <v>0</v>
      </c>
      <c r="AT6" s="358">
        <f t="shared" si="37"/>
        <v>0</v>
      </c>
      <c r="AU6" s="69">
        <f t="shared" si="38"/>
        <v>0</v>
      </c>
      <c r="AW6" s="496"/>
      <c r="AX6" s="190" t="s">
        <v>58</v>
      </c>
      <c r="AY6" s="358">
        <f t="shared" si="58"/>
        <v>0</v>
      </c>
      <c r="AZ6" s="358">
        <f t="shared" si="39"/>
        <v>0</v>
      </c>
      <c r="BA6" s="358">
        <f t="shared" si="40"/>
        <v>0</v>
      </c>
      <c r="BB6" s="358">
        <f t="shared" si="41"/>
        <v>0</v>
      </c>
      <c r="BC6" s="358">
        <f t="shared" si="42"/>
        <v>0</v>
      </c>
      <c r="BD6" s="358">
        <f t="shared" si="43"/>
        <v>0</v>
      </c>
      <c r="BE6" s="358">
        <f t="shared" si="44"/>
        <v>0</v>
      </c>
      <c r="BF6" s="358">
        <f t="shared" si="45"/>
        <v>0</v>
      </c>
      <c r="BG6" s="358">
        <f t="shared" si="46"/>
        <v>0</v>
      </c>
      <c r="BH6" s="358">
        <f t="shared" si="47"/>
        <v>0</v>
      </c>
      <c r="BI6" s="358">
        <f t="shared" si="48"/>
        <v>0</v>
      </c>
      <c r="BJ6" s="358">
        <f t="shared" si="49"/>
        <v>0</v>
      </c>
      <c r="BK6" s="69">
        <f t="shared" si="50"/>
        <v>0</v>
      </c>
      <c r="BN6" s="415"/>
      <c r="BP6" s="496"/>
      <c r="BQ6" s="190" t="s">
        <v>58</v>
      </c>
      <c r="BR6" s="413">
        <v>0</v>
      </c>
      <c r="BS6" s="413">
        <v>0</v>
      </c>
      <c r="BT6" s="413">
        <v>6.456963002903212E-3</v>
      </c>
      <c r="BU6" s="413">
        <v>3.761039415029984E-2</v>
      </c>
      <c r="BV6" s="413">
        <v>0.10114765225473885</v>
      </c>
      <c r="BW6" s="413">
        <v>6.0341274321479663E-2</v>
      </c>
      <c r="BX6" s="413">
        <v>2.469531578496257E-2</v>
      </c>
      <c r="BY6" s="413">
        <v>2.9096208207695776E-2</v>
      </c>
      <c r="BZ6" s="413">
        <v>2.7002094489844055E-2</v>
      </c>
      <c r="CA6" s="413">
        <v>2.5416378183782257E-2</v>
      </c>
      <c r="CB6" s="413">
        <v>3.8247847565671705E-2</v>
      </c>
      <c r="CC6" s="413">
        <v>9.6533094090140423E-2</v>
      </c>
      <c r="CD6" s="384">
        <f t="shared" si="51"/>
        <v>0.44654722205151831</v>
      </c>
      <c r="CF6" s="496"/>
      <c r="CG6" s="190" t="s">
        <v>58</v>
      </c>
      <c r="CH6" s="413">
        <v>0</v>
      </c>
      <c r="CI6" s="413">
        <v>0</v>
      </c>
      <c r="CJ6" s="413">
        <v>8.5404819657972971E-3</v>
      </c>
      <c r="CK6" s="413">
        <v>2.190771653863556E-3</v>
      </c>
      <c r="CL6" s="413">
        <v>1.1360217979381334E-2</v>
      </c>
      <c r="CM6" s="413">
        <v>2.1526159676129156E-2</v>
      </c>
      <c r="CN6" s="413">
        <v>2.2742158886052743E-2</v>
      </c>
      <c r="CO6" s="413">
        <v>2.5580560676340538E-2</v>
      </c>
      <c r="CP6" s="413">
        <v>5.3387749544897292E-2</v>
      </c>
      <c r="CQ6" s="413">
        <v>2.2964070631111777E-2</v>
      </c>
      <c r="CR6" s="413">
        <v>3.2961243764564517E-2</v>
      </c>
      <c r="CS6" s="413">
        <v>0.35219936317034345</v>
      </c>
      <c r="CT6" s="384">
        <f t="shared" si="52"/>
        <v>0.55345277794848169</v>
      </c>
      <c r="CV6" s="496"/>
      <c r="CW6" s="190" t="s">
        <v>58</v>
      </c>
      <c r="CX6" s="413">
        <v>0</v>
      </c>
      <c r="CY6" s="413">
        <v>0</v>
      </c>
      <c r="CZ6" s="413">
        <v>0</v>
      </c>
      <c r="DA6" s="413">
        <v>0</v>
      </c>
      <c r="DB6" s="413">
        <v>0</v>
      </c>
      <c r="DC6" s="413">
        <v>0</v>
      </c>
      <c r="DD6" s="413">
        <v>0</v>
      </c>
      <c r="DE6" s="413">
        <v>0</v>
      </c>
      <c r="DF6" s="413">
        <v>0</v>
      </c>
      <c r="DG6" s="413">
        <v>0</v>
      </c>
      <c r="DH6" s="413">
        <v>0</v>
      </c>
      <c r="DI6" s="413">
        <v>0</v>
      </c>
      <c r="DJ6" s="384">
        <f t="shared" si="53"/>
        <v>0</v>
      </c>
      <c r="DL6" s="496"/>
      <c r="DM6" s="190" t="s">
        <v>58</v>
      </c>
      <c r="DN6" s="413">
        <v>0</v>
      </c>
      <c r="DO6" s="413">
        <v>0</v>
      </c>
      <c r="DP6" s="413">
        <v>0</v>
      </c>
      <c r="DQ6" s="413">
        <v>0</v>
      </c>
      <c r="DR6" s="413">
        <v>0</v>
      </c>
      <c r="DS6" s="413">
        <v>0</v>
      </c>
      <c r="DT6" s="413">
        <v>0</v>
      </c>
      <c r="DU6" s="413">
        <v>0</v>
      </c>
      <c r="DV6" s="413">
        <v>0</v>
      </c>
      <c r="DW6" s="413">
        <v>0</v>
      </c>
      <c r="DX6" s="413">
        <v>0</v>
      </c>
      <c r="DY6" s="413">
        <v>0</v>
      </c>
      <c r="DZ6" s="384">
        <f t="shared" si="54"/>
        <v>0</v>
      </c>
      <c r="EA6" s="414">
        <f t="shared" si="59"/>
        <v>1</v>
      </c>
    </row>
    <row r="7" spans="1:131" x14ac:dyDescent="0.25">
      <c r="A7" s="496"/>
      <c r="B7" s="190" t="s">
        <v>57</v>
      </c>
      <c r="C7" s="358">
        <f t="shared" si="55"/>
        <v>0</v>
      </c>
      <c r="D7" s="358">
        <f t="shared" si="3"/>
        <v>0</v>
      </c>
      <c r="E7" s="358">
        <f t="shared" si="4"/>
        <v>0</v>
      </c>
      <c r="F7" s="358">
        <f t="shared" si="5"/>
        <v>9065.7002820501275</v>
      </c>
      <c r="G7" s="358">
        <f t="shared" si="6"/>
        <v>9884.1494682532302</v>
      </c>
      <c r="H7" s="358">
        <f t="shared" si="7"/>
        <v>0</v>
      </c>
      <c r="I7" s="358">
        <f t="shared" si="8"/>
        <v>0</v>
      </c>
      <c r="J7" s="358">
        <f t="shared" si="9"/>
        <v>0</v>
      </c>
      <c r="K7" s="358">
        <f t="shared" si="10"/>
        <v>0</v>
      </c>
      <c r="L7" s="358">
        <f t="shared" si="11"/>
        <v>7059.9839465334899</v>
      </c>
      <c r="M7" s="358">
        <f t="shared" si="12"/>
        <v>705.82645154700378</v>
      </c>
      <c r="N7" s="358">
        <f t="shared" si="13"/>
        <v>1500.2036028617804</v>
      </c>
      <c r="O7" s="69">
        <f t="shared" si="14"/>
        <v>28215.86375124563</v>
      </c>
      <c r="Q7" s="496"/>
      <c r="R7" s="190" t="s">
        <v>57</v>
      </c>
      <c r="S7" s="358">
        <f t="shared" si="56"/>
        <v>0</v>
      </c>
      <c r="T7" s="358">
        <f t="shared" si="15"/>
        <v>0</v>
      </c>
      <c r="U7" s="358">
        <f t="shared" si="16"/>
        <v>0</v>
      </c>
      <c r="V7" s="358">
        <f t="shared" si="17"/>
        <v>0</v>
      </c>
      <c r="W7" s="358">
        <f t="shared" si="18"/>
        <v>0</v>
      </c>
      <c r="X7" s="358">
        <f t="shared" si="19"/>
        <v>0</v>
      </c>
      <c r="Y7" s="358">
        <f t="shared" si="20"/>
        <v>0</v>
      </c>
      <c r="Z7" s="358">
        <f t="shared" si="21"/>
        <v>0</v>
      </c>
      <c r="AA7" s="358">
        <f t="shared" si="22"/>
        <v>0</v>
      </c>
      <c r="AB7" s="358">
        <f t="shared" si="23"/>
        <v>0</v>
      </c>
      <c r="AC7" s="358">
        <f t="shared" si="24"/>
        <v>0</v>
      </c>
      <c r="AD7" s="358">
        <f t="shared" si="25"/>
        <v>0</v>
      </c>
      <c r="AE7" s="69">
        <f t="shared" si="26"/>
        <v>0</v>
      </c>
      <c r="AG7" s="496"/>
      <c r="AH7" s="190" t="s">
        <v>57</v>
      </c>
      <c r="AI7" s="358">
        <f t="shared" si="57"/>
        <v>0</v>
      </c>
      <c r="AJ7" s="358">
        <f t="shared" si="27"/>
        <v>0</v>
      </c>
      <c r="AK7" s="358">
        <f t="shared" si="28"/>
        <v>0</v>
      </c>
      <c r="AL7" s="358">
        <f t="shared" si="29"/>
        <v>0</v>
      </c>
      <c r="AM7" s="358">
        <f t="shared" si="30"/>
        <v>0</v>
      </c>
      <c r="AN7" s="358">
        <f t="shared" si="31"/>
        <v>0</v>
      </c>
      <c r="AO7" s="358">
        <f t="shared" si="32"/>
        <v>0</v>
      </c>
      <c r="AP7" s="358">
        <f t="shared" si="33"/>
        <v>0</v>
      </c>
      <c r="AQ7" s="358">
        <f t="shared" si="34"/>
        <v>0</v>
      </c>
      <c r="AR7" s="358">
        <f t="shared" si="35"/>
        <v>0</v>
      </c>
      <c r="AS7" s="358">
        <f t="shared" si="36"/>
        <v>0</v>
      </c>
      <c r="AT7" s="358">
        <f t="shared" si="37"/>
        <v>0</v>
      </c>
      <c r="AU7" s="69">
        <f t="shared" si="38"/>
        <v>0</v>
      </c>
      <c r="AW7" s="496"/>
      <c r="AX7" s="190" t="s">
        <v>57</v>
      </c>
      <c r="AY7" s="358">
        <f t="shared" si="58"/>
        <v>0</v>
      </c>
      <c r="AZ7" s="358">
        <f t="shared" si="39"/>
        <v>0</v>
      </c>
      <c r="BA7" s="358">
        <f t="shared" si="40"/>
        <v>0</v>
      </c>
      <c r="BB7" s="358">
        <f t="shared" si="41"/>
        <v>0</v>
      </c>
      <c r="BC7" s="358">
        <f t="shared" si="42"/>
        <v>0</v>
      </c>
      <c r="BD7" s="358">
        <f t="shared" si="43"/>
        <v>0</v>
      </c>
      <c r="BE7" s="358">
        <f t="shared" si="44"/>
        <v>0</v>
      </c>
      <c r="BF7" s="358">
        <f t="shared" si="45"/>
        <v>0</v>
      </c>
      <c r="BG7" s="358">
        <f t="shared" si="46"/>
        <v>0</v>
      </c>
      <c r="BH7" s="358">
        <f t="shared" si="47"/>
        <v>0</v>
      </c>
      <c r="BI7" s="358">
        <f t="shared" si="48"/>
        <v>0</v>
      </c>
      <c r="BJ7" s="358">
        <f t="shared" si="49"/>
        <v>0</v>
      </c>
      <c r="BK7" s="69">
        <f t="shared" si="50"/>
        <v>0</v>
      </c>
      <c r="BN7" s="415">
        <v>28215.863751245633</v>
      </c>
      <c r="BP7" s="496"/>
      <c r="BQ7" s="190" t="s">
        <v>57</v>
      </c>
      <c r="BR7" s="383">
        <v>0</v>
      </c>
      <c r="BS7" s="383">
        <v>0</v>
      </c>
      <c r="BT7" s="383">
        <v>0</v>
      </c>
      <c r="BU7" s="383">
        <v>0.32129798903107859</v>
      </c>
      <c r="BV7" s="383">
        <v>0.35030469226081656</v>
      </c>
      <c r="BW7" s="383">
        <v>0</v>
      </c>
      <c r="BX7" s="383">
        <v>0</v>
      </c>
      <c r="BY7" s="383">
        <v>0</v>
      </c>
      <c r="BZ7" s="383">
        <v>0</v>
      </c>
      <c r="CA7" s="383">
        <v>0.25021328458257158</v>
      </c>
      <c r="CB7" s="383">
        <v>2.5015234613040827E-2</v>
      </c>
      <c r="CC7" s="383">
        <v>5.3168799512492385E-2</v>
      </c>
      <c r="CD7" s="384">
        <f t="shared" si="51"/>
        <v>0.99999999999999989</v>
      </c>
      <c r="CF7" s="496"/>
      <c r="CG7" s="190" t="s">
        <v>57</v>
      </c>
      <c r="CH7" s="383">
        <v>0</v>
      </c>
      <c r="CI7" s="383">
        <v>0</v>
      </c>
      <c r="CJ7" s="383">
        <v>0</v>
      </c>
      <c r="CK7" s="383">
        <v>0</v>
      </c>
      <c r="CL7" s="383">
        <v>0</v>
      </c>
      <c r="CM7" s="383">
        <v>0</v>
      </c>
      <c r="CN7" s="383">
        <v>0</v>
      </c>
      <c r="CO7" s="383">
        <v>0</v>
      </c>
      <c r="CP7" s="383">
        <v>0</v>
      </c>
      <c r="CQ7" s="383">
        <v>0</v>
      </c>
      <c r="CR7" s="383">
        <v>0</v>
      </c>
      <c r="CS7" s="383">
        <v>0</v>
      </c>
      <c r="CT7" s="384">
        <f t="shared" si="52"/>
        <v>0</v>
      </c>
      <c r="CV7" s="496"/>
      <c r="CW7" s="190" t="s">
        <v>57</v>
      </c>
      <c r="CX7" s="383">
        <v>0</v>
      </c>
      <c r="CY7" s="383">
        <v>0</v>
      </c>
      <c r="CZ7" s="383">
        <v>0</v>
      </c>
      <c r="DA7" s="383">
        <v>0</v>
      </c>
      <c r="DB7" s="383">
        <v>0</v>
      </c>
      <c r="DC7" s="383">
        <v>0</v>
      </c>
      <c r="DD7" s="383">
        <v>0</v>
      </c>
      <c r="DE7" s="383">
        <v>0</v>
      </c>
      <c r="DF7" s="383">
        <v>0</v>
      </c>
      <c r="DG7" s="383">
        <v>0</v>
      </c>
      <c r="DH7" s="383">
        <v>0</v>
      </c>
      <c r="DI7" s="383">
        <v>0</v>
      </c>
      <c r="DJ7" s="384">
        <f t="shared" si="53"/>
        <v>0</v>
      </c>
      <c r="DL7" s="496"/>
      <c r="DM7" s="190" t="s">
        <v>57</v>
      </c>
      <c r="DN7" s="383">
        <v>0</v>
      </c>
      <c r="DO7" s="383">
        <v>0</v>
      </c>
      <c r="DP7" s="383">
        <v>0</v>
      </c>
      <c r="DQ7" s="383">
        <v>0</v>
      </c>
      <c r="DR7" s="383">
        <v>0</v>
      </c>
      <c r="DS7" s="383">
        <v>0</v>
      </c>
      <c r="DT7" s="383">
        <v>0</v>
      </c>
      <c r="DU7" s="383">
        <v>0</v>
      </c>
      <c r="DV7" s="383">
        <v>0</v>
      </c>
      <c r="DW7" s="383">
        <v>0</v>
      </c>
      <c r="DX7" s="383">
        <v>0</v>
      </c>
      <c r="DY7" s="383">
        <v>0</v>
      </c>
      <c r="DZ7" s="384">
        <f t="shared" si="54"/>
        <v>0</v>
      </c>
      <c r="EA7" s="414">
        <f t="shared" si="59"/>
        <v>0.99999999999999989</v>
      </c>
    </row>
    <row r="8" spans="1:131" x14ac:dyDescent="0.25">
      <c r="A8" s="496"/>
      <c r="B8" s="190" t="s">
        <v>56</v>
      </c>
      <c r="C8" s="358">
        <f t="shared" si="55"/>
        <v>0</v>
      </c>
      <c r="D8" s="358">
        <f t="shared" si="3"/>
        <v>0</v>
      </c>
      <c r="E8" s="358">
        <f t="shared" si="4"/>
        <v>0</v>
      </c>
      <c r="F8" s="358">
        <f t="shared" si="5"/>
        <v>0</v>
      </c>
      <c r="G8" s="358">
        <f t="shared" si="6"/>
        <v>0</v>
      </c>
      <c r="H8" s="358">
        <f t="shared" si="7"/>
        <v>0</v>
      </c>
      <c r="I8" s="358">
        <f t="shared" si="8"/>
        <v>0</v>
      </c>
      <c r="J8" s="358">
        <f t="shared" si="9"/>
        <v>0</v>
      </c>
      <c r="K8" s="358">
        <f t="shared" si="10"/>
        <v>0</v>
      </c>
      <c r="L8" s="358">
        <f t="shared" si="11"/>
        <v>0</v>
      </c>
      <c r="M8" s="358">
        <f t="shared" si="12"/>
        <v>0</v>
      </c>
      <c r="N8" s="358">
        <f t="shared" si="13"/>
        <v>0</v>
      </c>
      <c r="O8" s="69">
        <f t="shared" si="14"/>
        <v>0</v>
      </c>
      <c r="Q8" s="496"/>
      <c r="R8" s="190" t="s">
        <v>56</v>
      </c>
      <c r="S8" s="358">
        <f t="shared" si="56"/>
        <v>0</v>
      </c>
      <c r="T8" s="358">
        <f t="shared" si="15"/>
        <v>0</v>
      </c>
      <c r="U8" s="358">
        <f t="shared" si="16"/>
        <v>0</v>
      </c>
      <c r="V8" s="358">
        <f t="shared" si="17"/>
        <v>0</v>
      </c>
      <c r="W8" s="358">
        <f t="shared" si="18"/>
        <v>0</v>
      </c>
      <c r="X8" s="358">
        <f t="shared" si="19"/>
        <v>0</v>
      </c>
      <c r="Y8" s="358">
        <f t="shared" si="20"/>
        <v>0</v>
      </c>
      <c r="Z8" s="358">
        <f t="shared" si="21"/>
        <v>0</v>
      </c>
      <c r="AA8" s="358">
        <f t="shared" si="22"/>
        <v>0</v>
      </c>
      <c r="AB8" s="358">
        <f t="shared" si="23"/>
        <v>0</v>
      </c>
      <c r="AC8" s="358">
        <f t="shared" si="24"/>
        <v>0</v>
      </c>
      <c r="AD8" s="358">
        <f t="shared" si="25"/>
        <v>0</v>
      </c>
      <c r="AE8" s="69">
        <f t="shared" si="26"/>
        <v>0</v>
      </c>
      <c r="AG8" s="496"/>
      <c r="AH8" s="190" t="s">
        <v>56</v>
      </c>
      <c r="AI8" s="358">
        <f t="shared" si="57"/>
        <v>0</v>
      </c>
      <c r="AJ8" s="358">
        <f t="shared" si="27"/>
        <v>0</v>
      </c>
      <c r="AK8" s="358">
        <f t="shared" si="28"/>
        <v>0</v>
      </c>
      <c r="AL8" s="358">
        <f t="shared" si="29"/>
        <v>0</v>
      </c>
      <c r="AM8" s="358">
        <f t="shared" si="30"/>
        <v>0</v>
      </c>
      <c r="AN8" s="358">
        <f t="shared" si="31"/>
        <v>0</v>
      </c>
      <c r="AO8" s="358">
        <f t="shared" si="32"/>
        <v>0</v>
      </c>
      <c r="AP8" s="358">
        <f t="shared" si="33"/>
        <v>0</v>
      </c>
      <c r="AQ8" s="358">
        <f t="shared" si="34"/>
        <v>0</v>
      </c>
      <c r="AR8" s="358">
        <f t="shared" si="35"/>
        <v>0</v>
      </c>
      <c r="AS8" s="358">
        <f t="shared" si="36"/>
        <v>0</v>
      </c>
      <c r="AT8" s="358">
        <f t="shared" si="37"/>
        <v>0</v>
      </c>
      <c r="AU8" s="69">
        <f t="shared" si="38"/>
        <v>0</v>
      </c>
      <c r="AW8" s="496"/>
      <c r="AX8" s="190" t="s">
        <v>56</v>
      </c>
      <c r="AY8" s="358">
        <f t="shared" si="58"/>
        <v>0</v>
      </c>
      <c r="AZ8" s="358">
        <f t="shared" si="39"/>
        <v>0</v>
      </c>
      <c r="BA8" s="358">
        <f t="shared" si="40"/>
        <v>0</v>
      </c>
      <c r="BB8" s="358">
        <f t="shared" si="41"/>
        <v>0</v>
      </c>
      <c r="BC8" s="358">
        <f t="shared" si="42"/>
        <v>0</v>
      </c>
      <c r="BD8" s="358">
        <f t="shared" si="43"/>
        <v>0</v>
      </c>
      <c r="BE8" s="358">
        <f t="shared" si="44"/>
        <v>0</v>
      </c>
      <c r="BF8" s="358">
        <f t="shared" si="45"/>
        <v>0</v>
      </c>
      <c r="BG8" s="358">
        <f t="shared" si="46"/>
        <v>0</v>
      </c>
      <c r="BH8" s="358">
        <f t="shared" si="47"/>
        <v>0</v>
      </c>
      <c r="BI8" s="358">
        <f t="shared" si="48"/>
        <v>0</v>
      </c>
      <c r="BJ8" s="358">
        <f t="shared" si="49"/>
        <v>0</v>
      </c>
      <c r="BK8" s="69">
        <f t="shared" si="50"/>
        <v>0</v>
      </c>
      <c r="BN8" s="394"/>
      <c r="BP8" s="496"/>
      <c r="BQ8" s="190" t="s">
        <v>56</v>
      </c>
      <c r="BR8" s="413">
        <v>0</v>
      </c>
      <c r="BS8" s="413">
        <v>0</v>
      </c>
      <c r="BT8" s="413">
        <v>6.456963002903212E-3</v>
      </c>
      <c r="BU8" s="413">
        <v>3.761039415029984E-2</v>
      </c>
      <c r="BV8" s="413">
        <v>0.10114765225473885</v>
      </c>
      <c r="BW8" s="413">
        <v>6.0341274321479663E-2</v>
      </c>
      <c r="BX8" s="413">
        <v>2.469531578496257E-2</v>
      </c>
      <c r="BY8" s="413">
        <v>2.9096208207695776E-2</v>
      </c>
      <c r="BZ8" s="413">
        <v>2.7002094489844055E-2</v>
      </c>
      <c r="CA8" s="413">
        <v>2.5416378183782257E-2</v>
      </c>
      <c r="CB8" s="413">
        <v>3.8247847565671705E-2</v>
      </c>
      <c r="CC8" s="413">
        <v>9.6533094090140423E-2</v>
      </c>
      <c r="CD8" s="384">
        <f t="shared" si="51"/>
        <v>0.44654722205151831</v>
      </c>
      <c r="CF8" s="496"/>
      <c r="CG8" s="190" t="s">
        <v>56</v>
      </c>
      <c r="CH8" s="413">
        <v>0</v>
      </c>
      <c r="CI8" s="413">
        <v>0</v>
      </c>
      <c r="CJ8" s="413">
        <v>8.5404819657972971E-3</v>
      </c>
      <c r="CK8" s="413">
        <v>2.190771653863556E-3</v>
      </c>
      <c r="CL8" s="413">
        <v>1.1360217979381334E-2</v>
      </c>
      <c r="CM8" s="413">
        <v>2.1526159676129156E-2</v>
      </c>
      <c r="CN8" s="413">
        <v>2.2742158886052743E-2</v>
      </c>
      <c r="CO8" s="413">
        <v>2.5580560676340538E-2</v>
      </c>
      <c r="CP8" s="413">
        <v>5.3387749544897292E-2</v>
      </c>
      <c r="CQ8" s="413">
        <v>2.2964070631111777E-2</v>
      </c>
      <c r="CR8" s="413">
        <v>3.2961243764564517E-2</v>
      </c>
      <c r="CS8" s="413">
        <v>0.35219936317034345</v>
      </c>
      <c r="CT8" s="384">
        <f t="shared" si="52"/>
        <v>0.55345277794848169</v>
      </c>
      <c r="CV8" s="496"/>
      <c r="CW8" s="190" t="s">
        <v>56</v>
      </c>
      <c r="CX8" s="413">
        <v>0</v>
      </c>
      <c r="CY8" s="413">
        <v>0</v>
      </c>
      <c r="CZ8" s="413">
        <v>0</v>
      </c>
      <c r="DA8" s="413">
        <v>0</v>
      </c>
      <c r="DB8" s="413">
        <v>0</v>
      </c>
      <c r="DC8" s="413">
        <v>0</v>
      </c>
      <c r="DD8" s="413">
        <v>0</v>
      </c>
      <c r="DE8" s="413">
        <v>0</v>
      </c>
      <c r="DF8" s="413">
        <v>0</v>
      </c>
      <c r="DG8" s="413">
        <v>0</v>
      </c>
      <c r="DH8" s="413">
        <v>0</v>
      </c>
      <c r="DI8" s="413">
        <v>0</v>
      </c>
      <c r="DJ8" s="384">
        <f t="shared" si="53"/>
        <v>0</v>
      </c>
      <c r="DL8" s="496"/>
      <c r="DM8" s="190" t="s">
        <v>56</v>
      </c>
      <c r="DN8" s="413">
        <v>0</v>
      </c>
      <c r="DO8" s="413">
        <v>0</v>
      </c>
      <c r="DP8" s="413">
        <v>0</v>
      </c>
      <c r="DQ8" s="413">
        <v>0</v>
      </c>
      <c r="DR8" s="413">
        <v>0</v>
      </c>
      <c r="DS8" s="413">
        <v>0</v>
      </c>
      <c r="DT8" s="413">
        <v>0</v>
      </c>
      <c r="DU8" s="413">
        <v>0</v>
      </c>
      <c r="DV8" s="413">
        <v>0</v>
      </c>
      <c r="DW8" s="413">
        <v>0</v>
      </c>
      <c r="DX8" s="413">
        <v>0</v>
      </c>
      <c r="DY8" s="413">
        <v>0</v>
      </c>
      <c r="DZ8" s="384">
        <f t="shared" si="54"/>
        <v>0</v>
      </c>
      <c r="EA8" s="414">
        <f t="shared" si="59"/>
        <v>1</v>
      </c>
    </row>
    <row r="9" spans="1:131" x14ac:dyDescent="0.25">
      <c r="A9" s="496"/>
      <c r="B9" s="190" t="s">
        <v>55</v>
      </c>
      <c r="C9" s="358">
        <f t="shared" si="55"/>
        <v>0</v>
      </c>
      <c r="D9" s="358">
        <f t="shared" si="3"/>
        <v>0</v>
      </c>
      <c r="E9" s="358">
        <f t="shared" si="4"/>
        <v>0</v>
      </c>
      <c r="F9" s="358">
        <f t="shared" si="5"/>
        <v>0</v>
      </c>
      <c r="G9" s="358">
        <f t="shared" si="6"/>
        <v>0</v>
      </c>
      <c r="H9" s="358">
        <f t="shared" si="7"/>
        <v>0</v>
      </c>
      <c r="I9" s="358">
        <f t="shared" si="8"/>
        <v>0</v>
      </c>
      <c r="J9" s="358">
        <f t="shared" si="9"/>
        <v>0</v>
      </c>
      <c r="K9" s="358">
        <f t="shared" si="10"/>
        <v>0</v>
      </c>
      <c r="L9" s="358">
        <f t="shared" si="11"/>
        <v>0</v>
      </c>
      <c r="M9" s="358">
        <f t="shared" si="12"/>
        <v>0</v>
      </c>
      <c r="N9" s="358">
        <f t="shared" si="13"/>
        <v>0</v>
      </c>
      <c r="O9" s="69">
        <f t="shared" si="14"/>
        <v>0</v>
      </c>
      <c r="Q9" s="496"/>
      <c r="R9" s="190" t="s">
        <v>55</v>
      </c>
      <c r="S9" s="358">
        <f t="shared" si="56"/>
        <v>0</v>
      </c>
      <c r="T9" s="358">
        <f t="shared" si="15"/>
        <v>0</v>
      </c>
      <c r="U9" s="358">
        <f t="shared" si="16"/>
        <v>0</v>
      </c>
      <c r="V9" s="358">
        <f t="shared" si="17"/>
        <v>0</v>
      </c>
      <c r="W9" s="358">
        <f t="shared" si="18"/>
        <v>0</v>
      </c>
      <c r="X9" s="358">
        <f t="shared" si="19"/>
        <v>0</v>
      </c>
      <c r="Y9" s="358">
        <f t="shared" si="20"/>
        <v>0</v>
      </c>
      <c r="Z9" s="358">
        <f t="shared" si="21"/>
        <v>0</v>
      </c>
      <c r="AA9" s="358">
        <f t="shared" si="22"/>
        <v>0</v>
      </c>
      <c r="AB9" s="358">
        <f t="shared" si="23"/>
        <v>0</v>
      </c>
      <c r="AC9" s="358">
        <f t="shared" si="24"/>
        <v>0</v>
      </c>
      <c r="AD9" s="358">
        <f t="shared" si="25"/>
        <v>0</v>
      </c>
      <c r="AE9" s="69">
        <f t="shared" si="26"/>
        <v>0</v>
      </c>
      <c r="AG9" s="496"/>
      <c r="AH9" s="190" t="s">
        <v>55</v>
      </c>
      <c r="AI9" s="358">
        <f t="shared" si="57"/>
        <v>0</v>
      </c>
      <c r="AJ9" s="358">
        <f t="shared" si="27"/>
        <v>0</v>
      </c>
      <c r="AK9" s="358">
        <f t="shared" si="28"/>
        <v>0</v>
      </c>
      <c r="AL9" s="358">
        <f t="shared" si="29"/>
        <v>0</v>
      </c>
      <c r="AM9" s="358">
        <f t="shared" si="30"/>
        <v>0</v>
      </c>
      <c r="AN9" s="358">
        <f t="shared" si="31"/>
        <v>0</v>
      </c>
      <c r="AO9" s="358">
        <f t="shared" si="32"/>
        <v>0</v>
      </c>
      <c r="AP9" s="358">
        <f t="shared" si="33"/>
        <v>0</v>
      </c>
      <c r="AQ9" s="358">
        <f t="shared" si="34"/>
        <v>0</v>
      </c>
      <c r="AR9" s="358">
        <f t="shared" si="35"/>
        <v>0</v>
      </c>
      <c r="AS9" s="358">
        <f t="shared" si="36"/>
        <v>0</v>
      </c>
      <c r="AT9" s="358">
        <f t="shared" si="37"/>
        <v>0</v>
      </c>
      <c r="AU9" s="69">
        <f t="shared" si="38"/>
        <v>0</v>
      </c>
      <c r="AW9" s="496"/>
      <c r="AX9" s="190" t="s">
        <v>55</v>
      </c>
      <c r="AY9" s="358">
        <f t="shared" si="58"/>
        <v>0</v>
      </c>
      <c r="AZ9" s="358">
        <f t="shared" si="39"/>
        <v>0</v>
      </c>
      <c r="BA9" s="358">
        <f t="shared" si="40"/>
        <v>0</v>
      </c>
      <c r="BB9" s="358">
        <f t="shared" si="41"/>
        <v>0</v>
      </c>
      <c r="BC9" s="358">
        <f t="shared" si="42"/>
        <v>0</v>
      </c>
      <c r="BD9" s="358">
        <f t="shared" si="43"/>
        <v>0</v>
      </c>
      <c r="BE9" s="358">
        <f t="shared" si="44"/>
        <v>0</v>
      </c>
      <c r="BF9" s="358">
        <f t="shared" si="45"/>
        <v>0</v>
      </c>
      <c r="BG9" s="358">
        <f t="shared" si="46"/>
        <v>0</v>
      </c>
      <c r="BH9" s="358">
        <f t="shared" si="47"/>
        <v>0</v>
      </c>
      <c r="BI9" s="358">
        <f t="shared" si="48"/>
        <v>0</v>
      </c>
      <c r="BJ9" s="358">
        <f t="shared" si="49"/>
        <v>0</v>
      </c>
      <c r="BK9" s="69">
        <f t="shared" si="50"/>
        <v>0</v>
      </c>
      <c r="BN9" s="394"/>
      <c r="BP9" s="496"/>
      <c r="BQ9" s="190" t="s">
        <v>55</v>
      </c>
      <c r="BR9" s="413">
        <v>0</v>
      </c>
      <c r="BS9" s="413">
        <v>0</v>
      </c>
      <c r="BT9" s="413">
        <v>6.456963002903212E-3</v>
      </c>
      <c r="BU9" s="413">
        <v>3.761039415029984E-2</v>
      </c>
      <c r="BV9" s="413">
        <v>0.10114765225473885</v>
      </c>
      <c r="BW9" s="413">
        <v>6.0341274321479663E-2</v>
      </c>
      <c r="BX9" s="413">
        <v>2.469531578496257E-2</v>
      </c>
      <c r="BY9" s="413">
        <v>2.9096208207695776E-2</v>
      </c>
      <c r="BZ9" s="413">
        <v>2.7002094489844055E-2</v>
      </c>
      <c r="CA9" s="413">
        <v>2.5416378183782257E-2</v>
      </c>
      <c r="CB9" s="413">
        <v>3.8247847565671705E-2</v>
      </c>
      <c r="CC9" s="413">
        <v>9.6533094090140423E-2</v>
      </c>
      <c r="CD9" s="384">
        <f t="shared" si="51"/>
        <v>0.44654722205151831</v>
      </c>
      <c r="CF9" s="496"/>
      <c r="CG9" s="190" t="s">
        <v>55</v>
      </c>
      <c r="CH9" s="413">
        <v>0</v>
      </c>
      <c r="CI9" s="413">
        <v>0</v>
      </c>
      <c r="CJ9" s="413">
        <v>8.5404819657972971E-3</v>
      </c>
      <c r="CK9" s="413">
        <v>2.190771653863556E-3</v>
      </c>
      <c r="CL9" s="413">
        <v>1.1360217979381334E-2</v>
      </c>
      <c r="CM9" s="413">
        <v>2.1526159676129156E-2</v>
      </c>
      <c r="CN9" s="413">
        <v>2.2742158886052743E-2</v>
      </c>
      <c r="CO9" s="413">
        <v>2.5580560676340538E-2</v>
      </c>
      <c r="CP9" s="413">
        <v>5.3387749544897292E-2</v>
      </c>
      <c r="CQ9" s="413">
        <v>2.2964070631111777E-2</v>
      </c>
      <c r="CR9" s="413">
        <v>3.2961243764564517E-2</v>
      </c>
      <c r="CS9" s="413">
        <v>0.35219936317034345</v>
      </c>
      <c r="CT9" s="384">
        <f t="shared" si="52"/>
        <v>0.55345277794848169</v>
      </c>
      <c r="CV9" s="496"/>
      <c r="CW9" s="190" t="s">
        <v>55</v>
      </c>
      <c r="CX9" s="413">
        <v>0</v>
      </c>
      <c r="CY9" s="413">
        <v>0</v>
      </c>
      <c r="CZ9" s="413">
        <v>0</v>
      </c>
      <c r="DA9" s="413">
        <v>0</v>
      </c>
      <c r="DB9" s="413">
        <v>0</v>
      </c>
      <c r="DC9" s="413">
        <v>0</v>
      </c>
      <c r="DD9" s="413">
        <v>0</v>
      </c>
      <c r="DE9" s="413">
        <v>0</v>
      </c>
      <c r="DF9" s="413">
        <v>0</v>
      </c>
      <c r="DG9" s="413">
        <v>0</v>
      </c>
      <c r="DH9" s="413">
        <v>0</v>
      </c>
      <c r="DI9" s="413">
        <v>0</v>
      </c>
      <c r="DJ9" s="384">
        <f t="shared" si="53"/>
        <v>0</v>
      </c>
      <c r="DL9" s="496"/>
      <c r="DM9" s="190" t="s">
        <v>55</v>
      </c>
      <c r="DN9" s="413">
        <v>0</v>
      </c>
      <c r="DO9" s="413">
        <v>0</v>
      </c>
      <c r="DP9" s="413">
        <v>0</v>
      </c>
      <c r="DQ9" s="413">
        <v>0</v>
      </c>
      <c r="DR9" s="413">
        <v>0</v>
      </c>
      <c r="DS9" s="413">
        <v>0</v>
      </c>
      <c r="DT9" s="413">
        <v>0</v>
      </c>
      <c r="DU9" s="413">
        <v>0</v>
      </c>
      <c r="DV9" s="413">
        <v>0</v>
      </c>
      <c r="DW9" s="413">
        <v>0</v>
      </c>
      <c r="DX9" s="413">
        <v>0</v>
      </c>
      <c r="DY9" s="413">
        <v>0</v>
      </c>
      <c r="DZ9" s="384">
        <f t="shared" si="54"/>
        <v>0</v>
      </c>
      <c r="EA9" s="414">
        <f t="shared" si="59"/>
        <v>1</v>
      </c>
    </row>
    <row r="10" spans="1:131" x14ac:dyDescent="0.25">
      <c r="A10" s="496"/>
      <c r="B10" s="190" t="s">
        <v>54</v>
      </c>
      <c r="C10" s="358">
        <f t="shared" si="55"/>
        <v>0</v>
      </c>
      <c r="D10" s="358">
        <f t="shared" si="3"/>
        <v>0</v>
      </c>
      <c r="E10" s="358">
        <f t="shared" si="4"/>
        <v>135.59935908367919</v>
      </c>
      <c r="F10" s="358">
        <f t="shared" si="5"/>
        <v>789.83654380118844</v>
      </c>
      <c r="G10" s="358">
        <f t="shared" si="6"/>
        <v>2124.1498228183418</v>
      </c>
      <c r="H10" s="358">
        <f t="shared" si="7"/>
        <v>1267.1960673471681</v>
      </c>
      <c r="I10" s="358">
        <f t="shared" si="8"/>
        <v>518.6136255240034</v>
      </c>
      <c r="J10" s="358">
        <f t="shared" si="9"/>
        <v>611.03450383018628</v>
      </c>
      <c r="K10" s="358">
        <f t="shared" si="10"/>
        <v>567.05709868455381</v>
      </c>
      <c r="L10" s="358">
        <f t="shared" si="11"/>
        <v>533.75628610535216</v>
      </c>
      <c r="M10" s="358">
        <f t="shared" si="12"/>
        <v>803.2233751228581</v>
      </c>
      <c r="N10" s="358">
        <f t="shared" si="13"/>
        <v>2027.2418601596491</v>
      </c>
      <c r="O10" s="69">
        <f t="shared" si="14"/>
        <v>9377.7085424769793</v>
      </c>
      <c r="Q10" s="496"/>
      <c r="R10" s="190" t="s">
        <v>54</v>
      </c>
      <c r="S10" s="358">
        <f t="shared" si="56"/>
        <v>0</v>
      </c>
      <c r="T10" s="358">
        <f t="shared" si="15"/>
        <v>0</v>
      </c>
      <c r="U10" s="358">
        <f t="shared" si="16"/>
        <v>179.35426922953263</v>
      </c>
      <c r="V10" s="358">
        <f t="shared" si="17"/>
        <v>46.007268746780994</v>
      </c>
      <c r="W10" s="358">
        <f t="shared" si="18"/>
        <v>238.57009500633322</v>
      </c>
      <c r="X10" s="358">
        <f t="shared" si="19"/>
        <v>452.05980804034766</v>
      </c>
      <c r="Y10" s="358">
        <f t="shared" si="20"/>
        <v>477.59638203616595</v>
      </c>
      <c r="Z10" s="358">
        <f t="shared" si="21"/>
        <v>537.20419818935409</v>
      </c>
      <c r="AA10" s="358">
        <f t="shared" si="22"/>
        <v>1121.1686698457261</v>
      </c>
      <c r="AB10" s="358">
        <f t="shared" si="23"/>
        <v>482.25663646067107</v>
      </c>
      <c r="AC10" s="358">
        <f t="shared" si="24"/>
        <v>692.20212769784439</v>
      </c>
      <c r="AD10" s="358">
        <f t="shared" si="25"/>
        <v>7396.3576830323091</v>
      </c>
      <c r="AE10" s="69">
        <f t="shared" si="26"/>
        <v>11622.777138285066</v>
      </c>
      <c r="AG10" s="496"/>
      <c r="AH10" s="190" t="s">
        <v>54</v>
      </c>
      <c r="AI10" s="358">
        <f t="shared" si="57"/>
        <v>0</v>
      </c>
      <c r="AJ10" s="358">
        <f t="shared" si="27"/>
        <v>0</v>
      </c>
      <c r="AK10" s="358">
        <f t="shared" si="28"/>
        <v>0</v>
      </c>
      <c r="AL10" s="358">
        <f t="shared" si="29"/>
        <v>0</v>
      </c>
      <c r="AM10" s="358">
        <f t="shared" si="30"/>
        <v>0</v>
      </c>
      <c r="AN10" s="358">
        <f t="shared" si="31"/>
        <v>0</v>
      </c>
      <c r="AO10" s="358">
        <f t="shared" si="32"/>
        <v>0</v>
      </c>
      <c r="AP10" s="358">
        <f t="shared" si="33"/>
        <v>0</v>
      </c>
      <c r="AQ10" s="358">
        <f t="shared" si="34"/>
        <v>0</v>
      </c>
      <c r="AR10" s="358">
        <f t="shared" si="35"/>
        <v>0</v>
      </c>
      <c r="AS10" s="358">
        <f t="shared" si="36"/>
        <v>0</v>
      </c>
      <c r="AT10" s="358">
        <f t="shared" si="37"/>
        <v>0</v>
      </c>
      <c r="AU10" s="69">
        <f t="shared" si="38"/>
        <v>0</v>
      </c>
      <c r="AW10" s="496"/>
      <c r="AX10" s="190" t="s">
        <v>54</v>
      </c>
      <c r="AY10" s="358">
        <f t="shared" si="58"/>
        <v>0</v>
      </c>
      <c r="AZ10" s="358">
        <f t="shared" si="39"/>
        <v>0</v>
      </c>
      <c r="BA10" s="358">
        <f t="shared" si="40"/>
        <v>0</v>
      </c>
      <c r="BB10" s="358">
        <f t="shared" si="41"/>
        <v>0</v>
      </c>
      <c r="BC10" s="358">
        <f t="shared" si="42"/>
        <v>0</v>
      </c>
      <c r="BD10" s="358">
        <f t="shared" si="43"/>
        <v>0</v>
      </c>
      <c r="BE10" s="358">
        <f t="shared" si="44"/>
        <v>0</v>
      </c>
      <c r="BF10" s="358">
        <f t="shared" si="45"/>
        <v>0</v>
      </c>
      <c r="BG10" s="358">
        <f t="shared" si="46"/>
        <v>0</v>
      </c>
      <c r="BH10" s="358">
        <f t="shared" si="47"/>
        <v>0</v>
      </c>
      <c r="BI10" s="358">
        <f t="shared" si="48"/>
        <v>0</v>
      </c>
      <c r="BJ10" s="358">
        <f t="shared" si="49"/>
        <v>0</v>
      </c>
      <c r="BK10" s="69">
        <f t="shared" si="50"/>
        <v>0</v>
      </c>
      <c r="BN10" s="415">
        <v>21000.485680762045</v>
      </c>
      <c r="BP10" s="496"/>
      <c r="BQ10" s="190" t="s">
        <v>54</v>
      </c>
      <c r="BR10" s="413">
        <v>0</v>
      </c>
      <c r="BS10" s="413">
        <v>0</v>
      </c>
      <c r="BT10" s="413">
        <v>6.456963002903212E-3</v>
      </c>
      <c r="BU10" s="413">
        <v>3.761039415029984E-2</v>
      </c>
      <c r="BV10" s="413">
        <v>0.10114765225473885</v>
      </c>
      <c r="BW10" s="413">
        <v>6.0341274321479663E-2</v>
      </c>
      <c r="BX10" s="413">
        <v>2.469531578496257E-2</v>
      </c>
      <c r="BY10" s="413">
        <v>2.9096208207695776E-2</v>
      </c>
      <c r="BZ10" s="413">
        <v>2.7002094489844055E-2</v>
      </c>
      <c r="CA10" s="413">
        <v>2.5416378183782257E-2</v>
      </c>
      <c r="CB10" s="413">
        <v>3.8247847565671705E-2</v>
      </c>
      <c r="CC10" s="413">
        <v>9.6533094090140423E-2</v>
      </c>
      <c r="CD10" s="384">
        <f t="shared" si="51"/>
        <v>0.44654722205151831</v>
      </c>
      <c r="CF10" s="496"/>
      <c r="CG10" s="190" t="s">
        <v>54</v>
      </c>
      <c r="CH10" s="413">
        <v>0</v>
      </c>
      <c r="CI10" s="413">
        <v>0</v>
      </c>
      <c r="CJ10" s="413">
        <v>8.5404819657972971E-3</v>
      </c>
      <c r="CK10" s="413">
        <v>2.190771653863556E-3</v>
      </c>
      <c r="CL10" s="413">
        <v>1.1360217979381334E-2</v>
      </c>
      <c r="CM10" s="413">
        <v>2.1526159676129156E-2</v>
      </c>
      <c r="CN10" s="413">
        <v>2.2742158886052743E-2</v>
      </c>
      <c r="CO10" s="413">
        <v>2.5580560676340538E-2</v>
      </c>
      <c r="CP10" s="413">
        <v>5.3387749544897292E-2</v>
      </c>
      <c r="CQ10" s="413">
        <v>2.2964070631111777E-2</v>
      </c>
      <c r="CR10" s="413">
        <v>3.2961243764564517E-2</v>
      </c>
      <c r="CS10" s="413">
        <v>0.35219936317034345</v>
      </c>
      <c r="CT10" s="384">
        <f t="shared" si="52"/>
        <v>0.55345277794848169</v>
      </c>
      <c r="CV10" s="496"/>
      <c r="CW10" s="190" t="s">
        <v>54</v>
      </c>
      <c r="CX10" s="413">
        <v>0</v>
      </c>
      <c r="CY10" s="413">
        <v>0</v>
      </c>
      <c r="CZ10" s="413">
        <v>0</v>
      </c>
      <c r="DA10" s="413">
        <v>0</v>
      </c>
      <c r="DB10" s="413">
        <v>0</v>
      </c>
      <c r="DC10" s="413">
        <v>0</v>
      </c>
      <c r="DD10" s="413">
        <v>0</v>
      </c>
      <c r="DE10" s="413">
        <v>0</v>
      </c>
      <c r="DF10" s="413">
        <v>0</v>
      </c>
      <c r="DG10" s="413">
        <v>0</v>
      </c>
      <c r="DH10" s="413">
        <v>0</v>
      </c>
      <c r="DI10" s="413">
        <v>0</v>
      </c>
      <c r="DJ10" s="384">
        <f t="shared" si="53"/>
        <v>0</v>
      </c>
      <c r="DL10" s="496"/>
      <c r="DM10" s="190" t="s">
        <v>54</v>
      </c>
      <c r="DN10" s="413">
        <v>0</v>
      </c>
      <c r="DO10" s="413">
        <v>0</v>
      </c>
      <c r="DP10" s="413">
        <v>0</v>
      </c>
      <c r="DQ10" s="413">
        <v>0</v>
      </c>
      <c r="DR10" s="413">
        <v>0</v>
      </c>
      <c r="DS10" s="413">
        <v>0</v>
      </c>
      <c r="DT10" s="413">
        <v>0</v>
      </c>
      <c r="DU10" s="413">
        <v>0</v>
      </c>
      <c r="DV10" s="413">
        <v>0</v>
      </c>
      <c r="DW10" s="413">
        <v>0</v>
      </c>
      <c r="DX10" s="413">
        <v>0</v>
      </c>
      <c r="DY10" s="413">
        <v>0</v>
      </c>
      <c r="DZ10" s="384">
        <f t="shared" si="54"/>
        <v>0</v>
      </c>
      <c r="EA10" s="414">
        <f t="shared" si="59"/>
        <v>1</v>
      </c>
    </row>
    <row r="11" spans="1:131" x14ac:dyDescent="0.25">
      <c r="A11" s="496"/>
      <c r="B11" s="190" t="s">
        <v>53</v>
      </c>
      <c r="C11" s="358">
        <f t="shared" si="55"/>
        <v>0</v>
      </c>
      <c r="D11" s="358">
        <f t="shared" si="3"/>
        <v>0</v>
      </c>
      <c r="E11" s="358">
        <f t="shared" si="4"/>
        <v>15934.459933947945</v>
      </c>
      <c r="F11" s="358">
        <f t="shared" si="5"/>
        <v>84022.695064299769</v>
      </c>
      <c r="G11" s="358">
        <f t="shared" si="6"/>
        <v>235910.77983529234</v>
      </c>
      <c r="H11" s="358">
        <f t="shared" si="7"/>
        <v>142244.75347987172</v>
      </c>
      <c r="I11" s="358">
        <f t="shared" si="8"/>
        <v>60323.754325491165</v>
      </c>
      <c r="J11" s="358">
        <f t="shared" si="9"/>
        <v>71803.472268135185</v>
      </c>
      <c r="K11" s="358">
        <f t="shared" si="10"/>
        <v>57670.194164967033</v>
      </c>
      <c r="L11" s="358">
        <f t="shared" si="11"/>
        <v>58736.101164220745</v>
      </c>
      <c r="M11" s="358">
        <f t="shared" si="12"/>
        <v>94078.139339092508</v>
      </c>
      <c r="N11" s="358">
        <f t="shared" si="13"/>
        <v>235276.39167588891</v>
      </c>
      <c r="O11" s="69">
        <f t="shared" si="14"/>
        <v>1056000.7412512074</v>
      </c>
      <c r="Q11" s="496"/>
      <c r="R11" s="190" t="s">
        <v>53</v>
      </c>
      <c r="S11" s="358">
        <f t="shared" si="56"/>
        <v>0</v>
      </c>
      <c r="T11" s="358">
        <f t="shared" si="15"/>
        <v>0</v>
      </c>
      <c r="U11" s="358">
        <f t="shared" si="16"/>
        <v>21076.157264555095</v>
      </c>
      <c r="V11" s="358">
        <f t="shared" si="17"/>
        <v>5406.374967182227</v>
      </c>
      <c r="W11" s="358">
        <f t="shared" si="18"/>
        <v>28034.687228651659</v>
      </c>
      <c r="X11" s="358">
        <f t="shared" si="19"/>
        <v>48598.676094923743</v>
      </c>
      <c r="Y11" s="358">
        <f t="shared" si="20"/>
        <v>56122.982185022396</v>
      </c>
      <c r="Z11" s="358">
        <f t="shared" si="21"/>
        <v>63127.575456418119</v>
      </c>
      <c r="AA11" s="358">
        <f t="shared" si="22"/>
        <v>131750.01246008617</v>
      </c>
      <c r="AB11" s="358">
        <f t="shared" si="23"/>
        <v>56670.614842809926</v>
      </c>
      <c r="AC11" s="358">
        <f t="shared" si="24"/>
        <v>81341.587043845982</v>
      </c>
      <c r="AD11" s="358">
        <f t="shared" si="25"/>
        <v>860553.39651937026</v>
      </c>
      <c r="AE11" s="69">
        <f t="shared" si="26"/>
        <v>1352682.0640628655</v>
      </c>
      <c r="AG11" s="496"/>
      <c r="AH11" s="190" t="s">
        <v>53</v>
      </c>
      <c r="AI11" s="358">
        <f t="shared" si="57"/>
        <v>0</v>
      </c>
      <c r="AJ11" s="358">
        <f t="shared" si="27"/>
        <v>0</v>
      </c>
      <c r="AK11" s="358">
        <f t="shared" si="28"/>
        <v>0</v>
      </c>
      <c r="AL11" s="358">
        <f t="shared" si="29"/>
        <v>0</v>
      </c>
      <c r="AM11" s="358">
        <f t="shared" si="30"/>
        <v>0</v>
      </c>
      <c r="AN11" s="358">
        <f t="shared" si="31"/>
        <v>0</v>
      </c>
      <c r="AO11" s="358">
        <f t="shared" si="32"/>
        <v>0</v>
      </c>
      <c r="AP11" s="358">
        <f t="shared" si="33"/>
        <v>0</v>
      </c>
      <c r="AQ11" s="358">
        <f t="shared" si="34"/>
        <v>0</v>
      </c>
      <c r="AR11" s="358">
        <f t="shared" si="35"/>
        <v>0</v>
      </c>
      <c r="AS11" s="358">
        <f t="shared" si="36"/>
        <v>0</v>
      </c>
      <c r="AT11" s="358">
        <f t="shared" si="37"/>
        <v>0</v>
      </c>
      <c r="AU11" s="69">
        <f t="shared" si="38"/>
        <v>0</v>
      </c>
      <c r="AW11" s="496"/>
      <c r="AX11" s="190" t="s">
        <v>53</v>
      </c>
      <c r="AY11" s="358">
        <f t="shared" si="58"/>
        <v>0</v>
      </c>
      <c r="AZ11" s="358">
        <f t="shared" si="39"/>
        <v>0</v>
      </c>
      <c r="BA11" s="358">
        <f t="shared" si="40"/>
        <v>0</v>
      </c>
      <c r="BB11" s="358">
        <f t="shared" si="41"/>
        <v>0</v>
      </c>
      <c r="BC11" s="358">
        <f t="shared" si="42"/>
        <v>0</v>
      </c>
      <c r="BD11" s="358">
        <f t="shared" si="43"/>
        <v>0</v>
      </c>
      <c r="BE11" s="358">
        <f t="shared" si="44"/>
        <v>0</v>
      </c>
      <c r="BF11" s="358">
        <f t="shared" si="45"/>
        <v>0</v>
      </c>
      <c r="BG11" s="358">
        <f t="shared" si="46"/>
        <v>0</v>
      </c>
      <c r="BH11" s="358">
        <f t="shared" si="47"/>
        <v>0</v>
      </c>
      <c r="BI11" s="358">
        <f t="shared" si="48"/>
        <v>0</v>
      </c>
      <c r="BJ11" s="358">
        <f t="shared" si="49"/>
        <v>0</v>
      </c>
      <c r="BK11" s="69">
        <f t="shared" si="50"/>
        <v>0</v>
      </c>
      <c r="BN11" s="415">
        <v>2408682.8053140729</v>
      </c>
      <c r="BP11" s="496"/>
      <c r="BQ11" s="190" t="s">
        <v>53</v>
      </c>
      <c r="BR11" s="383">
        <v>0</v>
      </c>
      <c r="BS11" s="383">
        <v>0</v>
      </c>
      <c r="BT11" s="383">
        <v>6.6154247868557437E-3</v>
      </c>
      <c r="BU11" s="383">
        <v>3.4883254399013276E-2</v>
      </c>
      <c r="BV11" s="383">
        <v>9.7941820863594972E-2</v>
      </c>
      <c r="BW11" s="383">
        <v>5.9054996019421553E-2</v>
      </c>
      <c r="BX11" s="383">
        <v>2.5044291507542619E-2</v>
      </c>
      <c r="BY11" s="383">
        <v>2.9810264809347776E-2</v>
      </c>
      <c r="BZ11" s="383">
        <v>2.3942627081379984E-2</v>
      </c>
      <c r="CA11" s="383">
        <v>2.4385154008089507E-2</v>
      </c>
      <c r="CB11" s="383">
        <v>3.9057919594699592E-2</v>
      </c>
      <c r="CC11" s="383">
        <v>9.7678445313271856E-2</v>
      </c>
      <c r="CD11" s="384">
        <f t="shared" si="51"/>
        <v>0.43841419838321682</v>
      </c>
      <c r="CF11" s="496"/>
      <c r="CG11" s="190" t="s">
        <v>53</v>
      </c>
      <c r="CH11" s="383">
        <v>0</v>
      </c>
      <c r="CI11" s="383">
        <v>0</v>
      </c>
      <c r="CJ11" s="383">
        <v>8.7500758580816677E-3</v>
      </c>
      <c r="CK11" s="383">
        <v>2.2445358746509088E-3</v>
      </c>
      <c r="CL11" s="383">
        <v>1.1639011648524706E-2</v>
      </c>
      <c r="CM11" s="383">
        <v>2.0176453282974662E-2</v>
      </c>
      <c r="CN11" s="383">
        <v>2.3300279331592774E-2</v>
      </c>
      <c r="CO11" s="383">
        <v>2.6208338979771473E-2</v>
      </c>
      <c r="CP11" s="383">
        <v>5.4697950335933512E-2</v>
      </c>
      <c r="CQ11" s="383">
        <v>2.3527637062788986E-2</v>
      </c>
      <c r="CR11" s="383">
        <v>3.3770153074696649E-2</v>
      </c>
      <c r="CS11" s="383">
        <v>0.35727136616776778</v>
      </c>
      <c r="CT11" s="384">
        <f t="shared" si="52"/>
        <v>0.56158580161678318</v>
      </c>
      <c r="CV11" s="496"/>
      <c r="CW11" s="190" t="s">
        <v>53</v>
      </c>
      <c r="CX11" s="383">
        <v>0</v>
      </c>
      <c r="CY11" s="383">
        <v>0</v>
      </c>
      <c r="CZ11" s="383">
        <v>0</v>
      </c>
      <c r="DA11" s="383">
        <v>0</v>
      </c>
      <c r="DB11" s="383">
        <v>0</v>
      </c>
      <c r="DC11" s="383">
        <v>0</v>
      </c>
      <c r="DD11" s="383">
        <v>0</v>
      </c>
      <c r="DE11" s="383">
        <v>0</v>
      </c>
      <c r="DF11" s="383">
        <v>0</v>
      </c>
      <c r="DG11" s="383">
        <v>0</v>
      </c>
      <c r="DH11" s="383">
        <v>0</v>
      </c>
      <c r="DI11" s="383">
        <v>0</v>
      </c>
      <c r="DJ11" s="384">
        <f t="shared" si="53"/>
        <v>0</v>
      </c>
      <c r="DL11" s="496"/>
      <c r="DM11" s="190" t="s">
        <v>53</v>
      </c>
      <c r="DN11" s="383">
        <v>0</v>
      </c>
      <c r="DO11" s="383">
        <v>0</v>
      </c>
      <c r="DP11" s="383">
        <v>0</v>
      </c>
      <c r="DQ11" s="383">
        <v>0</v>
      </c>
      <c r="DR11" s="383">
        <v>0</v>
      </c>
      <c r="DS11" s="383">
        <v>0</v>
      </c>
      <c r="DT11" s="383">
        <v>0</v>
      </c>
      <c r="DU11" s="383">
        <v>0</v>
      </c>
      <c r="DV11" s="383">
        <v>0</v>
      </c>
      <c r="DW11" s="383">
        <v>0</v>
      </c>
      <c r="DX11" s="383">
        <v>0</v>
      </c>
      <c r="DY11" s="383">
        <v>0</v>
      </c>
      <c r="DZ11" s="384">
        <f t="shared" si="54"/>
        <v>0</v>
      </c>
      <c r="EA11" s="414">
        <f t="shared" si="59"/>
        <v>1</v>
      </c>
    </row>
    <row r="12" spans="1:131" x14ac:dyDescent="0.25">
      <c r="A12" s="496"/>
      <c r="B12" s="190" t="s">
        <v>52</v>
      </c>
      <c r="C12" s="358">
        <f t="shared" si="55"/>
        <v>0</v>
      </c>
      <c r="D12" s="358">
        <f t="shared" si="3"/>
        <v>0</v>
      </c>
      <c r="E12" s="358">
        <f t="shared" si="4"/>
        <v>0</v>
      </c>
      <c r="F12" s="358">
        <f t="shared" si="5"/>
        <v>0</v>
      </c>
      <c r="G12" s="358">
        <f t="shared" si="6"/>
        <v>0</v>
      </c>
      <c r="H12" s="358">
        <f t="shared" si="7"/>
        <v>0</v>
      </c>
      <c r="I12" s="358">
        <f t="shared" si="8"/>
        <v>0</v>
      </c>
      <c r="J12" s="358">
        <f t="shared" si="9"/>
        <v>0</v>
      </c>
      <c r="K12" s="358">
        <f t="shared" si="10"/>
        <v>0</v>
      </c>
      <c r="L12" s="358">
        <f t="shared" si="11"/>
        <v>0</v>
      </c>
      <c r="M12" s="358">
        <f t="shared" si="12"/>
        <v>0</v>
      </c>
      <c r="N12" s="358">
        <f t="shared" si="13"/>
        <v>0</v>
      </c>
      <c r="O12" s="69">
        <f t="shared" si="14"/>
        <v>0</v>
      </c>
      <c r="Q12" s="496"/>
      <c r="R12" s="190" t="s">
        <v>52</v>
      </c>
      <c r="S12" s="358">
        <f t="shared" si="56"/>
        <v>0</v>
      </c>
      <c r="T12" s="358">
        <f t="shared" si="15"/>
        <v>0</v>
      </c>
      <c r="U12" s="358">
        <f t="shared" si="16"/>
        <v>0</v>
      </c>
      <c r="V12" s="358">
        <f t="shared" si="17"/>
        <v>0</v>
      </c>
      <c r="W12" s="358">
        <f t="shared" si="18"/>
        <v>0</v>
      </c>
      <c r="X12" s="358">
        <f t="shared" si="19"/>
        <v>0</v>
      </c>
      <c r="Y12" s="358">
        <f t="shared" si="20"/>
        <v>0</v>
      </c>
      <c r="Z12" s="358">
        <f t="shared" si="21"/>
        <v>0</v>
      </c>
      <c r="AA12" s="358">
        <f t="shared" si="22"/>
        <v>0</v>
      </c>
      <c r="AB12" s="358">
        <f t="shared" si="23"/>
        <v>0</v>
      </c>
      <c r="AC12" s="358">
        <f t="shared" si="24"/>
        <v>0</v>
      </c>
      <c r="AD12" s="358">
        <f t="shared" si="25"/>
        <v>0</v>
      </c>
      <c r="AE12" s="69">
        <f t="shared" si="26"/>
        <v>0</v>
      </c>
      <c r="AG12" s="496"/>
      <c r="AH12" s="190" t="s">
        <v>52</v>
      </c>
      <c r="AI12" s="358">
        <f t="shared" si="57"/>
        <v>0</v>
      </c>
      <c r="AJ12" s="358">
        <f t="shared" si="27"/>
        <v>0</v>
      </c>
      <c r="AK12" s="358">
        <f t="shared" si="28"/>
        <v>0</v>
      </c>
      <c r="AL12" s="358">
        <f t="shared" si="29"/>
        <v>0</v>
      </c>
      <c r="AM12" s="358">
        <f t="shared" si="30"/>
        <v>0</v>
      </c>
      <c r="AN12" s="358">
        <f t="shared" si="31"/>
        <v>0</v>
      </c>
      <c r="AO12" s="358">
        <f t="shared" si="32"/>
        <v>0</v>
      </c>
      <c r="AP12" s="358">
        <f t="shared" si="33"/>
        <v>0</v>
      </c>
      <c r="AQ12" s="358">
        <f t="shared" si="34"/>
        <v>0</v>
      </c>
      <c r="AR12" s="358">
        <f t="shared" si="35"/>
        <v>0</v>
      </c>
      <c r="AS12" s="358">
        <f t="shared" si="36"/>
        <v>0</v>
      </c>
      <c r="AT12" s="358">
        <f t="shared" si="37"/>
        <v>0</v>
      </c>
      <c r="AU12" s="69">
        <f t="shared" si="38"/>
        <v>0</v>
      </c>
      <c r="AW12" s="496"/>
      <c r="AX12" s="190" t="s">
        <v>52</v>
      </c>
      <c r="AY12" s="358">
        <f t="shared" si="58"/>
        <v>0</v>
      </c>
      <c r="AZ12" s="358">
        <f t="shared" si="39"/>
        <v>0</v>
      </c>
      <c r="BA12" s="358">
        <f t="shared" si="40"/>
        <v>0</v>
      </c>
      <c r="BB12" s="358">
        <f t="shared" si="41"/>
        <v>0</v>
      </c>
      <c r="BC12" s="358">
        <f t="shared" si="42"/>
        <v>0</v>
      </c>
      <c r="BD12" s="358">
        <f t="shared" si="43"/>
        <v>0</v>
      </c>
      <c r="BE12" s="358">
        <f t="shared" si="44"/>
        <v>0</v>
      </c>
      <c r="BF12" s="358">
        <f t="shared" si="45"/>
        <v>0</v>
      </c>
      <c r="BG12" s="358">
        <f t="shared" si="46"/>
        <v>0</v>
      </c>
      <c r="BH12" s="358">
        <f t="shared" si="47"/>
        <v>0</v>
      </c>
      <c r="BI12" s="358">
        <f t="shared" si="48"/>
        <v>0</v>
      </c>
      <c r="BJ12" s="358">
        <f t="shared" si="49"/>
        <v>0</v>
      </c>
      <c r="BK12" s="69">
        <f t="shared" si="50"/>
        <v>0</v>
      </c>
      <c r="BN12" s="415"/>
      <c r="BP12" s="496"/>
      <c r="BQ12" s="190" t="s">
        <v>52</v>
      </c>
      <c r="BR12" s="383">
        <v>0</v>
      </c>
      <c r="BS12" s="383">
        <v>0</v>
      </c>
      <c r="BT12" s="383">
        <v>0</v>
      </c>
      <c r="BU12" s="383">
        <v>8.1130113594340719E-2</v>
      </c>
      <c r="BV12" s="383">
        <v>0.20526669944123704</v>
      </c>
      <c r="BW12" s="383">
        <v>0.14610642454090222</v>
      </c>
      <c r="BX12" s="383">
        <v>1.3573892879362025E-2</v>
      </c>
      <c r="BY12" s="383">
        <v>0</v>
      </c>
      <c r="BZ12" s="383">
        <v>0.19653140630460914</v>
      </c>
      <c r="CA12" s="383">
        <v>1.9477666160546081E-2</v>
      </c>
      <c r="CB12" s="383">
        <v>0</v>
      </c>
      <c r="CC12" s="383">
        <v>5.0182072890064523E-2</v>
      </c>
      <c r="CD12" s="384">
        <f t="shared" si="51"/>
        <v>0.71226827581106156</v>
      </c>
      <c r="CF12" s="496"/>
      <c r="CG12" s="190" t="s">
        <v>52</v>
      </c>
      <c r="CH12" s="383">
        <v>0</v>
      </c>
      <c r="CI12" s="383">
        <v>0</v>
      </c>
      <c r="CJ12" s="383">
        <v>0</v>
      </c>
      <c r="CK12" s="383">
        <v>0</v>
      </c>
      <c r="CL12" s="383">
        <v>0</v>
      </c>
      <c r="CM12" s="383">
        <v>9.9159027726416438E-2</v>
      </c>
      <c r="CN12" s="383">
        <v>0</v>
      </c>
      <c r="CO12" s="383">
        <v>0</v>
      </c>
      <c r="CP12" s="383">
        <v>0</v>
      </c>
      <c r="CQ12" s="383">
        <v>0</v>
      </c>
      <c r="CR12" s="383">
        <v>0</v>
      </c>
      <c r="CS12" s="383">
        <v>0.18857269646252167</v>
      </c>
      <c r="CT12" s="384">
        <f t="shared" si="52"/>
        <v>0.28773172418893811</v>
      </c>
      <c r="CV12" s="496"/>
      <c r="CW12" s="190" t="s">
        <v>52</v>
      </c>
      <c r="CX12" s="383">
        <v>0</v>
      </c>
      <c r="CY12" s="383">
        <v>0</v>
      </c>
      <c r="CZ12" s="383">
        <v>0</v>
      </c>
      <c r="DA12" s="383">
        <v>0</v>
      </c>
      <c r="DB12" s="383">
        <v>0</v>
      </c>
      <c r="DC12" s="383">
        <v>0</v>
      </c>
      <c r="DD12" s="383">
        <v>0</v>
      </c>
      <c r="DE12" s="383">
        <v>0</v>
      </c>
      <c r="DF12" s="383">
        <v>0</v>
      </c>
      <c r="DG12" s="383">
        <v>0</v>
      </c>
      <c r="DH12" s="383">
        <v>0</v>
      </c>
      <c r="DI12" s="383">
        <v>0</v>
      </c>
      <c r="DJ12" s="384">
        <f t="shared" si="53"/>
        <v>0</v>
      </c>
      <c r="DL12" s="496"/>
      <c r="DM12" s="190" t="s">
        <v>52</v>
      </c>
      <c r="DN12" s="383">
        <v>0</v>
      </c>
      <c r="DO12" s="383">
        <v>0</v>
      </c>
      <c r="DP12" s="383">
        <v>0</v>
      </c>
      <c r="DQ12" s="383">
        <v>0</v>
      </c>
      <c r="DR12" s="383">
        <v>0</v>
      </c>
      <c r="DS12" s="383">
        <v>0</v>
      </c>
      <c r="DT12" s="383">
        <v>0</v>
      </c>
      <c r="DU12" s="383">
        <v>0</v>
      </c>
      <c r="DV12" s="383">
        <v>0</v>
      </c>
      <c r="DW12" s="383">
        <v>0</v>
      </c>
      <c r="DX12" s="383">
        <v>0</v>
      </c>
      <c r="DY12" s="383">
        <v>0</v>
      </c>
      <c r="DZ12" s="384">
        <f t="shared" si="54"/>
        <v>0</v>
      </c>
      <c r="EA12" s="414">
        <f t="shared" si="59"/>
        <v>0.99999999999999967</v>
      </c>
    </row>
    <row r="13" spans="1:131" x14ac:dyDescent="0.25">
      <c r="A13" s="496"/>
      <c r="B13" s="190" t="s">
        <v>51</v>
      </c>
      <c r="C13" s="358">
        <f t="shared" si="55"/>
        <v>0</v>
      </c>
      <c r="D13" s="358">
        <f t="shared" si="3"/>
        <v>0</v>
      </c>
      <c r="E13" s="358">
        <f t="shared" si="4"/>
        <v>0</v>
      </c>
      <c r="F13" s="358">
        <f t="shared" si="5"/>
        <v>0</v>
      </c>
      <c r="G13" s="358">
        <f t="shared" si="6"/>
        <v>0</v>
      </c>
      <c r="H13" s="358">
        <f t="shared" si="7"/>
        <v>0</v>
      </c>
      <c r="I13" s="358">
        <f t="shared" si="8"/>
        <v>0</v>
      </c>
      <c r="J13" s="358">
        <f t="shared" si="9"/>
        <v>0</v>
      </c>
      <c r="K13" s="358">
        <f t="shared" si="10"/>
        <v>0</v>
      </c>
      <c r="L13" s="358">
        <f t="shared" si="11"/>
        <v>0</v>
      </c>
      <c r="M13" s="358">
        <f t="shared" si="12"/>
        <v>0</v>
      </c>
      <c r="N13" s="358">
        <f t="shared" si="13"/>
        <v>0</v>
      </c>
      <c r="O13" s="69">
        <f t="shared" si="14"/>
        <v>0</v>
      </c>
      <c r="Q13" s="496"/>
      <c r="R13" s="190" t="s">
        <v>51</v>
      </c>
      <c r="S13" s="358">
        <f t="shared" si="56"/>
        <v>0</v>
      </c>
      <c r="T13" s="358">
        <f t="shared" si="15"/>
        <v>0</v>
      </c>
      <c r="U13" s="358">
        <f t="shared" si="16"/>
        <v>0</v>
      </c>
      <c r="V13" s="358">
        <f t="shared" si="17"/>
        <v>0</v>
      </c>
      <c r="W13" s="358">
        <f t="shared" si="18"/>
        <v>0</v>
      </c>
      <c r="X13" s="358">
        <f t="shared" si="19"/>
        <v>0</v>
      </c>
      <c r="Y13" s="358">
        <f t="shared" si="20"/>
        <v>0</v>
      </c>
      <c r="Z13" s="358">
        <f t="shared" si="21"/>
        <v>0</v>
      </c>
      <c r="AA13" s="358">
        <f t="shared" si="22"/>
        <v>0</v>
      </c>
      <c r="AB13" s="358">
        <f t="shared" si="23"/>
        <v>0</v>
      </c>
      <c r="AC13" s="358">
        <f t="shared" si="24"/>
        <v>0</v>
      </c>
      <c r="AD13" s="358">
        <f t="shared" si="25"/>
        <v>0</v>
      </c>
      <c r="AE13" s="69">
        <f t="shared" si="26"/>
        <v>0</v>
      </c>
      <c r="AG13" s="496"/>
      <c r="AH13" s="190" t="s">
        <v>51</v>
      </c>
      <c r="AI13" s="358">
        <f t="shared" si="57"/>
        <v>0</v>
      </c>
      <c r="AJ13" s="358">
        <f t="shared" si="27"/>
        <v>0</v>
      </c>
      <c r="AK13" s="358">
        <f t="shared" si="28"/>
        <v>0</v>
      </c>
      <c r="AL13" s="358">
        <f t="shared" si="29"/>
        <v>0</v>
      </c>
      <c r="AM13" s="358">
        <f t="shared" si="30"/>
        <v>0</v>
      </c>
      <c r="AN13" s="358">
        <f t="shared" si="31"/>
        <v>0</v>
      </c>
      <c r="AO13" s="358">
        <f t="shared" si="32"/>
        <v>0</v>
      </c>
      <c r="AP13" s="358">
        <f t="shared" si="33"/>
        <v>0</v>
      </c>
      <c r="AQ13" s="358">
        <f t="shared" si="34"/>
        <v>0</v>
      </c>
      <c r="AR13" s="358">
        <f t="shared" si="35"/>
        <v>0</v>
      </c>
      <c r="AS13" s="358">
        <f t="shared" si="36"/>
        <v>0</v>
      </c>
      <c r="AT13" s="358">
        <f t="shared" si="37"/>
        <v>0</v>
      </c>
      <c r="AU13" s="69">
        <f t="shared" si="38"/>
        <v>0</v>
      </c>
      <c r="AW13" s="496"/>
      <c r="AX13" s="190" t="s">
        <v>51</v>
      </c>
      <c r="AY13" s="358">
        <f t="shared" si="58"/>
        <v>0</v>
      </c>
      <c r="AZ13" s="358">
        <f t="shared" si="39"/>
        <v>0</v>
      </c>
      <c r="BA13" s="358">
        <f t="shared" si="40"/>
        <v>0</v>
      </c>
      <c r="BB13" s="358">
        <f t="shared" si="41"/>
        <v>0</v>
      </c>
      <c r="BC13" s="358">
        <f t="shared" si="42"/>
        <v>0</v>
      </c>
      <c r="BD13" s="358">
        <f t="shared" si="43"/>
        <v>0</v>
      </c>
      <c r="BE13" s="358">
        <f t="shared" si="44"/>
        <v>0</v>
      </c>
      <c r="BF13" s="358">
        <f t="shared" si="45"/>
        <v>0</v>
      </c>
      <c r="BG13" s="358">
        <f t="shared" si="46"/>
        <v>0</v>
      </c>
      <c r="BH13" s="358">
        <f t="shared" si="47"/>
        <v>0</v>
      </c>
      <c r="BI13" s="358">
        <f t="shared" si="48"/>
        <v>0</v>
      </c>
      <c r="BJ13" s="358">
        <f t="shared" si="49"/>
        <v>0</v>
      </c>
      <c r="BK13" s="69">
        <f t="shared" si="50"/>
        <v>0</v>
      </c>
      <c r="BN13" s="415"/>
      <c r="BP13" s="496"/>
      <c r="BQ13" s="190" t="s">
        <v>51</v>
      </c>
      <c r="BR13" s="413">
        <v>0</v>
      </c>
      <c r="BS13" s="413">
        <v>0</v>
      </c>
      <c r="BT13" s="413">
        <v>6.456963002903212E-3</v>
      </c>
      <c r="BU13" s="413">
        <v>3.761039415029984E-2</v>
      </c>
      <c r="BV13" s="413">
        <v>0.10114765225473885</v>
      </c>
      <c r="BW13" s="413">
        <v>6.0341274321479663E-2</v>
      </c>
      <c r="BX13" s="413">
        <v>2.469531578496257E-2</v>
      </c>
      <c r="BY13" s="413">
        <v>2.9096208207695776E-2</v>
      </c>
      <c r="BZ13" s="413">
        <v>2.7002094489844055E-2</v>
      </c>
      <c r="CA13" s="413">
        <v>2.5416378183782257E-2</v>
      </c>
      <c r="CB13" s="413">
        <v>3.8247847565671705E-2</v>
      </c>
      <c r="CC13" s="413">
        <v>9.6533094090140423E-2</v>
      </c>
      <c r="CD13" s="384">
        <f t="shared" si="51"/>
        <v>0.44654722205151831</v>
      </c>
      <c r="CF13" s="496"/>
      <c r="CG13" s="190" t="s">
        <v>51</v>
      </c>
      <c r="CH13" s="413">
        <v>0</v>
      </c>
      <c r="CI13" s="413">
        <v>0</v>
      </c>
      <c r="CJ13" s="413">
        <v>8.5404819657972971E-3</v>
      </c>
      <c r="CK13" s="413">
        <v>2.190771653863556E-3</v>
      </c>
      <c r="CL13" s="413">
        <v>1.1360217979381334E-2</v>
      </c>
      <c r="CM13" s="413">
        <v>2.1526159676129156E-2</v>
      </c>
      <c r="CN13" s="413">
        <v>2.2742158886052743E-2</v>
      </c>
      <c r="CO13" s="413">
        <v>2.5580560676340538E-2</v>
      </c>
      <c r="CP13" s="413">
        <v>5.3387749544897292E-2</v>
      </c>
      <c r="CQ13" s="413">
        <v>2.2964070631111777E-2</v>
      </c>
      <c r="CR13" s="413">
        <v>3.2961243764564517E-2</v>
      </c>
      <c r="CS13" s="413">
        <v>0.35219936317034345</v>
      </c>
      <c r="CT13" s="384">
        <f t="shared" si="52"/>
        <v>0.55345277794848169</v>
      </c>
      <c r="CV13" s="496"/>
      <c r="CW13" s="190" t="s">
        <v>51</v>
      </c>
      <c r="CX13" s="413">
        <v>0</v>
      </c>
      <c r="CY13" s="413">
        <v>0</v>
      </c>
      <c r="CZ13" s="413">
        <v>0</v>
      </c>
      <c r="DA13" s="413">
        <v>0</v>
      </c>
      <c r="DB13" s="413">
        <v>0</v>
      </c>
      <c r="DC13" s="413">
        <v>0</v>
      </c>
      <c r="DD13" s="413">
        <v>0</v>
      </c>
      <c r="DE13" s="413">
        <v>0</v>
      </c>
      <c r="DF13" s="413">
        <v>0</v>
      </c>
      <c r="DG13" s="413">
        <v>0</v>
      </c>
      <c r="DH13" s="413">
        <v>0</v>
      </c>
      <c r="DI13" s="413">
        <v>0</v>
      </c>
      <c r="DJ13" s="384">
        <f t="shared" si="53"/>
        <v>0</v>
      </c>
      <c r="DL13" s="496"/>
      <c r="DM13" s="190" t="s">
        <v>51</v>
      </c>
      <c r="DN13" s="413">
        <v>0</v>
      </c>
      <c r="DO13" s="413">
        <v>0</v>
      </c>
      <c r="DP13" s="413">
        <v>0</v>
      </c>
      <c r="DQ13" s="413">
        <v>0</v>
      </c>
      <c r="DR13" s="413">
        <v>0</v>
      </c>
      <c r="DS13" s="413">
        <v>0</v>
      </c>
      <c r="DT13" s="413">
        <v>0</v>
      </c>
      <c r="DU13" s="413">
        <v>0</v>
      </c>
      <c r="DV13" s="413">
        <v>0</v>
      </c>
      <c r="DW13" s="413">
        <v>0</v>
      </c>
      <c r="DX13" s="413">
        <v>0</v>
      </c>
      <c r="DY13" s="413">
        <v>0</v>
      </c>
      <c r="DZ13" s="384">
        <f t="shared" si="54"/>
        <v>0</v>
      </c>
      <c r="EA13" s="414">
        <f t="shared" si="59"/>
        <v>1</v>
      </c>
    </row>
    <row r="14" spans="1:131" x14ac:dyDescent="0.25">
      <c r="A14" s="496"/>
      <c r="B14" s="190" t="s">
        <v>50</v>
      </c>
      <c r="C14" s="358">
        <f t="shared" si="55"/>
        <v>0</v>
      </c>
      <c r="D14" s="358">
        <f t="shared" si="3"/>
        <v>0</v>
      </c>
      <c r="E14" s="358">
        <f t="shared" si="4"/>
        <v>0</v>
      </c>
      <c r="F14" s="358">
        <f t="shared" si="5"/>
        <v>0</v>
      </c>
      <c r="G14" s="358">
        <f t="shared" si="6"/>
        <v>0</v>
      </c>
      <c r="H14" s="358">
        <f t="shared" si="7"/>
        <v>0</v>
      </c>
      <c r="I14" s="358">
        <f t="shared" si="8"/>
        <v>0</v>
      </c>
      <c r="J14" s="358">
        <f t="shared" si="9"/>
        <v>0</v>
      </c>
      <c r="K14" s="358">
        <f t="shared" si="10"/>
        <v>0</v>
      </c>
      <c r="L14" s="358">
        <f t="shared" si="11"/>
        <v>0</v>
      </c>
      <c r="M14" s="358">
        <f t="shared" si="12"/>
        <v>0</v>
      </c>
      <c r="N14" s="358">
        <f t="shared" si="13"/>
        <v>0</v>
      </c>
      <c r="O14" s="69">
        <f t="shared" si="14"/>
        <v>0</v>
      </c>
      <c r="Q14" s="496"/>
      <c r="R14" s="190" t="s">
        <v>50</v>
      </c>
      <c r="S14" s="358">
        <f t="shared" si="56"/>
        <v>0</v>
      </c>
      <c r="T14" s="358">
        <f t="shared" si="15"/>
        <v>0</v>
      </c>
      <c r="U14" s="358">
        <f t="shared" si="16"/>
        <v>0</v>
      </c>
      <c r="V14" s="358">
        <f t="shared" si="17"/>
        <v>0</v>
      </c>
      <c r="W14" s="358">
        <f t="shared" si="18"/>
        <v>0</v>
      </c>
      <c r="X14" s="358">
        <f t="shared" si="19"/>
        <v>0</v>
      </c>
      <c r="Y14" s="358">
        <f t="shared" si="20"/>
        <v>0</v>
      </c>
      <c r="Z14" s="358">
        <f t="shared" si="21"/>
        <v>0</v>
      </c>
      <c r="AA14" s="358">
        <f t="shared" si="22"/>
        <v>0</v>
      </c>
      <c r="AB14" s="358">
        <f t="shared" si="23"/>
        <v>0</v>
      </c>
      <c r="AC14" s="358">
        <f t="shared" si="24"/>
        <v>0</v>
      </c>
      <c r="AD14" s="358">
        <f t="shared" si="25"/>
        <v>0</v>
      </c>
      <c r="AE14" s="69">
        <f t="shared" si="26"/>
        <v>0</v>
      </c>
      <c r="AG14" s="496"/>
      <c r="AH14" s="190" t="s">
        <v>50</v>
      </c>
      <c r="AI14" s="358">
        <f t="shared" si="57"/>
        <v>0</v>
      </c>
      <c r="AJ14" s="358">
        <f t="shared" si="27"/>
        <v>0</v>
      </c>
      <c r="AK14" s="358">
        <f t="shared" si="28"/>
        <v>0</v>
      </c>
      <c r="AL14" s="358">
        <f t="shared" si="29"/>
        <v>0</v>
      </c>
      <c r="AM14" s="358">
        <f t="shared" si="30"/>
        <v>0</v>
      </c>
      <c r="AN14" s="358">
        <f t="shared" si="31"/>
        <v>0</v>
      </c>
      <c r="AO14" s="358">
        <f t="shared" si="32"/>
        <v>0</v>
      </c>
      <c r="AP14" s="358">
        <f t="shared" si="33"/>
        <v>0</v>
      </c>
      <c r="AQ14" s="358">
        <f t="shared" si="34"/>
        <v>0</v>
      </c>
      <c r="AR14" s="358">
        <f t="shared" si="35"/>
        <v>0</v>
      </c>
      <c r="AS14" s="358">
        <f t="shared" si="36"/>
        <v>0</v>
      </c>
      <c r="AT14" s="358">
        <f t="shared" si="37"/>
        <v>0</v>
      </c>
      <c r="AU14" s="69">
        <f t="shared" si="38"/>
        <v>0</v>
      </c>
      <c r="AW14" s="496"/>
      <c r="AX14" s="190" t="s">
        <v>50</v>
      </c>
      <c r="AY14" s="358">
        <f t="shared" si="58"/>
        <v>0</v>
      </c>
      <c r="AZ14" s="358">
        <f t="shared" si="39"/>
        <v>0</v>
      </c>
      <c r="BA14" s="358">
        <f t="shared" si="40"/>
        <v>0</v>
      </c>
      <c r="BB14" s="358">
        <f t="shared" si="41"/>
        <v>0</v>
      </c>
      <c r="BC14" s="358">
        <f t="shared" si="42"/>
        <v>0</v>
      </c>
      <c r="BD14" s="358">
        <f t="shared" si="43"/>
        <v>0</v>
      </c>
      <c r="BE14" s="358">
        <f t="shared" si="44"/>
        <v>0</v>
      </c>
      <c r="BF14" s="358">
        <f t="shared" si="45"/>
        <v>0</v>
      </c>
      <c r="BG14" s="358">
        <f t="shared" si="46"/>
        <v>0</v>
      </c>
      <c r="BH14" s="358">
        <f t="shared" si="47"/>
        <v>0</v>
      </c>
      <c r="BI14" s="358">
        <f t="shared" si="48"/>
        <v>0</v>
      </c>
      <c r="BJ14" s="358">
        <f t="shared" si="49"/>
        <v>0</v>
      </c>
      <c r="BK14" s="69">
        <f t="shared" si="50"/>
        <v>0</v>
      </c>
      <c r="BN14" s="415"/>
      <c r="BP14" s="496"/>
      <c r="BQ14" s="190" t="s">
        <v>50</v>
      </c>
      <c r="BR14" s="413">
        <v>0</v>
      </c>
      <c r="BS14" s="413">
        <v>0</v>
      </c>
      <c r="BT14" s="413">
        <v>6.456963002903212E-3</v>
      </c>
      <c r="BU14" s="413">
        <v>3.761039415029984E-2</v>
      </c>
      <c r="BV14" s="413">
        <v>0.10114765225473885</v>
      </c>
      <c r="BW14" s="413">
        <v>6.0341274321479663E-2</v>
      </c>
      <c r="BX14" s="413">
        <v>2.469531578496257E-2</v>
      </c>
      <c r="BY14" s="413">
        <v>2.9096208207695776E-2</v>
      </c>
      <c r="BZ14" s="413">
        <v>2.7002094489844055E-2</v>
      </c>
      <c r="CA14" s="413">
        <v>2.5416378183782257E-2</v>
      </c>
      <c r="CB14" s="413">
        <v>3.8247847565671705E-2</v>
      </c>
      <c r="CC14" s="413">
        <v>9.6533094090140423E-2</v>
      </c>
      <c r="CD14" s="384">
        <f t="shared" si="51"/>
        <v>0.44654722205151831</v>
      </c>
      <c r="CF14" s="496"/>
      <c r="CG14" s="190" t="s">
        <v>50</v>
      </c>
      <c r="CH14" s="413">
        <v>0</v>
      </c>
      <c r="CI14" s="413">
        <v>0</v>
      </c>
      <c r="CJ14" s="413">
        <v>8.5404819657972971E-3</v>
      </c>
      <c r="CK14" s="413">
        <v>2.190771653863556E-3</v>
      </c>
      <c r="CL14" s="413">
        <v>1.1360217979381334E-2</v>
      </c>
      <c r="CM14" s="413">
        <v>2.1526159676129156E-2</v>
      </c>
      <c r="CN14" s="413">
        <v>2.2742158886052743E-2</v>
      </c>
      <c r="CO14" s="413">
        <v>2.5580560676340538E-2</v>
      </c>
      <c r="CP14" s="413">
        <v>5.3387749544897292E-2</v>
      </c>
      <c r="CQ14" s="413">
        <v>2.2964070631111777E-2</v>
      </c>
      <c r="CR14" s="413">
        <v>3.2961243764564517E-2</v>
      </c>
      <c r="CS14" s="413">
        <v>0.35219936317034345</v>
      </c>
      <c r="CT14" s="384">
        <f t="shared" si="52"/>
        <v>0.55345277794848169</v>
      </c>
      <c r="CV14" s="496"/>
      <c r="CW14" s="190" t="s">
        <v>50</v>
      </c>
      <c r="CX14" s="413">
        <v>0</v>
      </c>
      <c r="CY14" s="413">
        <v>0</v>
      </c>
      <c r="CZ14" s="413">
        <v>0</v>
      </c>
      <c r="DA14" s="413">
        <v>0</v>
      </c>
      <c r="DB14" s="413">
        <v>0</v>
      </c>
      <c r="DC14" s="413">
        <v>0</v>
      </c>
      <c r="DD14" s="413">
        <v>0</v>
      </c>
      <c r="DE14" s="413">
        <v>0</v>
      </c>
      <c r="DF14" s="413">
        <v>0</v>
      </c>
      <c r="DG14" s="413">
        <v>0</v>
      </c>
      <c r="DH14" s="413">
        <v>0</v>
      </c>
      <c r="DI14" s="413">
        <v>0</v>
      </c>
      <c r="DJ14" s="384">
        <f t="shared" si="53"/>
        <v>0</v>
      </c>
      <c r="DL14" s="496"/>
      <c r="DM14" s="190" t="s">
        <v>50</v>
      </c>
      <c r="DN14" s="413">
        <v>0</v>
      </c>
      <c r="DO14" s="413">
        <v>0</v>
      </c>
      <c r="DP14" s="413">
        <v>0</v>
      </c>
      <c r="DQ14" s="413">
        <v>0</v>
      </c>
      <c r="DR14" s="413">
        <v>0</v>
      </c>
      <c r="DS14" s="413">
        <v>0</v>
      </c>
      <c r="DT14" s="413">
        <v>0</v>
      </c>
      <c r="DU14" s="413">
        <v>0</v>
      </c>
      <c r="DV14" s="413">
        <v>0</v>
      </c>
      <c r="DW14" s="413">
        <v>0</v>
      </c>
      <c r="DX14" s="413">
        <v>0</v>
      </c>
      <c r="DY14" s="413">
        <v>0</v>
      </c>
      <c r="DZ14" s="384">
        <f t="shared" si="54"/>
        <v>0</v>
      </c>
      <c r="EA14" s="414">
        <f t="shared" si="59"/>
        <v>1</v>
      </c>
    </row>
    <row r="15" spans="1:131" x14ac:dyDescent="0.25">
      <c r="A15" s="496"/>
      <c r="B15" s="190" t="s">
        <v>49</v>
      </c>
      <c r="C15" s="358">
        <f t="shared" si="55"/>
        <v>0</v>
      </c>
      <c r="D15" s="358">
        <f t="shared" si="3"/>
        <v>0</v>
      </c>
      <c r="E15" s="358">
        <f t="shared" si="4"/>
        <v>0</v>
      </c>
      <c r="F15" s="358">
        <f t="shared" si="5"/>
        <v>0</v>
      </c>
      <c r="G15" s="358">
        <f t="shared" si="6"/>
        <v>0</v>
      </c>
      <c r="H15" s="358">
        <f t="shared" si="7"/>
        <v>0</v>
      </c>
      <c r="I15" s="358">
        <f t="shared" si="8"/>
        <v>0</v>
      </c>
      <c r="J15" s="358">
        <f t="shared" si="9"/>
        <v>0</v>
      </c>
      <c r="K15" s="358">
        <f t="shared" si="10"/>
        <v>0</v>
      </c>
      <c r="L15" s="358">
        <f t="shared" si="11"/>
        <v>0</v>
      </c>
      <c r="M15" s="358">
        <f t="shared" si="12"/>
        <v>0</v>
      </c>
      <c r="N15" s="358">
        <f t="shared" si="13"/>
        <v>0</v>
      </c>
      <c r="O15" s="69">
        <f t="shared" si="14"/>
        <v>0</v>
      </c>
      <c r="Q15" s="496"/>
      <c r="R15" s="190" t="s">
        <v>49</v>
      </c>
      <c r="S15" s="358">
        <f t="shared" si="56"/>
        <v>0</v>
      </c>
      <c r="T15" s="358">
        <f t="shared" si="15"/>
        <v>0</v>
      </c>
      <c r="U15" s="358">
        <f t="shared" si="16"/>
        <v>0</v>
      </c>
      <c r="V15" s="358">
        <f t="shared" si="17"/>
        <v>0</v>
      </c>
      <c r="W15" s="358">
        <f t="shared" si="18"/>
        <v>0</v>
      </c>
      <c r="X15" s="358">
        <f t="shared" si="19"/>
        <v>0</v>
      </c>
      <c r="Y15" s="358">
        <f t="shared" si="20"/>
        <v>0</v>
      </c>
      <c r="Z15" s="358">
        <f t="shared" si="21"/>
        <v>0</v>
      </c>
      <c r="AA15" s="358">
        <f t="shared" si="22"/>
        <v>0</v>
      </c>
      <c r="AB15" s="358">
        <f t="shared" si="23"/>
        <v>0</v>
      </c>
      <c r="AC15" s="358">
        <f t="shared" si="24"/>
        <v>0</v>
      </c>
      <c r="AD15" s="358">
        <f t="shared" si="25"/>
        <v>0</v>
      </c>
      <c r="AE15" s="69">
        <f t="shared" si="26"/>
        <v>0</v>
      </c>
      <c r="AG15" s="496"/>
      <c r="AH15" s="190" t="s">
        <v>49</v>
      </c>
      <c r="AI15" s="358">
        <f t="shared" si="57"/>
        <v>0</v>
      </c>
      <c r="AJ15" s="358">
        <f t="shared" si="27"/>
        <v>0</v>
      </c>
      <c r="AK15" s="358">
        <f t="shared" si="28"/>
        <v>0</v>
      </c>
      <c r="AL15" s="358">
        <f t="shared" si="29"/>
        <v>0</v>
      </c>
      <c r="AM15" s="358">
        <f t="shared" si="30"/>
        <v>0</v>
      </c>
      <c r="AN15" s="358">
        <f t="shared" si="31"/>
        <v>0</v>
      </c>
      <c r="AO15" s="358">
        <f t="shared" si="32"/>
        <v>0</v>
      </c>
      <c r="AP15" s="358">
        <f t="shared" si="33"/>
        <v>0</v>
      </c>
      <c r="AQ15" s="358">
        <f t="shared" si="34"/>
        <v>0</v>
      </c>
      <c r="AR15" s="358">
        <f t="shared" si="35"/>
        <v>0</v>
      </c>
      <c r="AS15" s="358">
        <f t="shared" si="36"/>
        <v>0</v>
      </c>
      <c r="AT15" s="358">
        <f t="shared" si="37"/>
        <v>0</v>
      </c>
      <c r="AU15" s="69">
        <f t="shared" si="38"/>
        <v>0</v>
      </c>
      <c r="AW15" s="496"/>
      <c r="AX15" s="190" t="s">
        <v>49</v>
      </c>
      <c r="AY15" s="358">
        <f t="shared" si="58"/>
        <v>0</v>
      </c>
      <c r="AZ15" s="358">
        <f t="shared" si="39"/>
        <v>0</v>
      </c>
      <c r="BA15" s="358">
        <f t="shared" si="40"/>
        <v>0</v>
      </c>
      <c r="BB15" s="358">
        <f t="shared" si="41"/>
        <v>0</v>
      </c>
      <c r="BC15" s="358">
        <f t="shared" si="42"/>
        <v>0</v>
      </c>
      <c r="BD15" s="358">
        <f t="shared" si="43"/>
        <v>0</v>
      </c>
      <c r="BE15" s="358">
        <f t="shared" si="44"/>
        <v>0</v>
      </c>
      <c r="BF15" s="358">
        <f t="shared" si="45"/>
        <v>0</v>
      </c>
      <c r="BG15" s="358">
        <f t="shared" si="46"/>
        <v>0</v>
      </c>
      <c r="BH15" s="358">
        <f t="shared" si="47"/>
        <v>0</v>
      </c>
      <c r="BI15" s="358">
        <f t="shared" si="48"/>
        <v>0</v>
      </c>
      <c r="BJ15" s="358">
        <f t="shared" si="49"/>
        <v>0</v>
      </c>
      <c r="BK15" s="69">
        <f t="shared" si="50"/>
        <v>0</v>
      </c>
      <c r="BN15" s="415"/>
      <c r="BP15" s="496"/>
      <c r="BQ15" s="190" t="s">
        <v>49</v>
      </c>
      <c r="BR15" s="383">
        <v>0</v>
      </c>
      <c r="BS15" s="383">
        <v>0</v>
      </c>
      <c r="BT15" s="383">
        <v>0</v>
      </c>
      <c r="BU15" s="383">
        <v>1</v>
      </c>
      <c r="BV15" s="383">
        <v>0</v>
      </c>
      <c r="BW15" s="383">
        <v>0</v>
      </c>
      <c r="BX15" s="383">
        <v>0</v>
      </c>
      <c r="BY15" s="383">
        <v>0</v>
      </c>
      <c r="BZ15" s="383">
        <v>0</v>
      </c>
      <c r="CA15" s="383">
        <v>0</v>
      </c>
      <c r="CB15" s="383">
        <v>0</v>
      </c>
      <c r="CC15" s="383">
        <v>0</v>
      </c>
      <c r="CD15" s="384">
        <f t="shared" si="51"/>
        <v>1</v>
      </c>
      <c r="CF15" s="496"/>
      <c r="CG15" s="190" t="s">
        <v>49</v>
      </c>
      <c r="CH15" s="383">
        <v>0</v>
      </c>
      <c r="CI15" s="383">
        <v>0</v>
      </c>
      <c r="CJ15" s="383">
        <v>0</v>
      </c>
      <c r="CK15" s="383">
        <v>0</v>
      </c>
      <c r="CL15" s="383">
        <v>0</v>
      </c>
      <c r="CM15" s="383">
        <v>0</v>
      </c>
      <c r="CN15" s="383">
        <v>0</v>
      </c>
      <c r="CO15" s="383">
        <v>0</v>
      </c>
      <c r="CP15" s="383">
        <v>0</v>
      </c>
      <c r="CQ15" s="383">
        <v>0</v>
      </c>
      <c r="CR15" s="383">
        <v>0</v>
      </c>
      <c r="CS15" s="383">
        <v>0</v>
      </c>
      <c r="CT15" s="384">
        <f t="shared" si="52"/>
        <v>0</v>
      </c>
      <c r="CV15" s="496"/>
      <c r="CW15" s="190" t="s">
        <v>49</v>
      </c>
      <c r="CX15" s="383">
        <v>0</v>
      </c>
      <c r="CY15" s="383">
        <v>0</v>
      </c>
      <c r="CZ15" s="383">
        <v>0</v>
      </c>
      <c r="DA15" s="383">
        <v>0</v>
      </c>
      <c r="DB15" s="383">
        <v>0</v>
      </c>
      <c r="DC15" s="383">
        <v>0</v>
      </c>
      <c r="DD15" s="383">
        <v>0</v>
      </c>
      <c r="DE15" s="383">
        <v>0</v>
      </c>
      <c r="DF15" s="383">
        <v>0</v>
      </c>
      <c r="DG15" s="383">
        <v>0</v>
      </c>
      <c r="DH15" s="383">
        <v>0</v>
      </c>
      <c r="DI15" s="383">
        <v>0</v>
      </c>
      <c r="DJ15" s="384">
        <f t="shared" si="53"/>
        <v>0</v>
      </c>
      <c r="DL15" s="496"/>
      <c r="DM15" s="190" t="s">
        <v>49</v>
      </c>
      <c r="DN15" s="383">
        <v>0</v>
      </c>
      <c r="DO15" s="383">
        <v>0</v>
      </c>
      <c r="DP15" s="383">
        <v>0</v>
      </c>
      <c r="DQ15" s="383">
        <v>0</v>
      </c>
      <c r="DR15" s="383">
        <v>0</v>
      </c>
      <c r="DS15" s="383">
        <v>0</v>
      </c>
      <c r="DT15" s="383">
        <v>0</v>
      </c>
      <c r="DU15" s="383">
        <v>0</v>
      </c>
      <c r="DV15" s="383">
        <v>0</v>
      </c>
      <c r="DW15" s="383">
        <v>0</v>
      </c>
      <c r="DX15" s="383">
        <v>0</v>
      </c>
      <c r="DY15" s="383">
        <v>0</v>
      </c>
      <c r="DZ15" s="384">
        <f t="shared" si="54"/>
        <v>0</v>
      </c>
      <c r="EA15" s="414">
        <f t="shared" si="59"/>
        <v>1</v>
      </c>
    </row>
    <row r="16" spans="1:131" ht="16.5" customHeight="1" thickBot="1" x14ac:dyDescent="0.3">
      <c r="A16" s="497"/>
      <c r="B16" s="190" t="s">
        <v>48</v>
      </c>
      <c r="C16" s="358">
        <f t="shared" si="55"/>
        <v>0</v>
      </c>
      <c r="D16" s="358">
        <f t="shared" si="3"/>
        <v>0</v>
      </c>
      <c r="E16" s="358">
        <f t="shared" si="4"/>
        <v>0</v>
      </c>
      <c r="F16" s="358">
        <f t="shared" si="5"/>
        <v>0</v>
      </c>
      <c r="G16" s="358">
        <f t="shared" si="6"/>
        <v>0</v>
      </c>
      <c r="H16" s="358">
        <f t="shared" si="7"/>
        <v>0</v>
      </c>
      <c r="I16" s="358">
        <f t="shared" si="8"/>
        <v>0</v>
      </c>
      <c r="J16" s="358">
        <f t="shared" si="9"/>
        <v>0</v>
      </c>
      <c r="K16" s="358">
        <f t="shared" si="10"/>
        <v>0</v>
      </c>
      <c r="L16" s="358">
        <f t="shared" si="11"/>
        <v>0</v>
      </c>
      <c r="M16" s="358">
        <f t="shared" si="12"/>
        <v>0</v>
      </c>
      <c r="N16" s="358">
        <f t="shared" si="13"/>
        <v>0</v>
      </c>
      <c r="O16" s="69">
        <f t="shared" si="14"/>
        <v>0</v>
      </c>
      <c r="Q16" s="497"/>
      <c r="R16" s="190" t="s">
        <v>48</v>
      </c>
      <c r="S16" s="358">
        <f t="shared" si="56"/>
        <v>0</v>
      </c>
      <c r="T16" s="358">
        <f t="shared" si="15"/>
        <v>0</v>
      </c>
      <c r="U16" s="358">
        <f t="shared" si="16"/>
        <v>0</v>
      </c>
      <c r="V16" s="358">
        <f t="shared" si="17"/>
        <v>0</v>
      </c>
      <c r="W16" s="358">
        <f t="shared" si="18"/>
        <v>0</v>
      </c>
      <c r="X16" s="358">
        <f t="shared" si="19"/>
        <v>0</v>
      </c>
      <c r="Y16" s="358">
        <f t="shared" si="20"/>
        <v>0</v>
      </c>
      <c r="Z16" s="358">
        <f t="shared" si="21"/>
        <v>0</v>
      </c>
      <c r="AA16" s="358">
        <f t="shared" si="22"/>
        <v>0</v>
      </c>
      <c r="AB16" s="358">
        <f t="shared" si="23"/>
        <v>0</v>
      </c>
      <c r="AC16" s="358">
        <f t="shared" si="24"/>
        <v>0</v>
      </c>
      <c r="AD16" s="358">
        <f t="shared" si="25"/>
        <v>0</v>
      </c>
      <c r="AE16" s="69">
        <f t="shared" si="26"/>
        <v>0</v>
      </c>
      <c r="AG16" s="497"/>
      <c r="AH16" s="190" t="s">
        <v>48</v>
      </c>
      <c r="AI16" s="358">
        <f t="shared" si="57"/>
        <v>0</v>
      </c>
      <c r="AJ16" s="358">
        <f t="shared" si="27"/>
        <v>0</v>
      </c>
      <c r="AK16" s="358">
        <f t="shared" si="28"/>
        <v>0</v>
      </c>
      <c r="AL16" s="358">
        <f t="shared" si="29"/>
        <v>0</v>
      </c>
      <c r="AM16" s="358">
        <f t="shared" si="30"/>
        <v>0</v>
      </c>
      <c r="AN16" s="358">
        <f t="shared" si="31"/>
        <v>0</v>
      </c>
      <c r="AO16" s="358">
        <f t="shared" si="32"/>
        <v>0</v>
      </c>
      <c r="AP16" s="358">
        <f t="shared" si="33"/>
        <v>0</v>
      </c>
      <c r="AQ16" s="358">
        <f t="shared" si="34"/>
        <v>0</v>
      </c>
      <c r="AR16" s="358">
        <f t="shared" si="35"/>
        <v>0</v>
      </c>
      <c r="AS16" s="358">
        <f t="shared" si="36"/>
        <v>0</v>
      </c>
      <c r="AT16" s="358">
        <f t="shared" si="37"/>
        <v>0</v>
      </c>
      <c r="AU16" s="69">
        <f t="shared" si="38"/>
        <v>0</v>
      </c>
      <c r="AW16" s="497"/>
      <c r="AX16" s="190" t="s">
        <v>48</v>
      </c>
      <c r="AY16" s="358">
        <f t="shared" si="58"/>
        <v>0</v>
      </c>
      <c r="AZ16" s="358">
        <f t="shared" si="39"/>
        <v>0</v>
      </c>
      <c r="BA16" s="358">
        <f t="shared" si="40"/>
        <v>0</v>
      </c>
      <c r="BB16" s="358">
        <f t="shared" si="41"/>
        <v>0</v>
      </c>
      <c r="BC16" s="358">
        <f t="shared" si="42"/>
        <v>0</v>
      </c>
      <c r="BD16" s="358">
        <f t="shared" si="43"/>
        <v>0</v>
      </c>
      <c r="BE16" s="358">
        <f t="shared" si="44"/>
        <v>0</v>
      </c>
      <c r="BF16" s="358">
        <f t="shared" si="45"/>
        <v>0</v>
      </c>
      <c r="BG16" s="358">
        <f t="shared" si="46"/>
        <v>0</v>
      </c>
      <c r="BH16" s="358">
        <f t="shared" si="47"/>
        <v>0</v>
      </c>
      <c r="BI16" s="358">
        <f t="shared" si="48"/>
        <v>0</v>
      </c>
      <c r="BJ16" s="358">
        <f t="shared" si="49"/>
        <v>0</v>
      </c>
      <c r="BK16" s="69">
        <f t="shared" si="50"/>
        <v>0</v>
      </c>
      <c r="BN16" s="415"/>
      <c r="BP16" s="497"/>
      <c r="BQ16" s="190" t="s">
        <v>48</v>
      </c>
      <c r="BR16" s="413">
        <v>0</v>
      </c>
      <c r="BS16" s="413">
        <v>0</v>
      </c>
      <c r="BT16" s="413">
        <v>6.456963002903212E-3</v>
      </c>
      <c r="BU16" s="413">
        <v>3.761039415029984E-2</v>
      </c>
      <c r="BV16" s="413">
        <v>0.10114765225473885</v>
      </c>
      <c r="BW16" s="413">
        <v>6.0341274321479663E-2</v>
      </c>
      <c r="BX16" s="413">
        <v>2.469531578496257E-2</v>
      </c>
      <c r="BY16" s="413">
        <v>2.9096208207695776E-2</v>
      </c>
      <c r="BZ16" s="413">
        <v>2.7002094489844055E-2</v>
      </c>
      <c r="CA16" s="413">
        <v>2.5416378183782257E-2</v>
      </c>
      <c r="CB16" s="413">
        <v>3.8247847565671705E-2</v>
      </c>
      <c r="CC16" s="413">
        <v>9.6533094090140423E-2</v>
      </c>
      <c r="CD16" s="384">
        <f t="shared" si="51"/>
        <v>0.44654722205151831</v>
      </c>
      <c r="CF16" s="497"/>
      <c r="CG16" s="190" t="s">
        <v>48</v>
      </c>
      <c r="CH16" s="413">
        <v>0</v>
      </c>
      <c r="CI16" s="413">
        <v>0</v>
      </c>
      <c r="CJ16" s="413">
        <v>8.5404819657972971E-3</v>
      </c>
      <c r="CK16" s="413">
        <v>2.190771653863556E-3</v>
      </c>
      <c r="CL16" s="413">
        <v>1.1360217979381334E-2</v>
      </c>
      <c r="CM16" s="413">
        <v>2.1526159676129156E-2</v>
      </c>
      <c r="CN16" s="413">
        <v>2.2742158886052743E-2</v>
      </c>
      <c r="CO16" s="413">
        <v>2.5580560676340538E-2</v>
      </c>
      <c r="CP16" s="413">
        <v>5.3387749544897292E-2</v>
      </c>
      <c r="CQ16" s="413">
        <v>2.2964070631111777E-2</v>
      </c>
      <c r="CR16" s="413">
        <v>3.2961243764564517E-2</v>
      </c>
      <c r="CS16" s="413">
        <v>0.35219936317034345</v>
      </c>
      <c r="CT16" s="384">
        <f t="shared" si="52"/>
        <v>0.55345277794848169</v>
      </c>
      <c r="CV16" s="497"/>
      <c r="CW16" s="190" t="s">
        <v>48</v>
      </c>
      <c r="CX16" s="413">
        <v>0</v>
      </c>
      <c r="CY16" s="413">
        <v>0</v>
      </c>
      <c r="CZ16" s="413">
        <v>0</v>
      </c>
      <c r="DA16" s="413">
        <v>0</v>
      </c>
      <c r="DB16" s="413">
        <v>0</v>
      </c>
      <c r="DC16" s="413">
        <v>0</v>
      </c>
      <c r="DD16" s="413">
        <v>0</v>
      </c>
      <c r="DE16" s="413">
        <v>0</v>
      </c>
      <c r="DF16" s="413">
        <v>0</v>
      </c>
      <c r="DG16" s="413">
        <v>0</v>
      </c>
      <c r="DH16" s="413">
        <v>0</v>
      </c>
      <c r="DI16" s="413">
        <v>0</v>
      </c>
      <c r="DJ16" s="384">
        <f t="shared" si="53"/>
        <v>0</v>
      </c>
      <c r="DL16" s="497"/>
      <c r="DM16" s="190" t="s">
        <v>48</v>
      </c>
      <c r="DN16" s="413">
        <v>0</v>
      </c>
      <c r="DO16" s="413">
        <v>0</v>
      </c>
      <c r="DP16" s="413">
        <v>0</v>
      </c>
      <c r="DQ16" s="413">
        <v>0</v>
      </c>
      <c r="DR16" s="413">
        <v>0</v>
      </c>
      <c r="DS16" s="413">
        <v>0</v>
      </c>
      <c r="DT16" s="413">
        <v>0</v>
      </c>
      <c r="DU16" s="413">
        <v>0</v>
      </c>
      <c r="DV16" s="413">
        <v>0</v>
      </c>
      <c r="DW16" s="413">
        <v>0</v>
      </c>
      <c r="DX16" s="413">
        <v>0</v>
      </c>
      <c r="DY16" s="413">
        <v>0</v>
      </c>
      <c r="DZ16" s="384">
        <f t="shared" si="54"/>
        <v>0</v>
      </c>
      <c r="EA16" s="414">
        <f t="shared" si="59"/>
        <v>1</v>
      </c>
    </row>
    <row r="17" spans="1:131" ht="15.75" thickBot="1" x14ac:dyDescent="0.3">
      <c r="B17" s="191" t="s">
        <v>43</v>
      </c>
      <c r="C17" s="183">
        <f>SUM(C4:C16)</f>
        <v>0</v>
      </c>
      <c r="D17" s="183">
        <f t="shared" ref="D17:N17" si="60">SUM(D4:D16)</f>
        <v>0</v>
      </c>
      <c r="E17" s="183">
        <f t="shared" si="60"/>
        <v>16070.059293031623</v>
      </c>
      <c r="F17" s="183">
        <f t="shared" si="60"/>
        <v>93878.231890151088</v>
      </c>
      <c r="G17" s="183">
        <f t="shared" si="60"/>
        <v>247919.07912636391</v>
      </c>
      <c r="H17" s="183">
        <f t="shared" si="60"/>
        <v>143511.94954721889</v>
      </c>
      <c r="I17" s="183">
        <f t="shared" si="60"/>
        <v>60842.367951015171</v>
      </c>
      <c r="J17" s="183">
        <f t="shared" si="60"/>
        <v>72414.506771965374</v>
      </c>
      <c r="K17" s="183">
        <f t="shared" si="60"/>
        <v>58237.251263651589</v>
      </c>
      <c r="L17" s="183">
        <f t="shared" si="60"/>
        <v>66329.841396859585</v>
      </c>
      <c r="M17" s="183">
        <f t="shared" si="60"/>
        <v>95587.189165762364</v>
      </c>
      <c r="N17" s="360">
        <f t="shared" si="60"/>
        <v>238803.83713891034</v>
      </c>
      <c r="O17" s="72">
        <f t="shared" si="14"/>
        <v>1093594.31354493</v>
      </c>
      <c r="Q17" s="73"/>
      <c r="R17" s="191" t="s">
        <v>43</v>
      </c>
      <c r="S17" s="183">
        <f>SUM(S4:S16)</f>
        <v>0</v>
      </c>
      <c r="T17" s="183">
        <f t="shared" ref="T17" si="61">SUM(T4:T16)</f>
        <v>0</v>
      </c>
      <c r="U17" s="183">
        <f t="shared" ref="U17" si="62">SUM(U4:U16)</f>
        <v>21255.511533784629</v>
      </c>
      <c r="V17" s="183">
        <f t="shared" ref="V17" si="63">SUM(V4:V16)</f>
        <v>5452.3822359290079</v>
      </c>
      <c r="W17" s="183">
        <f t="shared" ref="W17" si="64">SUM(W4:W16)</f>
        <v>28273.257323657992</v>
      </c>
      <c r="X17" s="183">
        <f t="shared" ref="X17" si="65">SUM(X4:X16)</f>
        <v>49050.735902964094</v>
      </c>
      <c r="Y17" s="183">
        <f t="shared" ref="Y17" si="66">SUM(Y4:Y16)</f>
        <v>56600.578567058561</v>
      </c>
      <c r="Z17" s="183">
        <f t="shared" ref="Z17" si="67">SUM(Z4:Z16)</f>
        <v>63664.779654607475</v>
      </c>
      <c r="AA17" s="183">
        <f t="shared" ref="AA17" si="68">SUM(AA4:AA16)</f>
        <v>132871.18112993191</v>
      </c>
      <c r="AB17" s="183">
        <f t="shared" ref="AB17" si="69">SUM(AB4:AB16)</f>
        <v>57152.871479270594</v>
      </c>
      <c r="AC17" s="183">
        <f t="shared" ref="AC17" si="70">SUM(AC4:AC16)</f>
        <v>82033.789171543831</v>
      </c>
      <c r="AD17" s="360">
        <f t="shared" ref="AD17" si="71">SUM(AD4:AD16)</f>
        <v>867949.75420240255</v>
      </c>
      <c r="AE17" s="72">
        <f t="shared" si="26"/>
        <v>1364304.8412011508</v>
      </c>
      <c r="AG17" s="73"/>
      <c r="AH17" s="191" t="s">
        <v>43</v>
      </c>
      <c r="AI17" s="183">
        <f>SUM(AI4:AI16)</f>
        <v>0</v>
      </c>
      <c r="AJ17" s="183">
        <f t="shared" ref="AJ17" si="72">SUM(AJ4:AJ16)</f>
        <v>0</v>
      </c>
      <c r="AK17" s="183">
        <f t="shared" ref="AK17" si="73">SUM(AK4:AK16)</f>
        <v>0</v>
      </c>
      <c r="AL17" s="183">
        <f t="shared" ref="AL17" si="74">SUM(AL4:AL16)</f>
        <v>0</v>
      </c>
      <c r="AM17" s="183">
        <f t="shared" ref="AM17" si="75">SUM(AM4:AM16)</f>
        <v>0</v>
      </c>
      <c r="AN17" s="183">
        <f t="shared" ref="AN17" si="76">SUM(AN4:AN16)</f>
        <v>0</v>
      </c>
      <c r="AO17" s="183">
        <f t="shared" ref="AO17" si="77">SUM(AO4:AO16)</f>
        <v>0</v>
      </c>
      <c r="AP17" s="183">
        <f t="shared" ref="AP17" si="78">SUM(AP4:AP16)</f>
        <v>0</v>
      </c>
      <c r="AQ17" s="183">
        <f t="shared" ref="AQ17" si="79">SUM(AQ4:AQ16)</f>
        <v>0</v>
      </c>
      <c r="AR17" s="183">
        <f t="shared" ref="AR17" si="80">SUM(AR4:AR16)</f>
        <v>0</v>
      </c>
      <c r="AS17" s="183">
        <f t="shared" ref="AS17" si="81">SUM(AS4:AS16)</f>
        <v>0</v>
      </c>
      <c r="AT17" s="360">
        <f t="shared" ref="AT17" si="82">SUM(AT4:AT16)</f>
        <v>0</v>
      </c>
      <c r="AU17" s="72">
        <f t="shared" si="38"/>
        <v>0</v>
      </c>
      <c r="AW17" s="73"/>
      <c r="AX17" s="191" t="s">
        <v>43</v>
      </c>
      <c r="AY17" s="183">
        <f>SUM(AY4:AY16)</f>
        <v>0</v>
      </c>
      <c r="AZ17" s="183">
        <f t="shared" ref="AZ17" si="83">SUM(AZ4:AZ16)</f>
        <v>0</v>
      </c>
      <c r="BA17" s="183">
        <f t="shared" ref="BA17" si="84">SUM(BA4:BA16)</f>
        <v>0</v>
      </c>
      <c r="BB17" s="183">
        <f t="shared" ref="BB17" si="85">SUM(BB4:BB16)</f>
        <v>0</v>
      </c>
      <c r="BC17" s="183">
        <f t="shared" ref="BC17" si="86">SUM(BC4:BC16)</f>
        <v>0</v>
      </c>
      <c r="BD17" s="183">
        <f t="shared" ref="BD17" si="87">SUM(BD4:BD16)</f>
        <v>0</v>
      </c>
      <c r="BE17" s="183">
        <f t="shared" ref="BE17" si="88">SUM(BE4:BE16)</f>
        <v>0</v>
      </c>
      <c r="BF17" s="183">
        <f t="shared" ref="BF17" si="89">SUM(BF4:BF16)</f>
        <v>0</v>
      </c>
      <c r="BG17" s="183">
        <f t="shared" ref="BG17" si="90">SUM(BG4:BG16)</f>
        <v>0</v>
      </c>
      <c r="BH17" s="183">
        <f t="shared" ref="BH17" si="91">SUM(BH4:BH16)</f>
        <v>0</v>
      </c>
      <c r="BI17" s="183">
        <f t="shared" ref="BI17" si="92">SUM(BI4:BI16)</f>
        <v>0</v>
      </c>
      <c r="BJ17" s="360">
        <f t="shared" ref="BJ17" si="93">SUM(BJ4:BJ16)</f>
        <v>0</v>
      </c>
      <c r="BK17" s="72">
        <f t="shared" si="50"/>
        <v>0</v>
      </c>
      <c r="BL17" s="354">
        <f>O17+AE17+AU17+BK17</f>
        <v>2457899.1547460807</v>
      </c>
      <c r="BN17" s="395">
        <f>SUM(BN4:BN16)</f>
        <v>2457899.1547460807</v>
      </c>
      <c r="BP17" s="73"/>
      <c r="BQ17" s="191" t="s">
        <v>43</v>
      </c>
      <c r="BR17" s="385"/>
      <c r="BS17" s="385"/>
      <c r="BT17" s="385"/>
      <c r="BU17" s="385"/>
      <c r="BV17" s="385"/>
      <c r="BW17" s="385"/>
      <c r="BX17" s="385"/>
      <c r="BY17" s="385"/>
      <c r="BZ17" s="385"/>
      <c r="CA17" s="385"/>
      <c r="CB17" s="385"/>
      <c r="CC17" s="401"/>
      <c r="CD17" s="388"/>
      <c r="CF17" s="73"/>
      <c r="CG17" s="191" t="s">
        <v>43</v>
      </c>
      <c r="CH17" s="385"/>
      <c r="CI17" s="385"/>
      <c r="CJ17" s="385"/>
      <c r="CK17" s="385"/>
      <c r="CL17" s="385"/>
      <c r="CM17" s="385"/>
      <c r="CN17" s="385"/>
      <c r="CO17" s="385"/>
      <c r="CP17" s="385"/>
      <c r="CQ17" s="385"/>
      <c r="CR17" s="385"/>
      <c r="CS17" s="401"/>
      <c r="CT17" s="388"/>
      <c r="CV17" s="73"/>
      <c r="CW17" s="191" t="s">
        <v>43</v>
      </c>
      <c r="CX17" s="385"/>
      <c r="CY17" s="385"/>
      <c r="CZ17" s="385"/>
      <c r="DA17" s="385"/>
      <c r="DB17" s="385"/>
      <c r="DC17" s="385"/>
      <c r="DD17" s="385"/>
      <c r="DE17" s="385"/>
      <c r="DF17" s="385"/>
      <c r="DG17" s="385"/>
      <c r="DH17" s="385"/>
      <c r="DI17" s="401"/>
      <c r="DJ17" s="388"/>
      <c r="DL17" s="73"/>
      <c r="DM17" s="191" t="s">
        <v>43</v>
      </c>
      <c r="DN17" s="385"/>
      <c r="DO17" s="385"/>
      <c r="DP17" s="385"/>
      <c r="DQ17" s="385"/>
      <c r="DR17" s="385"/>
      <c r="DS17" s="385"/>
      <c r="DT17" s="385"/>
      <c r="DU17" s="385"/>
      <c r="DV17" s="385"/>
      <c r="DW17" s="385"/>
      <c r="DX17" s="385"/>
      <c r="DY17" s="401"/>
      <c r="DZ17" s="388"/>
    </row>
    <row r="18" spans="1:131" ht="21.75" thickBot="1" x14ac:dyDescent="0.4">
      <c r="A18" s="75"/>
      <c r="Q18" s="75"/>
      <c r="AG18" s="75"/>
      <c r="AW18" s="75"/>
      <c r="BP18" s="75"/>
      <c r="CF18" s="75"/>
      <c r="CV18" s="75"/>
      <c r="DL18" s="75"/>
    </row>
    <row r="19" spans="1:131" ht="21.75" thickBot="1" x14ac:dyDescent="0.4">
      <c r="A19" s="75"/>
      <c r="B19" s="178" t="s">
        <v>36</v>
      </c>
      <c r="C19" s="179" t="str">
        <f>C$3</f>
        <v>Jan</v>
      </c>
      <c r="D19" s="179" t="str">
        <f t="shared" ref="D19:N19" si="94">D$3</f>
        <v>Feb</v>
      </c>
      <c r="E19" s="179" t="str">
        <f t="shared" si="94"/>
        <v>Mar</v>
      </c>
      <c r="F19" s="179" t="str">
        <f t="shared" si="94"/>
        <v>Apr</v>
      </c>
      <c r="G19" s="179" t="str">
        <f t="shared" si="94"/>
        <v>May</v>
      </c>
      <c r="H19" s="179" t="str">
        <f t="shared" si="94"/>
        <v>Jun</v>
      </c>
      <c r="I19" s="179" t="str">
        <f t="shared" si="94"/>
        <v>Jul</v>
      </c>
      <c r="J19" s="179" t="str">
        <f t="shared" si="94"/>
        <v>Aug</v>
      </c>
      <c r="K19" s="179" t="str">
        <f t="shared" si="94"/>
        <v>Sep</v>
      </c>
      <c r="L19" s="179" t="str">
        <f t="shared" si="94"/>
        <v>Oct</v>
      </c>
      <c r="M19" s="179" t="str">
        <f t="shared" si="94"/>
        <v>Nov</v>
      </c>
      <c r="N19" s="179" t="str">
        <f t="shared" si="94"/>
        <v>Dec</v>
      </c>
      <c r="O19" s="180" t="s">
        <v>34</v>
      </c>
      <c r="Q19" s="75"/>
      <c r="R19" s="178" t="s">
        <v>36</v>
      </c>
      <c r="S19" s="179" t="str">
        <f t="shared" ref="S19:AD19" si="95">S$3</f>
        <v>Jan</v>
      </c>
      <c r="T19" s="179" t="str">
        <f t="shared" si="95"/>
        <v>Feb</v>
      </c>
      <c r="U19" s="179" t="str">
        <f t="shared" si="95"/>
        <v>Mar</v>
      </c>
      <c r="V19" s="179" t="str">
        <f t="shared" si="95"/>
        <v>Apr</v>
      </c>
      <c r="W19" s="179" t="str">
        <f t="shared" si="95"/>
        <v>May</v>
      </c>
      <c r="X19" s="179" t="str">
        <f t="shared" si="95"/>
        <v>Jun</v>
      </c>
      <c r="Y19" s="179" t="str">
        <f t="shared" si="95"/>
        <v>Jul</v>
      </c>
      <c r="Z19" s="179" t="str">
        <f t="shared" si="95"/>
        <v>Aug</v>
      </c>
      <c r="AA19" s="179" t="str">
        <f t="shared" si="95"/>
        <v>Sep</v>
      </c>
      <c r="AB19" s="179" t="str">
        <f t="shared" si="95"/>
        <v>Oct</v>
      </c>
      <c r="AC19" s="179" t="str">
        <f t="shared" si="95"/>
        <v>Nov</v>
      </c>
      <c r="AD19" s="179" t="str">
        <f t="shared" si="95"/>
        <v>Dec</v>
      </c>
      <c r="AE19" s="180" t="s">
        <v>34</v>
      </c>
      <c r="AG19" s="75"/>
      <c r="AH19" s="192" t="s">
        <v>36</v>
      </c>
      <c r="AI19" s="179" t="str">
        <f t="shared" ref="AI19:AT19" si="96">AI$3</f>
        <v>Jan</v>
      </c>
      <c r="AJ19" s="179" t="str">
        <f t="shared" si="96"/>
        <v>Feb</v>
      </c>
      <c r="AK19" s="179" t="str">
        <f t="shared" si="96"/>
        <v>Mar</v>
      </c>
      <c r="AL19" s="179" t="str">
        <f t="shared" si="96"/>
        <v>Apr</v>
      </c>
      <c r="AM19" s="179" t="str">
        <f t="shared" si="96"/>
        <v>May</v>
      </c>
      <c r="AN19" s="179" t="str">
        <f t="shared" si="96"/>
        <v>Jun</v>
      </c>
      <c r="AO19" s="179" t="str">
        <f t="shared" si="96"/>
        <v>Jul</v>
      </c>
      <c r="AP19" s="179" t="str">
        <f t="shared" si="96"/>
        <v>Aug</v>
      </c>
      <c r="AQ19" s="179" t="str">
        <f t="shared" si="96"/>
        <v>Sep</v>
      </c>
      <c r="AR19" s="179" t="str">
        <f t="shared" si="96"/>
        <v>Oct</v>
      </c>
      <c r="AS19" s="179" t="str">
        <f t="shared" si="96"/>
        <v>Nov</v>
      </c>
      <c r="AT19" s="179" t="str">
        <f t="shared" si="96"/>
        <v>Dec</v>
      </c>
      <c r="AU19" s="180" t="s">
        <v>34</v>
      </c>
      <c r="AW19" s="75"/>
      <c r="AX19" s="178" t="s">
        <v>36</v>
      </c>
      <c r="AY19" s="179" t="str">
        <f t="shared" ref="AY19:BJ19" si="97">AY$3</f>
        <v>Jan</v>
      </c>
      <c r="AZ19" s="179" t="str">
        <f t="shared" si="97"/>
        <v>Feb</v>
      </c>
      <c r="BA19" s="179" t="str">
        <f t="shared" si="97"/>
        <v>Mar</v>
      </c>
      <c r="BB19" s="179" t="str">
        <f t="shared" si="97"/>
        <v>Apr</v>
      </c>
      <c r="BC19" s="179" t="str">
        <f t="shared" si="97"/>
        <v>May</v>
      </c>
      <c r="BD19" s="179" t="str">
        <f t="shared" si="97"/>
        <v>Jun</v>
      </c>
      <c r="BE19" s="179" t="str">
        <f t="shared" si="97"/>
        <v>Jul</v>
      </c>
      <c r="BF19" s="179" t="str">
        <f t="shared" si="97"/>
        <v>Aug</v>
      </c>
      <c r="BG19" s="179" t="str">
        <f t="shared" si="97"/>
        <v>Sep</v>
      </c>
      <c r="BH19" s="179" t="str">
        <f t="shared" si="97"/>
        <v>Oct</v>
      </c>
      <c r="BI19" s="179" t="str">
        <f t="shared" si="97"/>
        <v>Nov</v>
      </c>
      <c r="BJ19" s="179" t="str">
        <f t="shared" si="97"/>
        <v>Dec</v>
      </c>
      <c r="BK19" s="180" t="s">
        <v>34</v>
      </c>
      <c r="BN19" s="393" t="s">
        <v>34</v>
      </c>
      <c r="BP19" s="75"/>
      <c r="BQ19" s="178" t="s">
        <v>36</v>
      </c>
      <c r="BR19" s="179" t="str">
        <f t="shared" ref="BR19:CC19" si="98">BR$3</f>
        <v>Jan</v>
      </c>
      <c r="BS19" s="179" t="str">
        <f t="shared" si="98"/>
        <v>Feb</v>
      </c>
      <c r="BT19" s="179" t="str">
        <f t="shared" si="98"/>
        <v>Mar</v>
      </c>
      <c r="BU19" s="179" t="str">
        <f t="shared" si="98"/>
        <v>Apr</v>
      </c>
      <c r="BV19" s="179" t="str">
        <f t="shared" si="98"/>
        <v>May</v>
      </c>
      <c r="BW19" s="179" t="str">
        <f t="shared" si="98"/>
        <v>Jun</v>
      </c>
      <c r="BX19" s="179" t="str">
        <f t="shared" si="98"/>
        <v>Jul</v>
      </c>
      <c r="BY19" s="179" t="str">
        <f t="shared" si="98"/>
        <v>Aug</v>
      </c>
      <c r="BZ19" s="179" t="str">
        <f t="shared" si="98"/>
        <v>Sep</v>
      </c>
      <c r="CA19" s="179" t="str">
        <f t="shared" si="98"/>
        <v>Oct</v>
      </c>
      <c r="CB19" s="179" t="str">
        <f t="shared" si="98"/>
        <v>Nov</v>
      </c>
      <c r="CC19" s="179" t="str">
        <f t="shared" si="98"/>
        <v>Dec</v>
      </c>
      <c r="CD19" s="180" t="s">
        <v>34</v>
      </c>
      <c r="CF19" s="75"/>
      <c r="CG19" s="178" t="s">
        <v>36</v>
      </c>
      <c r="CH19" s="179" t="str">
        <f t="shared" ref="CH19:CS19" si="99">CH$3</f>
        <v>Jan</v>
      </c>
      <c r="CI19" s="179" t="str">
        <f t="shared" si="99"/>
        <v>Feb</v>
      </c>
      <c r="CJ19" s="179" t="str">
        <f t="shared" si="99"/>
        <v>Mar</v>
      </c>
      <c r="CK19" s="179" t="str">
        <f t="shared" si="99"/>
        <v>Apr</v>
      </c>
      <c r="CL19" s="179" t="str">
        <f t="shared" si="99"/>
        <v>May</v>
      </c>
      <c r="CM19" s="179" t="str">
        <f t="shared" si="99"/>
        <v>Jun</v>
      </c>
      <c r="CN19" s="179" t="str">
        <f t="shared" si="99"/>
        <v>Jul</v>
      </c>
      <c r="CO19" s="179" t="str">
        <f t="shared" si="99"/>
        <v>Aug</v>
      </c>
      <c r="CP19" s="179" t="str">
        <f t="shared" si="99"/>
        <v>Sep</v>
      </c>
      <c r="CQ19" s="179" t="str">
        <f t="shared" si="99"/>
        <v>Oct</v>
      </c>
      <c r="CR19" s="179" t="str">
        <f t="shared" si="99"/>
        <v>Nov</v>
      </c>
      <c r="CS19" s="179" t="str">
        <f t="shared" si="99"/>
        <v>Dec</v>
      </c>
      <c r="CT19" s="180" t="s">
        <v>34</v>
      </c>
      <c r="CV19" s="75"/>
      <c r="CW19" s="178" t="s">
        <v>36</v>
      </c>
      <c r="CX19" s="179" t="str">
        <f t="shared" ref="CX19:DI19" si="100">CX$3</f>
        <v>Jan</v>
      </c>
      <c r="CY19" s="179" t="str">
        <f t="shared" si="100"/>
        <v>Feb</v>
      </c>
      <c r="CZ19" s="179" t="str">
        <f t="shared" si="100"/>
        <v>Mar</v>
      </c>
      <c r="DA19" s="179" t="str">
        <f t="shared" si="100"/>
        <v>Apr</v>
      </c>
      <c r="DB19" s="179" t="str">
        <f t="shared" si="100"/>
        <v>May</v>
      </c>
      <c r="DC19" s="179" t="str">
        <f t="shared" si="100"/>
        <v>Jun</v>
      </c>
      <c r="DD19" s="179" t="str">
        <f t="shared" si="100"/>
        <v>Jul</v>
      </c>
      <c r="DE19" s="179" t="str">
        <f t="shared" si="100"/>
        <v>Aug</v>
      </c>
      <c r="DF19" s="179" t="str">
        <f t="shared" si="100"/>
        <v>Sep</v>
      </c>
      <c r="DG19" s="179" t="str">
        <f t="shared" si="100"/>
        <v>Oct</v>
      </c>
      <c r="DH19" s="179" t="str">
        <f t="shared" si="100"/>
        <v>Nov</v>
      </c>
      <c r="DI19" s="179" t="str">
        <f t="shared" si="100"/>
        <v>Dec</v>
      </c>
      <c r="DJ19" s="180" t="s">
        <v>34</v>
      </c>
      <c r="DL19" s="75"/>
      <c r="DM19" s="178" t="s">
        <v>36</v>
      </c>
      <c r="DN19" s="179" t="str">
        <f t="shared" ref="DN19:DY19" si="101">DN$3</f>
        <v>Jan</v>
      </c>
      <c r="DO19" s="179" t="str">
        <f t="shared" si="101"/>
        <v>Feb</v>
      </c>
      <c r="DP19" s="179" t="str">
        <f t="shared" si="101"/>
        <v>Mar</v>
      </c>
      <c r="DQ19" s="179" t="str">
        <f t="shared" si="101"/>
        <v>Apr</v>
      </c>
      <c r="DR19" s="179" t="str">
        <f t="shared" si="101"/>
        <v>May</v>
      </c>
      <c r="DS19" s="179" t="str">
        <f t="shared" si="101"/>
        <v>Jun</v>
      </c>
      <c r="DT19" s="179" t="str">
        <f t="shared" si="101"/>
        <v>Jul</v>
      </c>
      <c r="DU19" s="179" t="str">
        <f t="shared" si="101"/>
        <v>Aug</v>
      </c>
      <c r="DV19" s="179" t="str">
        <f t="shared" si="101"/>
        <v>Sep</v>
      </c>
      <c r="DW19" s="179" t="str">
        <f t="shared" si="101"/>
        <v>Oct</v>
      </c>
      <c r="DX19" s="179" t="str">
        <f t="shared" si="101"/>
        <v>Nov</v>
      </c>
      <c r="DY19" s="179" t="str">
        <f t="shared" si="101"/>
        <v>Dec</v>
      </c>
      <c r="DZ19" s="180" t="s">
        <v>34</v>
      </c>
    </row>
    <row r="20" spans="1:131" ht="15" customHeight="1" x14ac:dyDescent="0.25">
      <c r="A20" s="489" t="s">
        <v>64</v>
      </c>
      <c r="B20" s="190" t="s">
        <v>60</v>
      </c>
      <c r="C20" s="358">
        <f t="shared" ref="C20:C32" si="102">$BN20*BR20</f>
        <v>0</v>
      </c>
      <c r="D20" s="358">
        <f t="shared" ref="D20:D32" si="103">$BN20*BS20</f>
        <v>0</v>
      </c>
      <c r="E20" s="358">
        <f t="shared" ref="E20:E32" si="104">$BN20*BT20</f>
        <v>0</v>
      </c>
      <c r="F20" s="358">
        <f t="shared" ref="F20:F32" si="105">$BN20*BU20</f>
        <v>0</v>
      </c>
      <c r="G20" s="358">
        <f t="shared" ref="G20:G32" si="106">$BN20*BV20</f>
        <v>0</v>
      </c>
      <c r="H20" s="358">
        <f t="shared" ref="H20:H32" si="107">$BN20*BW20</f>
        <v>0</v>
      </c>
      <c r="I20" s="358">
        <f t="shared" ref="I20:I32" si="108">$BN20*BX20</f>
        <v>0</v>
      </c>
      <c r="J20" s="358">
        <f t="shared" ref="J20:J32" si="109">$BN20*BY20</f>
        <v>0</v>
      </c>
      <c r="K20" s="358">
        <f t="shared" ref="K20:K32" si="110">$BN20*BZ20</f>
        <v>0</v>
      </c>
      <c r="L20" s="358">
        <f t="shared" ref="L20:L32" si="111">$BN20*CA20</f>
        <v>0</v>
      </c>
      <c r="M20" s="358">
        <f t="shared" ref="M20:M32" si="112">$BN20*CB20</f>
        <v>0</v>
      </c>
      <c r="N20" s="358">
        <f t="shared" ref="N20:N32" si="113">$BN20*CC20</f>
        <v>0</v>
      </c>
      <c r="O20" s="69">
        <f t="shared" ref="O20:O33" si="114">SUM(C20:N20)</f>
        <v>0</v>
      </c>
      <c r="Q20" s="489" t="s">
        <v>64</v>
      </c>
      <c r="R20" s="190" t="s">
        <v>60</v>
      </c>
      <c r="S20" s="358">
        <f>$BN20*CH20</f>
        <v>0</v>
      </c>
      <c r="T20" s="358">
        <f t="shared" ref="T20:T32" si="115">$BN20*CI20</f>
        <v>104136.59351249639</v>
      </c>
      <c r="U20" s="358">
        <f t="shared" ref="U20:U32" si="116">$BN20*CJ20</f>
        <v>29060.0052988969</v>
      </c>
      <c r="V20" s="358">
        <f t="shared" ref="V20:V32" si="117">$BN20*CK20</f>
        <v>26678.034101886467</v>
      </c>
      <c r="W20" s="358">
        <f t="shared" ref="W20:W32" si="118">$BN20*CL20</f>
        <v>212920.85648629899</v>
      </c>
      <c r="X20" s="358">
        <f t="shared" ref="X20:X32" si="119">$BN20*CM20</f>
        <v>30762.093798096892</v>
      </c>
      <c r="Y20" s="358">
        <f t="shared" ref="Y20:Y32" si="120">$BN20*CN20</f>
        <v>27235.148172417135</v>
      </c>
      <c r="Z20" s="358">
        <f t="shared" ref="Z20:Z32" si="121">$BN20*CO20</f>
        <v>0</v>
      </c>
      <c r="AA20" s="358">
        <f t="shared" ref="AA20:AA32" si="122">$BN20*CP20</f>
        <v>18202.235310233566</v>
      </c>
      <c r="AB20" s="358">
        <f t="shared" ref="AB20:AB32" si="123">$BN20*CQ20</f>
        <v>20730.576158110202</v>
      </c>
      <c r="AC20" s="358">
        <f t="shared" ref="AC20:AC32" si="124">$BN20*CR20</f>
        <v>102195.67997645408</v>
      </c>
      <c r="AD20" s="358">
        <f t="shared" ref="AD20:AD32" si="125">$BN20*CS20</f>
        <v>358436.32351719157</v>
      </c>
      <c r="AE20" s="69">
        <f t="shared" ref="AE20:AE33" si="126">SUM(S20:AD20)</f>
        <v>930357.54633208225</v>
      </c>
      <c r="AG20" s="489" t="s">
        <v>64</v>
      </c>
      <c r="AH20" s="190" t="s">
        <v>60</v>
      </c>
      <c r="AI20" s="358">
        <f>$BN20*CX20</f>
        <v>0</v>
      </c>
      <c r="AJ20" s="358">
        <f t="shared" ref="AJ20:AJ32" si="127">$BN20*CY20</f>
        <v>0</v>
      </c>
      <c r="AK20" s="358">
        <f t="shared" ref="AK20:AK32" si="128">$BN20*CZ20</f>
        <v>0</v>
      </c>
      <c r="AL20" s="358">
        <f t="shared" ref="AL20:AL32" si="129">$BN20*DA20</f>
        <v>128533.98925258749</v>
      </c>
      <c r="AM20" s="358">
        <f t="shared" ref="AM20:AM32" si="130">$BN20*DB20</f>
        <v>0</v>
      </c>
      <c r="AN20" s="358">
        <f t="shared" ref="AN20:AN32" si="131">$BN20*DC20</f>
        <v>19517.396936507666</v>
      </c>
      <c r="AO20" s="358">
        <f t="shared" ref="AO20:AO32" si="132">$BN20*DD20</f>
        <v>48406.348945191115</v>
      </c>
      <c r="AP20" s="358">
        <f t="shared" ref="AP20:AP32" si="133">$BN20*DE20</f>
        <v>0</v>
      </c>
      <c r="AQ20" s="358">
        <f t="shared" ref="AQ20:AQ32" si="134">$BN20*DF20</f>
        <v>0</v>
      </c>
      <c r="AR20" s="358">
        <f t="shared" ref="AR20:AR32" si="135">$BN20*DG20</f>
        <v>0</v>
      </c>
      <c r="AS20" s="358">
        <f t="shared" ref="AS20:AS32" si="136">$BN20*DH20</f>
        <v>0</v>
      </c>
      <c r="AT20" s="358">
        <f t="shared" ref="AT20:AT32" si="137">$BN20*DI20</f>
        <v>150838.03915750934</v>
      </c>
      <c r="AU20" s="69">
        <f t="shared" ref="AU20:AU33" si="138">SUM(AI20:AT20)</f>
        <v>347295.77429179562</v>
      </c>
      <c r="AW20" s="489" t="s">
        <v>64</v>
      </c>
      <c r="AX20" s="190" t="s">
        <v>60</v>
      </c>
      <c r="AY20" s="358">
        <f>$BN20*DN20</f>
        <v>0</v>
      </c>
      <c r="AZ20" s="358">
        <f t="shared" ref="AZ20:AZ32" si="139">$BN20*DO20</f>
        <v>0</v>
      </c>
      <c r="BA20" s="358">
        <f t="shared" ref="BA20:BA32" si="140">$BN20*DP20</f>
        <v>0</v>
      </c>
      <c r="BB20" s="358">
        <f t="shared" ref="BB20:BB32" si="141">$BN20*DQ20</f>
        <v>0</v>
      </c>
      <c r="BC20" s="358">
        <f t="shared" ref="BC20:BC32" si="142">$BN20*DR20</f>
        <v>0</v>
      </c>
      <c r="BD20" s="358">
        <f t="shared" ref="BD20:BD32" si="143">$BN20*DS20</f>
        <v>0</v>
      </c>
      <c r="BE20" s="358">
        <f t="shared" ref="BE20:BE32" si="144">$BN20*DT20</f>
        <v>0</v>
      </c>
      <c r="BF20" s="358">
        <f t="shared" ref="BF20:BF32" si="145">$BN20*DU20</f>
        <v>0</v>
      </c>
      <c r="BG20" s="358">
        <f t="shared" ref="BG20:BG32" si="146">$BN20*DV20</f>
        <v>0</v>
      </c>
      <c r="BH20" s="358">
        <f t="shared" ref="BH20:BH32" si="147">$BN20*DW20</f>
        <v>0</v>
      </c>
      <c r="BI20" s="358">
        <f t="shared" ref="BI20:BI32" si="148">$BN20*DX20</f>
        <v>0</v>
      </c>
      <c r="BJ20" s="358">
        <f t="shared" ref="BJ20:BJ32" si="149">$BN20*DY20</f>
        <v>170514.14756455683</v>
      </c>
      <c r="BK20" s="69">
        <f t="shared" ref="BK20:BK33" si="150">SUM(AY20:BJ20)</f>
        <v>170514.14756455683</v>
      </c>
      <c r="BL20" s="187"/>
      <c r="BN20" s="415">
        <v>1448167.4681884346</v>
      </c>
      <c r="BP20" s="489" t="s">
        <v>64</v>
      </c>
      <c r="BQ20" s="190" t="s">
        <v>60</v>
      </c>
      <c r="BR20" s="383">
        <v>0</v>
      </c>
      <c r="BS20" s="383">
        <v>0</v>
      </c>
      <c r="BT20" s="383">
        <v>0</v>
      </c>
      <c r="BU20" s="383">
        <v>0</v>
      </c>
      <c r="BV20" s="383">
        <v>0</v>
      </c>
      <c r="BW20" s="383">
        <v>0</v>
      </c>
      <c r="BX20" s="383">
        <v>0</v>
      </c>
      <c r="BY20" s="383">
        <v>0</v>
      </c>
      <c r="BZ20" s="383">
        <v>0</v>
      </c>
      <c r="CA20" s="383">
        <v>0</v>
      </c>
      <c r="CB20" s="383">
        <v>0</v>
      </c>
      <c r="CC20" s="383">
        <v>0</v>
      </c>
      <c r="CD20" s="384">
        <f t="shared" ref="CD20:CD32" si="151">SUM(BR20:CC20)</f>
        <v>0</v>
      </c>
      <c r="CF20" s="489" t="s">
        <v>64</v>
      </c>
      <c r="CG20" s="190" t="s">
        <v>60</v>
      </c>
      <c r="CH20" s="383">
        <v>0</v>
      </c>
      <c r="CI20" s="383">
        <v>7.1909220307762228E-2</v>
      </c>
      <c r="CJ20" s="383">
        <v>2.0066743617193059E-2</v>
      </c>
      <c r="CK20" s="383">
        <v>1.8421926115533442E-2</v>
      </c>
      <c r="CL20" s="383">
        <v>0.14702778591805368</v>
      </c>
      <c r="CM20" s="383">
        <v>2.1242083166374614E-2</v>
      </c>
      <c r="CN20" s="383">
        <v>1.8806628909076775E-2</v>
      </c>
      <c r="CO20" s="383">
        <v>0</v>
      </c>
      <c r="CP20" s="383">
        <v>1.2569150813064046E-2</v>
      </c>
      <c r="CQ20" s="383">
        <v>1.431504063825079E-2</v>
      </c>
      <c r="CR20" s="383">
        <v>7.0568965414127396E-2</v>
      </c>
      <c r="CS20" s="383">
        <v>0.24751027169915135</v>
      </c>
      <c r="CT20" s="384">
        <f t="shared" ref="CT20:CT32" si="152">SUM(CH20:CS20)</f>
        <v>0.64243781659858734</v>
      </c>
      <c r="CV20" s="489" t="s">
        <v>64</v>
      </c>
      <c r="CW20" s="190" t="s">
        <v>60</v>
      </c>
      <c r="CX20" s="383">
        <v>0</v>
      </c>
      <c r="CY20" s="383">
        <v>0</v>
      </c>
      <c r="CZ20" s="383">
        <v>0</v>
      </c>
      <c r="DA20" s="383">
        <v>8.8756302068693296E-2</v>
      </c>
      <c r="DB20" s="383">
        <v>0</v>
      </c>
      <c r="DC20" s="383">
        <v>1.3477306572093273E-2</v>
      </c>
      <c r="DD20" s="383">
        <v>3.3425933124809369E-2</v>
      </c>
      <c r="DE20" s="383">
        <v>0</v>
      </c>
      <c r="DF20" s="383">
        <v>0</v>
      </c>
      <c r="DG20" s="383">
        <v>0</v>
      </c>
      <c r="DH20" s="383">
        <v>0</v>
      </c>
      <c r="DI20" s="383">
        <v>0.10415787018486068</v>
      </c>
      <c r="DJ20" s="384">
        <f t="shared" ref="DJ20:DJ32" si="153">SUM(CX20:DI20)</f>
        <v>0.23981741195045664</v>
      </c>
      <c r="DL20" s="489" t="s">
        <v>64</v>
      </c>
      <c r="DM20" s="190" t="s">
        <v>60</v>
      </c>
      <c r="DN20" s="383">
        <v>0</v>
      </c>
      <c r="DO20" s="383">
        <v>0</v>
      </c>
      <c r="DP20" s="383">
        <v>0</v>
      </c>
      <c r="DQ20" s="383">
        <v>0</v>
      </c>
      <c r="DR20" s="383">
        <v>0</v>
      </c>
      <c r="DS20" s="383">
        <v>0</v>
      </c>
      <c r="DT20" s="383">
        <v>0</v>
      </c>
      <c r="DU20" s="383">
        <v>0</v>
      </c>
      <c r="DV20" s="383">
        <v>0</v>
      </c>
      <c r="DW20" s="383">
        <v>0</v>
      </c>
      <c r="DX20" s="383">
        <v>0</v>
      </c>
      <c r="DY20" s="383">
        <v>0.11774477145095601</v>
      </c>
      <c r="DZ20" s="384">
        <f t="shared" ref="DZ20:DZ32" si="154">SUM(DN20:DY20)</f>
        <v>0.11774477145095601</v>
      </c>
      <c r="EA20" s="414">
        <f>CD20+CT20+DJ20+DZ20</f>
        <v>0.99999999999999989</v>
      </c>
    </row>
    <row r="21" spans="1:131" x14ac:dyDescent="0.25">
      <c r="A21" s="490"/>
      <c r="B21" s="190" t="s">
        <v>59</v>
      </c>
      <c r="C21" s="358">
        <f t="shared" si="102"/>
        <v>0</v>
      </c>
      <c r="D21" s="358">
        <f t="shared" si="103"/>
        <v>0</v>
      </c>
      <c r="E21" s="358">
        <f t="shared" si="104"/>
        <v>0</v>
      </c>
      <c r="F21" s="358">
        <f t="shared" si="105"/>
        <v>0</v>
      </c>
      <c r="G21" s="358">
        <f t="shared" si="106"/>
        <v>0</v>
      </c>
      <c r="H21" s="358">
        <f t="shared" si="107"/>
        <v>0</v>
      </c>
      <c r="I21" s="358">
        <f t="shared" si="108"/>
        <v>0</v>
      </c>
      <c r="J21" s="358">
        <f t="shared" si="109"/>
        <v>0</v>
      </c>
      <c r="K21" s="358">
        <f t="shared" si="110"/>
        <v>0</v>
      </c>
      <c r="L21" s="358">
        <f t="shared" si="111"/>
        <v>0</v>
      </c>
      <c r="M21" s="358">
        <f t="shared" si="112"/>
        <v>0</v>
      </c>
      <c r="N21" s="358">
        <f t="shared" si="113"/>
        <v>0</v>
      </c>
      <c r="O21" s="69">
        <f t="shared" si="114"/>
        <v>0</v>
      </c>
      <c r="Q21" s="490"/>
      <c r="R21" s="190" t="s">
        <v>59</v>
      </c>
      <c r="S21" s="358">
        <f t="shared" ref="S21:S32" si="155">$BN21*CH21</f>
        <v>0</v>
      </c>
      <c r="T21" s="358">
        <f t="shared" si="115"/>
        <v>0</v>
      </c>
      <c r="U21" s="358">
        <f t="shared" si="116"/>
        <v>0</v>
      </c>
      <c r="V21" s="358">
        <f t="shared" si="117"/>
        <v>0</v>
      </c>
      <c r="W21" s="358">
        <f t="shared" si="118"/>
        <v>22927.203706836517</v>
      </c>
      <c r="X21" s="358">
        <f t="shared" si="119"/>
        <v>0</v>
      </c>
      <c r="Y21" s="358">
        <f t="shared" si="120"/>
        <v>0</v>
      </c>
      <c r="Z21" s="358">
        <f t="shared" si="121"/>
        <v>0</v>
      </c>
      <c r="AA21" s="358">
        <f t="shared" si="122"/>
        <v>0</v>
      </c>
      <c r="AB21" s="358">
        <f t="shared" si="123"/>
        <v>52421.061534645945</v>
      </c>
      <c r="AC21" s="358">
        <f t="shared" si="124"/>
        <v>0</v>
      </c>
      <c r="AD21" s="358">
        <f t="shared" si="125"/>
        <v>0</v>
      </c>
      <c r="AE21" s="69">
        <f t="shared" si="126"/>
        <v>75348.26524148247</v>
      </c>
      <c r="AG21" s="490"/>
      <c r="AH21" s="190" t="s">
        <v>59</v>
      </c>
      <c r="AI21" s="358">
        <f t="shared" ref="AI21:AI32" si="156">$BN21*CX21</f>
        <v>0</v>
      </c>
      <c r="AJ21" s="358">
        <f t="shared" si="127"/>
        <v>0</v>
      </c>
      <c r="AK21" s="358">
        <f t="shared" si="128"/>
        <v>0</v>
      </c>
      <c r="AL21" s="358">
        <f t="shared" si="129"/>
        <v>0</v>
      </c>
      <c r="AM21" s="358">
        <f t="shared" si="130"/>
        <v>0</v>
      </c>
      <c r="AN21" s="358">
        <f t="shared" si="131"/>
        <v>0</v>
      </c>
      <c r="AO21" s="358">
        <f t="shared" si="132"/>
        <v>0</v>
      </c>
      <c r="AP21" s="358">
        <f t="shared" si="133"/>
        <v>0</v>
      </c>
      <c r="AQ21" s="358">
        <f t="shared" si="134"/>
        <v>0</v>
      </c>
      <c r="AR21" s="358">
        <f t="shared" si="135"/>
        <v>0</v>
      </c>
      <c r="AS21" s="358">
        <f t="shared" si="136"/>
        <v>0</v>
      </c>
      <c r="AT21" s="358">
        <f t="shared" si="137"/>
        <v>15162.201342209373</v>
      </c>
      <c r="AU21" s="69">
        <f t="shared" si="138"/>
        <v>15162.201342209373</v>
      </c>
      <c r="AW21" s="490"/>
      <c r="AX21" s="190" t="s">
        <v>59</v>
      </c>
      <c r="AY21" s="358">
        <f t="shared" ref="AY21:AY32" si="157">$BN21*DN21</f>
        <v>0</v>
      </c>
      <c r="AZ21" s="358">
        <f t="shared" si="139"/>
        <v>0</v>
      </c>
      <c r="BA21" s="358">
        <f t="shared" si="140"/>
        <v>0</v>
      </c>
      <c r="BB21" s="358">
        <f t="shared" si="141"/>
        <v>0</v>
      </c>
      <c r="BC21" s="358">
        <f t="shared" si="142"/>
        <v>0</v>
      </c>
      <c r="BD21" s="358">
        <f t="shared" si="143"/>
        <v>0</v>
      </c>
      <c r="BE21" s="358">
        <f t="shared" si="144"/>
        <v>0</v>
      </c>
      <c r="BF21" s="358">
        <f t="shared" si="145"/>
        <v>0</v>
      </c>
      <c r="BG21" s="358">
        <f t="shared" si="146"/>
        <v>0</v>
      </c>
      <c r="BH21" s="358">
        <f t="shared" si="147"/>
        <v>0</v>
      </c>
      <c r="BI21" s="358">
        <f t="shared" si="148"/>
        <v>0</v>
      </c>
      <c r="BJ21" s="358">
        <f t="shared" si="149"/>
        <v>0</v>
      </c>
      <c r="BK21" s="69">
        <f t="shared" si="150"/>
        <v>0</v>
      </c>
      <c r="BN21" s="415">
        <v>90510.466583691828</v>
      </c>
      <c r="BP21" s="490"/>
      <c r="BQ21" s="190" t="s">
        <v>59</v>
      </c>
      <c r="BR21" s="383">
        <v>0</v>
      </c>
      <c r="BS21" s="383">
        <v>0</v>
      </c>
      <c r="BT21" s="383">
        <v>0</v>
      </c>
      <c r="BU21" s="383">
        <v>0</v>
      </c>
      <c r="BV21" s="383">
        <v>0</v>
      </c>
      <c r="BW21" s="383">
        <v>0</v>
      </c>
      <c r="BX21" s="383">
        <v>0</v>
      </c>
      <c r="BY21" s="383">
        <v>0</v>
      </c>
      <c r="BZ21" s="383">
        <v>0</v>
      </c>
      <c r="CA21" s="383">
        <v>0</v>
      </c>
      <c r="CB21" s="383">
        <v>0</v>
      </c>
      <c r="CC21" s="383">
        <v>0</v>
      </c>
      <c r="CD21" s="384">
        <f t="shared" si="151"/>
        <v>0</v>
      </c>
      <c r="CF21" s="490"/>
      <c r="CG21" s="190" t="s">
        <v>59</v>
      </c>
      <c r="CH21" s="383">
        <v>0</v>
      </c>
      <c r="CI21" s="383">
        <v>0</v>
      </c>
      <c r="CJ21" s="383">
        <v>0</v>
      </c>
      <c r="CK21" s="383">
        <v>0</v>
      </c>
      <c r="CL21" s="383">
        <v>0.2533099714565778</v>
      </c>
      <c r="CM21" s="383">
        <v>0</v>
      </c>
      <c r="CN21" s="383">
        <v>0</v>
      </c>
      <c r="CO21" s="383">
        <v>0</v>
      </c>
      <c r="CP21" s="383">
        <v>0</v>
      </c>
      <c r="CQ21" s="383">
        <v>0.57917126618913228</v>
      </c>
      <c r="CR21" s="383">
        <v>0</v>
      </c>
      <c r="CS21" s="383">
        <v>0</v>
      </c>
      <c r="CT21" s="384">
        <f t="shared" si="152"/>
        <v>0.83248123764571003</v>
      </c>
      <c r="CV21" s="490"/>
      <c r="CW21" s="190" t="s">
        <v>59</v>
      </c>
      <c r="CX21" s="383">
        <v>0</v>
      </c>
      <c r="CY21" s="383">
        <v>0</v>
      </c>
      <c r="CZ21" s="383">
        <v>0</v>
      </c>
      <c r="DA21" s="383">
        <v>0</v>
      </c>
      <c r="DB21" s="383">
        <v>0</v>
      </c>
      <c r="DC21" s="383">
        <v>0</v>
      </c>
      <c r="DD21" s="383">
        <v>0</v>
      </c>
      <c r="DE21" s="383">
        <v>0</v>
      </c>
      <c r="DF21" s="383">
        <v>0</v>
      </c>
      <c r="DG21" s="383">
        <v>0</v>
      </c>
      <c r="DH21" s="383">
        <v>0</v>
      </c>
      <c r="DI21" s="383">
        <v>0.16751876235428995</v>
      </c>
      <c r="DJ21" s="384">
        <f t="shared" si="153"/>
        <v>0.16751876235428995</v>
      </c>
      <c r="DL21" s="490"/>
      <c r="DM21" s="190" t="s">
        <v>59</v>
      </c>
      <c r="DN21" s="383">
        <v>0</v>
      </c>
      <c r="DO21" s="383">
        <v>0</v>
      </c>
      <c r="DP21" s="383">
        <v>0</v>
      </c>
      <c r="DQ21" s="383">
        <v>0</v>
      </c>
      <c r="DR21" s="383">
        <v>0</v>
      </c>
      <c r="DS21" s="383">
        <v>0</v>
      </c>
      <c r="DT21" s="383">
        <v>0</v>
      </c>
      <c r="DU21" s="383">
        <v>0</v>
      </c>
      <c r="DV21" s="383">
        <v>0</v>
      </c>
      <c r="DW21" s="383">
        <v>0</v>
      </c>
      <c r="DX21" s="383">
        <v>0</v>
      </c>
      <c r="DY21" s="383">
        <v>0</v>
      </c>
      <c r="DZ21" s="384">
        <f t="shared" si="154"/>
        <v>0</v>
      </c>
      <c r="EA21" s="414">
        <f t="shared" ref="EA21:EA32" si="158">CD21+CT21+DJ21+DZ21</f>
        <v>1</v>
      </c>
    </row>
    <row r="22" spans="1:131" x14ac:dyDescent="0.25">
      <c r="A22" s="490"/>
      <c r="B22" s="190" t="s">
        <v>58</v>
      </c>
      <c r="C22" s="358">
        <f t="shared" si="102"/>
        <v>0</v>
      </c>
      <c r="D22" s="358">
        <f t="shared" si="103"/>
        <v>0</v>
      </c>
      <c r="E22" s="358">
        <f t="shared" si="104"/>
        <v>0</v>
      </c>
      <c r="F22" s="358">
        <f t="shared" si="105"/>
        <v>0</v>
      </c>
      <c r="G22" s="358">
        <f t="shared" si="106"/>
        <v>0</v>
      </c>
      <c r="H22" s="358">
        <f t="shared" si="107"/>
        <v>0</v>
      </c>
      <c r="I22" s="358">
        <f t="shared" si="108"/>
        <v>0</v>
      </c>
      <c r="J22" s="358">
        <f t="shared" si="109"/>
        <v>0</v>
      </c>
      <c r="K22" s="358">
        <f t="shared" si="110"/>
        <v>0</v>
      </c>
      <c r="L22" s="358">
        <f t="shared" si="111"/>
        <v>0</v>
      </c>
      <c r="M22" s="358">
        <f t="shared" si="112"/>
        <v>0</v>
      </c>
      <c r="N22" s="358">
        <f t="shared" si="113"/>
        <v>0</v>
      </c>
      <c r="O22" s="69">
        <f t="shared" si="114"/>
        <v>0</v>
      </c>
      <c r="Q22" s="490"/>
      <c r="R22" s="190" t="s">
        <v>58</v>
      </c>
      <c r="S22" s="358">
        <f t="shared" si="155"/>
        <v>0</v>
      </c>
      <c r="T22" s="358">
        <f t="shared" si="115"/>
        <v>0</v>
      </c>
      <c r="U22" s="358">
        <f t="shared" si="116"/>
        <v>0</v>
      </c>
      <c r="V22" s="358">
        <f t="shared" si="117"/>
        <v>0</v>
      </c>
      <c r="W22" s="358">
        <f t="shared" si="118"/>
        <v>0</v>
      </c>
      <c r="X22" s="358">
        <f t="shared" si="119"/>
        <v>0</v>
      </c>
      <c r="Y22" s="358">
        <f t="shared" si="120"/>
        <v>0</v>
      </c>
      <c r="Z22" s="358">
        <f t="shared" si="121"/>
        <v>0</v>
      </c>
      <c r="AA22" s="358">
        <f t="shared" si="122"/>
        <v>0</v>
      </c>
      <c r="AB22" s="358">
        <f t="shared" si="123"/>
        <v>0</v>
      </c>
      <c r="AC22" s="358">
        <f t="shared" si="124"/>
        <v>0</v>
      </c>
      <c r="AD22" s="358">
        <f t="shared" si="125"/>
        <v>0</v>
      </c>
      <c r="AE22" s="69">
        <f t="shared" si="126"/>
        <v>0</v>
      </c>
      <c r="AG22" s="490"/>
      <c r="AH22" s="190" t="s">
        <v>58</v>
      </c>
      <c r="AI22" s="358">
        <f t="shared" si="156"/>
        <v>0</v>
      </c>
      <c r="AJ22" s="358">
        <f t="shared" si="127"/>
        <v>0</v>
      </c>
      <c r="AK22" s="358">
        <f t="shared" si="128"/>
        <v>0</v>
      </c>
      <c r="AL22" s="358">
        <f t="shared" si="129"/>
        <v>0</v>
      </c>
      <c r="AM22" s="358">
        <f t="shared" si="130"/>
        <v>0</v>
      </c>
      <c r="AN22" s="358">
        <f t="shared" si="131"/>
        <v>0</v>
      </c>
      <c r="AO22" s="358">
        <f t="shared" si="132"/>
        <v>0</v>
      </c>
      <c r="AP22" s="358">
        <f t="shared" si="133"/>
        <v>0</v>
      </c>
      <c r="AQ22" s="358">
        <f t="shared" si="134"/>
        <v>0</v>
      </c>
      <c r="AR22" s="358">
        <f t="shared" si="135"/>
        <v>0</v>
      </c>
      <c r="AS22" s="358">
        <f t="shared" si="136"/>
        <v>0</v>
      </c>
      <c r="AT22" s="358">
        <f t="shared" si="137"/>
        <v>0</v>
      </c>
      <c r="AU22" s="69">
        <f t="shared" si="138"/>
        <v>0</v>
      </c>
      <c r="AW22" s="490"/>
      <c r="AX22" s="190" t="s">
        <v>58</v>
      </c>
      <c r="AY22" s="358">
        <f t="shared" si="157"/>
        <v>0</v>
      </c>
      <c r="AZ22" s="358">
        <f t="shared" si="139"/>
        <v>0</v>
      </c>
      <c r="BA22" s="358">
        <f t="shared" si="140"/>
        <v>0</v>
      </c>
      <c r="BB22" s="358">
        <f t="shared" si="141"/>
        <v>0</v>
      </c>
      <c r="BC22" s="358">
        <f t="shared" si="142"/>
        <v>0</v>
      </c>
      <c r="BD22" s="358">
        <f t="shared" si="143"/>
        <v>0</v>
      </c>
      <c r="BE22" s="358">
        <f t="shared" si="144"/>
        <v>0</v>
      </c>
      <c r="BF22" s="358">
        <f t="shared" si="145"/>
        <v>0</v>
      </c>
      <c r="BG22" s="358">
        <f t="shared" si="146"/>
        <v>0</v>
      </c>
      <c r="BH22" s="358">
        <f t="shared" si="147"/>
        <v>0</v>
      </c>
      <c r="BI22" s="358">
        <f t="shared" si="148"/>
        <v>0</v>
      </c>
      <c r="BJ22" s="358">
        <f t="shared" si="149"/>
        <v>0</v>
      </c>
      <c r="BK22" s="69">
        <f t="shared" si="150"/>
        <v>0</v>
      </c>
      <c r="BN22" s="415">
        <v>0</v>
      </c>
      <c r="BP22" s="490"/>
      <c r="BQ22" s="190" t="s">
        <v>58</v>
      </c>
      <c r="BR22" s="413">
        <v>0</v>
      </c>
      <c r="BS22" s="413">
        <v>4.9236606137894028E-5</v>
      </c>
      <c r="BT22" s="413">
        <v>5.6288944392014978E-4</v>
      </c>
      <c r="BU22" s="413">
        <v>1.4719883839572968E-3</v>
      </c>
      <c r="BV22" s="413">
        <v>3.0056006477648363E-3</v>
      </c>
      <c r="BW22" s="413">
        <v>1.3197480952719695E-3</v>
      </c>
      <c r="BX22" s="413">
        <v>9.9307260699824929E-3</v>
      </c>
      <c r="BY22" s="413">
        <v>3.0425024924546715E-3</v>
      </c>
      <c r="BZ22" s="413">
        <v>1.6687735359964685E-2</v>
      </c>
      <c r="CA22" s="413">
        <v>3.8803063721641524E-3</v>
      </c>
      <c r="CB22" s="413">
        <v>1.7571604322698331E-2</v>
      </c>
      <c r="CC22" s="413">
        <v>0.10555190895333445</v>
      </c>
      <c r="CD22" s="384">
        <f t="shared" si="151"/>
        <v>0.16307424674765092</v>
      </c>
      <c r="CF22" s="490"/>
      <c r="CG22" s="190" t="s">
        <v>58</v>
      </c>
      <c r="CH22" s="413">
        <v>0</v>
      </c>
      <c r="CI22" s="413">
        <v>4.9840926315125036E-3</v>
      </c>
      <c r="CJ22" s="413">
        <v>1.1520891984762912E-2</v>
      </c>
      <c r="CK22" s="413">
        <v>8.7000472529998193E-2</v>
      </c>
      <c r="CL22" s="413">
        <v>8.2932217812835565E-2</v>
      </c>
      <c r="CM22" s="413">
        <v>2.6634523271729389E-2</v>
      </c>
      <c r="CN22" s="413">
        <v>1.5763388179207572E-2</v>
      </c>
      <c r="CO22" s="413">
        <v>3.0757687189116742E-2</v>
      </c>
      <c r="CP22" s="413">
        <v>1.8232356726421088E-2</v>
      </c>
      <c r="CQ22" s="413">
        <v>4.5692599395310625E-2</v>
      </c>
      <c r="CR22" s="413">
        <v>5.9503958711693221E-2</v>
      </c>
      <c r="CS22" s="413">
        <v>0.25277996436070921</v>
      </c>
      <c r="CT22" s="384">
        <f t="shared" si="152"/>
        <v>0.6358021527932971</v>
      </c>
      <c r="CV22" s="490"/>
      <c r="CW22" s="190" t="s">
        <v>58</v>
      </c>
      <c r="CX22" s="413">
        <v>0</v>
      </c>
      <c r="CY22" s="413">
        <v>1.8761832086653179E-3</v>
      </c>
      <c r="CZ22" s="413">
        <v>3.2293556207596105E-5</v>
      </c>
      <c r="DA22" s="413">
        <v>6.8702605305865361E-3</v>
      </c>
      <c r="DB22" s="413">
        <v>4.5445198239652722E-3</v>
      </c>
      <c r="DC22" s="413">
        <v>1.8602641159583728E-2</v>
      </c>
      <c r="DD22" s="413">
        <v>3.2352405916327388E-3</v>
      </c>
      <c r="DE22" s="413">
        <v>5.4145325022444211E-3</v>
      </c>
      <c r="DF22" s="413">
        <v>1.9178456224471608E-2</v>
      </c>
      <c r="DG22" s="413">
        <v>8.1538817571699795E-3</v>
      </c>
      <c r="DH22" s="413">
        <v>1.8322948125844302E-2</v>
      </c>
      <c r="DI22" s="413">
        <v>6.7889103962955083E-2</v>
      </c>
      <c r="DJ22" s="384">
        <f t="shared" si="153"/>
        <v>0.15412006144332657</v>
      </c>
      <c r="DL22" s="490"/>
      <c r="DM22" s="190" t="s">
        <v>58</v>
      </c>
      <c r="DN22" s="413">
        <v>0</v>
      </c>
      <c r="DO22" s="413">
        <v>0</v>
      </c>
      <c r="DP22" s="413">
        <v>0</v>
      </c>
      <c r="DQ22" s="413">
        <v>0</v>
      </c>
      <c r="DR22" s="413">
        <v>3.1027069414405741E-4</v>
      </c>
      <c r="DS22" s="413">
        <v>1.0298501466466357E-2</v>
      </c>
      <c r="DT22" s="413">
        <v>4.6788328321205582E-3</v>
      </c>
      <c r="DU22" s="413">
        <v>6.0009561175875118E-5</v>
      </c>
      <c r="DV22" s="413">
        <v>1.6518181855466784E-4</v>
      </c>
      <c r="DW22" s="413">
        <v>0</v>
      </c>
      <c r="DX22" s="413">
        <v>2.9144173387749672E-3</v>
      </c>
      <c r="DY22" s="413">
        <v>2.8576325304489197E-2</v>
      </c>
      <c r="DZ22" s="384">
        <f t="shared" si="154"/>
        <v>4.7003539015725682E-2</v>
      </c>
      <c r="EA22" s="414">
        <f t="shared" si="158"/>
        <v>1.0000000000000002</v>
      </c>
    </row>
    <row r="23" spans="1:131" x14ac:dyDescent="0.25">
      <c r="A23" s="490"/>
      <c r="B23" s="190" t="s">
        <v>57</v>
      </c>
      <c r="C23" s="358">
        <f t="shared" si="102"/>
        <v>0</v>
      </c>
      <c r="D23" s="358">
        <f t="shared" si="103"/>
        <v>0</v>
      </c>
      <c r="E23" s="358">
        <f t="shared" si="104"/>
        <v>573.53901642863309</v>
      </c>
      <c r="F23" s="358">
        <f t="shared" si="105"/>
        <v>1808.6187051685336</v>
      </c>
      <c r="G23" s="358">
        <f t="shared" si="106"/>
        <v>1911.6879632339674</v>
      </c>
      <c r="H23" s="358">
        <f t="shared" si="107"/>
        <v>1606.8677823888747</v>
      </c>
      <c r="I23" s="358">
        <f t="shared" si="108"/>
        <v>1982.6488221455818</v>
      </c>
      <c r="J23" s="358">
        <f t="shared" si="109"/>
        <v>862.4596320650918</v>
      </c>
      <c r="K23" s="358">
        <f t="shared" si="110"/>
        <v>794.67940260827436</v>
      </c>
      <c r="L23" s="358">
        <f t="shared" si="111"/>
        <v>2212.8173163147849</v>
      </c>
      <c r="M23" s="358">
        <f t="shared" si="112"/>
        <v>0</v>
      </c>
      <c r="N23" s="358">
        <f t="shared" si="113"/>
        <v>360201.44141581317</v>
      </c>
      <c r="O23" s="69">
        <f t="shared" si="114"/>
        <v>371954.76005616691</v>
      </c>
      <c r="Q23" s="490"/>
      <c r="R23" s="190" t="s">
        <v>57</v>
      </c>
      <c r="S23" s="358">
        <f t="shared" si="155"/>
        <v>0</v>
      </c>
      <c r="T23" s="358">
        <f t="shared" si="115"/>
        <v>205.96853567010453</v>
      </c>
      <c r="U23" s="358">
        <f t="shared" si="116"/>
        <v>5869.1621571007918</v>
      </c>
      <c r="V23" s="358">
        <f t="shared" si="117"/>
        <v>34361.808570483459</v>
      </c>
      <c r="W23" s="358">
        <f t="shared" si="118"/>
        <v>27769.047277977443</v>
      </c>
      <c r="X23" s="358">
        <f t="shared" si="119"/>
        <v>65992.27208723042</v>
      </c>
      <c r="Y23" s="358">
        <f t="shared" si="120"/>
        <v>53332.683870347209</v>
      </c>
      <c r="Z23" s="358">
        <f t="shared" si="121"/>
        <v>48725.56827131856</v>
      </c>
      <c r="AA23" s="358">
        <f t="shared" si="122"/>
        <v>11231.335183645471</v>
      </c>
      <c r="AB23" s="358">
        <f t="shared" si="123"/>
        <v>46144.595933524834</v>
      </c>
      <c r="AC23" s="358">
        <f t="shared" si="124"/>
        <v>91115.191059006829</v>
      </c>
      <c r="AD23" s="358">
        <f t="shared" si="125"/>
        <v>389800.98681067221</v>
      </c>
      <c r="AE23" s="69">
        <f t="shared" si="126"/>
        <v>774548.61975697731</v>
      </c>
      <c r="AG23" s="490"/>
      <c r="AH23" s="190" t="s">
        <v>57</v>
      </c>
      <c r="AI23" s="358">
        <f t="shared" si="156"/>
        <v>0</v>
      </c>
      <c r="AJ23" s="358">
        <f t="shared" si="127"/>
        <v>0</v>
      </c>
      <c r="AK23" s="358">
        <f t="shared" si="128"/>
        <v>0</v>
      </c>
      <c r="AL23" s="358">
        <f t="shared" si="129"/>
        <v>0</v>
      </c>
      <c r="AM23" s="358">
        <f t="shared" si="130"/>
        <v>41481.8795529696</v>
      </c>
      <c r="AN23" s="358">
        <f t="shared" si="131"/>
        <v>185079.80371475217</v>
      </c>
      <c r="AO23" s="358">
        <f t="shared" si="132"/>
        <v>17368.310214802954</v>
      </c>
      <c r="AP23" s="358">
        <f t="shared" si="133"/>
        <v>13809.166057667893</v>
      </c>
      <c r="AQ23" s="358">
        <f t="shared" si="134"/>
        <v>1762.698088231554</v>
      </c>
      <c r="AR23" s="358">
        <f t="shared" si="135"/>
        <v>0</v>
      </c>
      <c r="AS23" s="358">
        <f t="shared" si="136"/>
        <v>109602.0153750585</v>
      </c>
      <c r="AT23" s="358">
        <f t="shared" si="137"/>
        <v>700561.45110838173</v>
      </c>
      <c r="AU23" s="69">
        <f t="shared" si="138"/>
        <v>1069665.3241118644</v>
      </c>
      <c r="AW23" s="490"/>
      <c r="AX23" s="190" t="s">
        <v>57</v>
      </c>
      <c r="AY23" s="358">
        <f t="shared" si="157"/>
        <v>0</v>
      </c>
      <c r="AZ23" s="358">
        <f t="shared" si="139"/>
        <v>0</v>
      </c>
      <c r="BA23" s="358">
        <f t="shared" si="140"/>
        <v>0</v>
      </c>
      <c r="BB23" s="358">
        <f t="shared" si="141"/>
        <v>0</v>
      </c>
      <c r="BC23" s="358">
        <f t="shared" si="142"/>
        <v>0</v>
      </c>
      <c r="BD23" s="358">
        <f t="shared" si="143"/>
        <v>189896.52983116527</v>
      </c>
      <c r="BE23" s="358">
        <f t="shared" si="144"/>
        <v>55306.988486481241</v>
      </c>
      <c r="BF23" s="358">
        <f t="shared" si="145"/>
        <v>0</v>
      </c>
      <c r="BG23" s="358">
        <f t="shared" si="146"/>
        <v>0</v>
      </c>
      <c r="BH23" s="358">
        <f t="shared" si="147"/>
        <v>0</v>
      </c>
      <c r="BI23" s="358">
        <f t="shared" si="148"/>
        <v>53739.637841022952</v>
      </c>
      <c r="BJ23" s="358">
        <f t="shared" si="149"/>
        <v>267808.0340649896</v>
      </c>
      <c r="BK23" s="69">
        <f t="shared" si="150"/>
        <v>566751.19022365916</v>
      </c>
      <c r="BN23" s="415">
        <v>2782919.8941486678</v>
      </c>
      <c r="BP23" s="490"/>
      <c r="BQ23" s="190" t="s">
        <v>57</v>
      </c>
      <c r="BR23" s="383">
        <v>0</v>
      </c>
      <c r="BS23" s="383">
        <v>0</v>
      </c>
      <c r="BT23" s="383">
        <v>2.0609253526648359E-4</v>
      </c>
      <c r="BU23" s="383">
        <v>6.4989966436738349E-4</v>
      </c>
      <c r="BV23" s="383">
        <v>6.8693603694934167E-4</v>
      </c>
      <c r="BW23" s="383">
        <v>5.774035342402254E-4</v>
      </c>
      <c r="BX23" s="383">
        <v>7.1243474392283952E-4</v>
      </c>
      <c r="BY23" s="383">
        <v>3.0991177068319088E-4</v>
      </c>
      <c r="BZ23" s="383">
        <v>2.8555597460033154E-4</v>
      </c>
      <c r="CA23" s="383">
        <v>7.9514229675364595E-4</v>
      </c>
      <c r="CB23" s="383">
        <v>0</v>
      </c>
      <c r="CC23" s="383">
        <v>0.12943291762481851</v>
      </c>
      <c r="CD23" s="384">
        <f t="shared" si="151"/>
        <v>0.13365629418160196</v>
      </c>
      <c r="CF23" s="490"/>
      <c r="CG23" s="190" t="s">
        <v>57</v>
      </c>
      <c r="CH23" s="383">
        <v>0</v>
      </c>
      <c r="CI23" s="383">
        <v>7.4011665266819708E-5</v>
      </c>
      <c r="CJ23" s="383">
        <v>2.1089942866990953E-3</v>
      </c>
      <c r="CK23" s="383">
        <v>1.2347394060005883E-2</v>
      </c>
      <c r="CL23" s="383">
        <v>9.9783854132360367E-3</v>
      </c>
      <c r="CM23" s="383">
        <v>2.3713320755651263E-2</v>
      </c>
      <c r="CN23" s="383">
        <v>1.9164289989979173E-2</v>
      </c>
      <c r="CO23" s="383">
        <v>1.7508792967332019E-2</v>
      </c>
      <c r="CP23" s="383">
        <v>4.0358097289326707E-3</v>
      </c>
      <c r="CQ23" s="383">
        <v>1.6581359754748198E-2</v>
      </c>
      <c r="CR23" s="383">
        <v>3.2740860148574337E-2</v>
      </c>
      <c r="CS23" s="383">
        <v>0.1400690647367403</v>
      </c>
      <c r="CT23" s="384">
        <f t="shared" si="152"/>
        <v>0.27832228350716581</v>
      </c>
      <c r="CV23" s="490"/>
      <c r="CW23" s="190" t="s">
        <v>57</v>
      </c>
      <c r="CX23" s="383">
        <v>0</v>
      </c>
      <c r="CY23" s="383">
        <v>0</v>
      </c>
      <c r="CZ23" s="383">
        <v>0</v>
      </c>
      <c r="DA23" s="383">
        <v>0</v>
      </c>
      <c r="DB23" s="383">
        <v>1.4905883435663698E-2</v>
      </c>
      <c r="DC23" s="383">
        <v>6.6505616674018761E-2</v>
      </c>
      <c r="DD23" s="383">
        <v>6.2410385046732181E-3</v>
      </c>
      <c r="DE23" s="383">
        <v>4.9621141042194101E-3</v>
      </c>
      <c r="DF23" s="383">
        <v>6.3339878806349431E-4</v>
      </c>
      <c r="DG23" s="383">
        <v>0</v>
      </c>
      <c r="DH23" s="383">
        <v>3.9383819708754937E-2</v>
      </c>
      <c r="DI23" s="383">
        <v>0.25173611808998647</v>
      </c>
      <c r="DJ23" s="384">
        <f t="shared" si="153"/>
        <v>0.38436798930537996</v>
      </c>
      <c r="DL23" s="490"/>
      <c r="DM23" s="190" t="s">
        <v>57</v>
      </c>
      <c r="DN23" s="383">
        <v>0</v>
      </c>
      <c r="DO23" s="383">
        <v>0</v>
      </c>
      <c r="DP23" s="383">
        <v>0</v>
      </c>
      <c r="DQ23" s="383">
        <v>0</v>
      </c>
      <c r="DR23" s="383">
        <v>0</v>
      </c>
      <c r="DS23" s="383">
        <v>6.823643405275133E-2</v>
      </c>
      <c r="DT23" s="383">
        <v>1.9873726370194491E-2</v>
      </c>
      <c r="DU23" s="383">
        <v>0</v>
      </c>
      <c r="DV23" s="383">
        <v>0</v>
      </c>
      <c r="DW23" s="383">
        <v>0</v>
      </c>
      <c r="DX23" s="383">
        <v>1.9310522718966952E-2</v>
      </c>
      <c r="DY23" s="383">
        <v>9.6232749863939454E-2</v>
      </c>
      <c r="DZ23" s="384">
        <f t="shared" si="154"/>
        <v>0.20365343300585223</v>
      </c>
      <c r="EA23" s="414">
        <f t="shared" si="158"/>
        <v>1</v>
      </c>
    </row>
    <row r="24" spans="1:131" x14ac:dyDescent="0.25">
      <c r="A24" s="490"/>
      <c r="B24" s="190" t="s">
        <v>56</v>
      </c>
      <c r="C24" s="358">
        <f t="shared" si="102"/>
        <v>0</v>
      </c>
      <c r="D24" s="358">
        <f t="shared" si="103"/>
        <v>0</v>
      </c>
      <c r="E24" s="358">
        <f t="shared" si="104"/>
        <v>0</v>
      </c>
      <c r="F24" s="358">
        <f t="shared" si="105"/>
        <v>0</v>
      </c>
      <c r="G24" s="358">
        <f t="shared" si="106"/>
        <v>0</v>
      </c>
      <c r="H24" s="358">
        <f t="shared" si="107"/>
        <v>0</v>
      </c>
      <c r="I24" s="358">
        <f t="shared" si="108"/>
        <v>0</v>
      </c>
      <c r="J24" s="358">
        <f t="shared" si="109"/>
        <v>0</v>
      </c>
      <c r="K24" s="358">
        <f t="shared" si="110"/>
        <v>0</v>
      </c>
      <c r="L24" s="358">
        <f t="shared" si="111"/>
        <v>0</v>
      </c>
      <c r="M24" s="358">
        <f t="shared" si="112"/>
        <v>0</v>
      </c>
      <c r="N24" s="358">
        <f t="shared" si="113"/>
        <v>0</v>
      </c>
      <c r="O24" s="69">
        <f t="shared" si="114"/>
        <v>0</v>
      </c>
      <c r="Q24" s="490"/>
      <c r="R24" s="190" t="s">
        <v>56</v>
      </c>
      <c r="S24" s="358">
        <f t="shared" si="155"/>
        <v>0</v>
      </c>
      <c r="T24" s="358">
        <f t="shared" si="115"/>
        <v>0</v>
      </c>
      <c r="U24" s="358">
        <f t="shared" si="116"/>
        <v>0</v>
      </c>
      <c r="V24" s="358">
        <f t="shared" si="117"/>
        <v>0</v>
      </c>
      <c r="W24" s="358">
        <f t="shared" si="118"/>
        <v>0</v>
      </c>
      <c r="X24" s="358">
        <f t="shared" si="119"/>
        <v>0</v>
      </c>
      <c r="Y24" s="358">
        <f t="shared" si="120"/>
        <v>0</v>
      </c>
      <c r="Z24" s="358">
        <f t="shared" si="121"/>
        <v>0</v>
      </c>
      <c r="AA24" s="358">
        <f t="shared" si="122"/>
        <v>0</v>
      </c>
      <c r="AB24" s="358">
        <f t="shared" si="123"/>
        <v>0</v>
      </c>
      <c r="AC24" s="358">
        <f t="shared" si="124"/>
        <v>0</v>
      </c>
      <c r="AD24" s="358">
        <f t="shared" si="125"/>
        <v>0</v>
      </c>
      <c r="AE24" s="69">
        <f t="shared" si="126"/>
        <v>0</v>
      </c>
      <c r="AG24" s="490"/>
      <c r="AH24" s="190" t="s">
        <v>56</v>
      </c>
      <c r="AI24" s="358">
        <f t="shared" si="156"/>
        <v>0</v>
      </c>
      <c r="AJ24" s="358">
        <f t="shared" si="127"/>
        <v>0</v>
      </c>
      <c r="AK24" s="358">
        <f t="shared" si="128"/>
        <v>0</v>
      </c>
      <c r="AL24" s="358">
        <f t="shared" si="129"/>
        <v>0</v>
      </c>
      <c r="AM24" s="358">
        <f t="shared" si="130"/>
        <v>0</v>
      </c>
      <c r="AN24" s="358">
        <f t="shared" si="131"/>
        <v>0</v>
      </c>
      <c r="AO24" s="358">
        <f t="shared" si="132"/>
        <v>0</v>
      </c>
      <c r="AP24" s="358">
        <f t="shared" si="133"/>
        <v>0</v>
      </c>
      <c r="AQ24" s="358">
        <f t="shared" si="134"/>
        <v>0</v>
      </c>
      <c r="AR24" s="358">
        <f t="shared" si="135"/>
        <v>0</v>
      </c>
      <c r="AS24" s="358">
        <f t="shared" si="136"/>
        <v>0</v>
      </c>
      <c r="AT24" s="358">
        <f t="shared" si="137"/>
        <v>0</v>
      </c>
      <c r="AU24" s="69">
        <f t="shared" si="138"/>
        <v>0</v>
      </c>
      <c r="AW24" s="490"/>
      <c r="AX24" s="190" t="s">
        <v>56</v>
      </c>
      <c r="AY24" s="358">
        <f t="shared" si="157"/>
        <v>0</v>
      </c>
      <c r="AZ24" s="358">
        <f t="shared" si="139"/>
        <v>0</v>
      </c>
      <c r="BA24" s="358">
        <f t="shared" si="140"/>
        <v>0</v>
      </c>
      <c r="BB24" s="358">
        <f t="shared" si="141"/>
        <v>0</v>
      </c>
      <c r="BC24" s="358">
        <f t="shared" si="142"/>
        <v>0</v>
      </c>
      <c r="BD24" s="358">
        <f t="shared" si="143"/>
        <v>0</v>
      </c>
      <c r="BE24" s="358">
        <f t="shared" si="144"/>
        <v>0</v>
      </c>
      <c r="BF24" s="358">
        <f t="shared" si="145"/>
        <v>0</v>
      </c>
      <c r="BG24" s="358">
        <f t="shared" si="146"/>
        <v>0</v>
      </c>
      <c r="BH24" s="358">
        <f t="shared" si="147"/>
        <v>0</v>
      </c>
      <c r="BI24" s="358">
        <f t="shared" si="148"/>
        <v>0</v>
      </c>
      <c r="BJ24" s="358">
        <f t="shared" si="149"/>
        <v>0</v>
      </c>
      <c r="BK24" s="69">
        <f t="shared" si="150"/>
        <v>0</v>
      </c>
      <c r="BN24" s="394"/>
      <c r="BP24" s="490"/>
      <c r="BQ24" s="190" t="s">
        <v>56</v>
      </c>
      <c r="BR24" s="413">
        <v>0</v>
      </c>
      <c r="BS24" s="413">
        <v>4.9236606137894028E-5</v>
      </c>
      <c r="BT24" s="413">
        <v>5.6288944392014978E-4</v>
      </c>
      <c r="BU24" s="413">
        <v>1.4719883839572968E-3</v>
      </c>
      <c r="BV24" s="413">
        <v>3.0056006477648363E-3</v>
      </c>
      <c r="BW24" s="413">
        <v>1.3197480952719695E-3</v>
      </c>
      <c r="BX24" s="413">
        <v>9.9307260699824929E-3</v>
      </c>
      <c r="BY24" s="413">
        <v>3.0425024924546715E-3</v>
      </c>
      <c r="BZ24" s="413">
        <v>1.6687735359964685E-2</v>
      </c>
      <c r="CA24" s="413">
        <v>3.8803063721641524E-3</v>
      </c>
      <c r="CB24" s="413">
        <v>1.7571604322698331E-2</v>
      </c>
      <c r="CC24" s="413">
        <v>0.10555190895333445</v>
      </c>
      <c r="CD24" s="384">
        <f t="shared" si="151"/>
        <v>0.16307424674765092</v>
      </c>
      <c r="CF24" s="490"/>
      <c r="CG24" s="190" t="s">
        <v>56</v>
      </c>
      <c r="CH24" s="413">
        <v>0</v>
      </c>
      <c r="CI24" s="413">
        <v>4.9840926315125036E-3</v>
      </c>
      <c r="CJ24" s="413">
        <v>1.1520891984762912E-2</v>
      </c>
      <c r="CK24" s="413">
        <v>8.7000472529998193E-2</v>
      </c>
      <c r="CL24" s="413">
        <v>8.2932217812835565E-2</v>
      </c>
      <c r="CM24" s="413">
        <v>2.6634523271729389E-2</v>
      </c>
      <c r="CN24" s="413">
        <v>1.5763388179207572E-2</v>
      </c>
      <c r="CO24" s="413">
        <v>3.0757687189116742E-2</v>
      </c>
      <c r="CP24" s="413">
        <v>1.8232356726421088E-2</v>
      </c>
      <c r="CQ24" s="413">
        <v>4.5692599395310625E-2</v>
      </c>
      <c r="CR24" s="413">
        <v>5.9503958711693221E-2</v>
      </c>
      <c r="CS24" s="413">
        <v>0.25277996436070921</v>
      </c>
      <c r="CT24" s="384">
        <f t="shared" si="152"/>
        <v>0.6358021527932971</v>
      </c>
      <c r="CV24" s="490"/>
      <c r="CW24" s="190" t="s">
        <v>56</v>
      </c>
      <c r="CX24" s="413">
        <v>0</v>
      </c>
      <c r="CY24" s="413">
        <v>1.8761832086653179E-3</v>
      </c>
      <c r="CZ24" s="413">
        <v>3.2293556207596105E-5</v>
      </c>
      <c r="DA24" s="413">
        <v>6.8702605305865361E-3</v>
      </c>
      <c r="DB24" s="413">
        <v>4.5445198239652722E-3</v>
      </c>
      <c r="DC24" s="413">
        <v>1.8602641159583728E-2</v>
      </c>
      <c r="DD24" s="413">
        <v>3.2352405916327388E-3</v>
      </c>
      <c r="DE24" s="413">
        <v>5.4145325022444211E-3</v>
      </c>
      <c r="DF24" s="413">
        <v>1.9178456224471608E-2</v>
      </c>
      <c r="DG24" s="413">
        <v>8.1538817571699795E-3</v>
      </c>
      <c r="DH24" s="413">
        <v>1.8322948125844302E-2</v>
      </c>
      <c r="DI24" s="413">
        <v>6.7889103962955083E-2</v>
      </c>
      <c r="DJ24" s="384">
        <f t="shared" si="153"/>
        <v>0.15412006144332657</v>
      </c>
      <c r="DL24" s="490"/>
      <c r="DM24" s="190" t="s">
        <v>56</v>
      </c>
      <c r="DN24" s="413">
        <v>0</v>
      </c>
      <c r="DO24" s="413">
        <v>0</v>
      </c>
      <c r="DP24" s="413">
        <v>0</v>
      </c>
      <c r="DQ24" s="413">
        <v>0</v>
      </c>
      <c r="DR24" s="413">
        <v>3.1027069414405741E-4</v>
      </c>
      <c r="DS24" s="413">
        <v>1.0298501466466357E-2</v>
      </c>
      <c r="DT24" s="413">
        <v>4.6788328321205582E-3</v>
      </c>
      <c r="DU24" s="413">
        <v>6.0009561175875118E-5</v>
      </c>
      <c r="DV24" s="413">
        <v>1.6518181855466784E-4</v>
      </c>
      <c r="DW24" s="413">
        <v>0</v>
      </c>
      <c r="DX24" s="413">
        <v>2.9144173387749672E-3</v>
      </c>
      <c r="DY24" s="413">
        <v>2.8576325304489197E-2</v>
      </c>
      <c r="DZ24" s="384">
        <f t="shared" si="154"/>
        <v>4.7003539015725682E-2</v>
      </c>
      <c r="EA24" s="414">
        <f t="shared" si="158"/>
        <v>1.0000000000000002</v>
      </c>
    </row>
    <row r="25" spans="1:131" x14ac:dyDescent="0.25">
      <c r="A25" s="490"/>
      <c r="B25" s="190" t="s">
        <v>55</v>
      </c>
      <c r="C25" s="358">
        <f t="shared" si="102"/>
        <v>0</v>
      </c>
      <c r="D25" s="358">
        <f t="shared" si="103"/>
        <v>0</v>
      </c>
      <c r="E25" s="358">
        <f t="shared" si="104"/>
        <v>0</v>
      </c>
      <c r="F25" s="358">
        <f t="shared" si="105"/>
        <v>0</v>
      </c>
      <c r="G25" s="358">
        <f t="shared" si="106"/>
        <v>0</v>
      </c>
      <c r="H25" s="358">
        <f t="shared" si="107"/>
        <v>0</v>
      </c>
      <c r="I25" s="358">
        <f t="shared" si="108"/>
        <v>0</v>
      </c>
      <c r="J25" s="358">
        <f t="shared" si="109"/>
        <v>0</v>
      </c>
      <c r="K25" s="358">
        <f t="shared" si="110"/>
        <v>0</v>
      </c>
      <c r="L25" s="358">
        <f t="shared" si="111"/>
        <v>0</v>
      </c>
      <c r="M25" s="358">
        <f t="shared" si="112"/>
        <v>0</v>
      </c>
      <c r="N25" s="358">
        <f t="shared" si="113"/>
        <v>0</v>
      </c>
      <c r="O25" s="69">
        <f t="shared" si="114"/>
        <v>0</v>
      </c>
      <c r="Q25" s="490"/>
      <c r="R25" s="190" t="s">
        <v>55</v>
      </c>
      <c r="S25" s="358">
        <f t="shared" si="155"/>
        <v>0</v>
      </c>
      <c r="T25" s="358">
        <f t="shared" si="115"/>
        <v>0</v>
      </c>
      <c r="U25" s="358">
        <f t="shared" si="116"/>
        <v>0</v>
      </c>
      <c r="V25" s="358">
        <f t="shared" si="117"/>
        <v>0</v>
      </c>
      <c r="W25" s="358">
        <f t="shared" si="118"/>
        <v>0</v>
      </c>
      <c r="X25" s="358">
        <f t="shared" si="119"/>
        <v>0</v>
      </c>
      <c r="Y25" s="358">
        <f t="shared" si="120"/>
        <v>0</v>
      </c>
      <c r="Z25" s="358">
        <f t="shared" si="121"/>
        <v>0</v>
      </c>
      <c r="AA25" s="358">
        <f t="shared" si="122"/>
        <v>0</v>
      </c>
      <c r="AB25" s="358">
        <f t="shared" si="123"/>
        <v>0</v>
      </c>
      <c r="AC25" s="358">
        <f t="shared" si="124"/>
        <v>0</v>
      </c>
      <c r="AD25" s="358">
        <f t="shared" si="125"/>
        <v>0</v>
      </c>
      <c r="AE25" s="69">
        <f t="shared" si="126"/>
        <v>0</v>
      </c>
      <c r="AG25" s="490"/>
      <c r="AH25" s="190" t="s">
        <v>55</v>
      </c>
      <c r="AI25" s="358">
        <f t="shared" si="156"/>
        <v>0</v>
      </c>
      <c r="AJ25" s="358">
        <f t="shared" si="127"/>
        <v>0</v>
      </c>
      <c r="AK25" s="358">
        <f t="shared" si="128"/>
        <v>0</v>
      </c>
      <c r="AL25" s="358">
        <f t="shared" si="129"/>
        <v>0</v>
      </c>
      <c r="AM25" s="358">
        <f t="shared" si="130"/>
        <v>0</v>
      </c>
      <c r="AN25" s="358">
        <f t="shared" si="131"/>
        <v>0</v>
      </c>
      <c r="AO25" s="358">
        <f t="shared" si="132"/>
        <v>0</v>
      </c>
      <c r="AP25" s="358">
        <f t="shared" si="133"/>
        <v>0</v>
      </c>
      <c r="AQ25" s="358">
        <f t="shared" si="134"/>
        <v>0</v>
      </c>
      <c r="AR25" s="358">
        <f t="shared" si="135"/>
        <v>0</v>
      </c>
      <c r="AS25" s="358">
        <f t="shared" si="136"/>
        <v>0</v>
      </c>
      <c r="AT25" s="358">
        <f t="shared" si="137"/>
        <v>0</v>
      </c>
      <c r="AU25" s="69">
        <f t="shared" si="138"/>
        <v>0</v>
      </c>
      <c r="AW25" s="490"/>
      <c r="AX25" s="190" t="s">
        <v>55</v>
      </c>
      <c r="AY25" s="358">
        <f t="shared" si="157"/>
        <v>0</v>
      </c>
      <c r="AZ25" s="358">
        <f t="shared" si="139"/>
        <v>0</v>
      </c>
      <c r="BA25" s="358">
        <f t="shared" si="140"/>
        <v>0</v>
      </c>
      <c r="BB25" s="358">
        <f t="shared" si="141"/>
        <v>0</v>
      </c>
      <c r="BC25" s="358">
        <f t="shared" si="142"/>
        <v>0</v>
      </c>
      <c r="BD25" s="358">
        <f t="shared" si="143"/>
        <v>0</v>
      </c>
      <c r="BE25" s="358">
        <f t="shared" si="144"/>
        <v>0</v>
      </c>
      <c r="BF25" s="358">
        <f t="shared" si="145"/>
        <v>0</v>
      </c>
      <c r="BG25" s="358">
        <f t="shared" si="146"/>
        <v>0</v>
      </c>
      <c r="BH25" s="358">
        <f t="shared" si="147"/>
        <v>0</v>
      </c>
      <c r="BI25" s="358">
        <f t="shared" si="148"/>
        <v>0</v>
      </c>
      <c r="BJ25" s="358">
        <f t="shared" si="149"/>
        <v>0</v>
      </c>
      <c r="BK25" s="69">
        <f t="shared" si="150"/>
        <v>0</v>
      </c>
      <c r="BN25" s="394"/>
      <c r="BP25" s="490"/>
      <c r="BQ25" s="190" t="s">
        <v>55</v>
      </c>
      <c r="BR25" s="413">
        <v>0</v>
      </c>
      <c r="BS25" s="413">
        <v>4.9236606137894028E-5</v>
      </c>
      <c r="BT25" s="413">
        <v>5.6288944392014978E-4</v>
      </c>
      <c r="BU25" s="413">
        <v>1.4719883839572968E-3</v>
      </c>
      <c r="BV25" s="413">
        <v>3.0056006477648363E-3</v>
      </c>
      <c r="BW25" s="413">
        <v>1.3197480952719695E-3</v>
      </c>
      <c r="BX25" s="413">
        <v>9.9307260699824929E-3</v>
      </c>
      <c r="BY25" s="413">
        <v>3.0425024924546715E-3</v>
      </c>
      <c r="BZ25" s="413">
        <v>1.6687735359964685E-2</v>
      </c>
      <c r="CA25" s="413">
        <v>3.8803063721641524E-3</v>
      </c>
      <c r="CB25" s="413">
        <v>1.7571604322698331E-2</v>
      </c>
      <c r="CC25" s="413">
        <v>0.10555190895333445</v>
      </c>
      <c r="CD25" s="384">
        <f t="shared" si="151"/>
        <v>0.16307424674765092</v>
      </c>
      <c r="CF25" s="490"/>
      <c r="CG25" s="190" t="s">
        <v>55</v>
      </c>
      <c r="CH25" s="413">
        <v>0</v>
      </c>
      <c r="CI25" s="413">
        <v>4.9840926315125036E-3</v>
      </c>
      <c r="CJ25" s="413">
        <v>1.1520891984762912E-2</v>
      </c>
      <c r="CK25" s="413">
        <v>8.7000472529998193E-2</v>
      </c>
      <c r="CL25" s="413">
        <v>8.2932217812835565E-2</v>
      </c>
      <c r="CM25" s="413">
        <v>2.6634523271729389E-2</v>
      </c>
      <c r="CN25" s="413">
        <v>1.5763388179207572E-2</v>
      </c>
      <c r="CO25" s="413">
        <v>3.0757687189116742E-2</v>
      </c>
      <c r="CP25" s="413">
        <v>1.8232356726421088E-2</v>
      </c>
      <c r="CQ25" s="413">
        <v>4.5692599395310625E-2</v>
      </c>
      <c r="CR25" s="413">
        <v>5.9503958711693221E-2</v>
      </c>
      <c r="CS25" s="413">
        <v>0.25277996436070921</v>
      </c>
      <c r="CT25" s="384">
        <f t="shared" si="152"/>
        <v>0.6358021527932971</v>
      </c>
      <c r="CV25" s="490"/>
      <c r="CW25" s="190" t="s">
        <v>55</v>
      </c>
      <c r="CX25" s="413">
        <v>0</v>
      </c>
      <c r="CY25" s="413">
        <v>1.8761832086653179E-3</v>
      </c>
      <c r="CZ25" s="413">
        <v>3.2293556207596105E-5</v>
      </c>
      <c r="DA25" s="413">
        <v>6.8702605305865361E-3</v>
      </c>
      <c r="DB25" s="413">
        <v>4.5445198239652722E-3</v>
      </c>
      <c r="DC25" s="413">
        <v>1.8602641159583728E-2</v>
      </c>
      <c r="DD25" s="413">
        <v>3.2352405916327388E-3</v>
      </c>
      <c r="DE25" s="413">
        <v>5.4145325022444211E-3</v>
      </c>
      <c r="DF25" s="413">
        <v>1.9178456224471608E-2</v>
      </c>
      <c r="DG25" s="413">
        <v>8.1538817571699795E-3</v>
      </c>
      <c r="DH25" s="413">
        <v>1.8322948125844302E-2</v>
      </c>
      <c r="DI25" s="413">
        <v>6.7889103962955083E-2</v>
      </c>
      <c r="DJ25" s="384">
        <f t="shared" si="153"/>
        <v>0.15412006144332657</v>
      </c>
      <c r="DL25" s="490"/>
      <c r="DM25" s="190" t="s">
        <v>55</v>
      </c>
      <c r="DN25" s="413">
        <v>0</v>
      </c>
      <c r="DO25" s="413">
        <v>0</v>
      </c>
      <c r="DP25" s="413">
        <v>0</v>
      </c>
      <c r="DQ25" s="413">
        <v>0</v>
      </c>
      <c r="DR25" s="413">
        <v>3.1027069414405741E-4</v>
      </c>
      <c r="DS25" s="413">
        <v>1.0298501466466357E-2</v>
      </c>
      <c r="DT25" s="413">
        <v>4.6788328321205582E-3</v>
      </c>
      <c r="DU25" s="413">
        <v>6.0009561175875118E-5</v>
      </c>
      <c r="DV25" s="413">
        <v>1.6518181855466784E-4</v>
      </c>
      <c r="DW25" s="413">
        <v>0</v>
      </c>
      <c r="DX25" s="413">
        <v>2.9144173387749672E-3</v>
      </c>
      <c r="DY25" s="413">
        <v>2.8576325304489197E-2</v>
      </c>
      <c r="DZ25" s="384">
        <f t="shared" si="154"/>
        <v>4.7003539015725682E-2</v>
      </c>
      <c r="EA25" s="414">
        <f t="shared" si="158"/>
        <v>1.0000000000000002</v>
      </c>
    </row>
    <row r="26" spans="1:131" x14ac:dyDescent="0.25">
      <c r="A26" s="490"/>
      <c r="B26" s="190" t="s">
        <v>54</v>
      </c>
      <c r="C26" s="358">
        <f t="shared" si="102"/>
        <v>0</v>
      </c>
      <c r="D26" s="358">
        <f t="shared" si="103"/>
        <v>0</v>
      </c>
      <c r="E26" s="358">
        <f t="shared" si="104"/>
        <v>0</v>
      </c>
      <c r="F26" s="358">
        <f t="shared" si="105"/>
        <v>2124.3197789504216</v>
      </c>
      <c r="G26" s="358">
        <f t="shared" si="106"/>
        <v>8476.6489711345839</v>
      </c>
      <c r="H26" s="358">
        <f t="shared" si="107"/>
        <v>0</v>
      </c>
      <c r="I26" s="358">
        <f t="shared" si="108"/>
        <v>18112.669941979904</v>
      </c>
      <c r="J26" s="358">
        <f t="shared" si="109"/>
        <v>5829.771024364918</v>
      </c>
      <c r="K26" s="358">
        <f t="shared" si="110"/>
        <v>7010.0697309591442</v>
      </c>
      <c r="L26" s="358">
        <f t="shared" si="111"/>
        <v>14904.951837542734</v>
      </c>
      <c r="M26" s="358">
        <f t="shared" si="112"/>
        <v>74365.355303011602</v>
      </c>
      <c r="N26" s="358">
        <f t="shared" si="113"/>
        <v>322024.7164718131</v>
      </c>
      <c r="O26" s="69">
        <f t="shared" si="114"/>
        <v>452848.50305975642</v>
      </c>
      <c r="Q26" s="490"/>
      <c r="R26" s="190" t="s">
        <v>54</v>
      </c>
      <c r="S26" s="358">
        <f t="shared" si="155"/>
        <v>0</v>
      </c>
      <c r="T26" s="358">
        <f t="shared" si="115"/>
        <v>0</v>
      </c>
      <c r="U26" s="358">
        <f t="shared" si="116"/>
        <v>35961.404184058149</v>
      </c>
      <c r="V26" s="358">
        <f t="shared" si="117"/>
        <v>666747.95642246644</v>
      </c>
      <c r="W26" s="358">
        <f t="shared" si="118"/>
        <v>139183.39833194824</v>
      </c>
      <c r="X26" s="358">
        <f t="shared" si="119"/>
        <v>114445.33604957011</v>
      </c>
      <c r="Y26" s="358">
        <f t="shared" si="120"/>
        <v>72006.916982119787</v>
      </c>
      <c r="Z26" s="358">
        <f t="shared" si="121"/>
        <v>44122.771402065577</v>
      </c>
      <c r="AA26" s="358">
        <f t="shared" si="122"/>
        <v>25645.738025575207</v>
      </c>
      <c r="AB26" s="358">
        <f t="shared" si="123"/>
        <v>417467.62956057547</v>
      </c>
      <c r="AC26" s="358">
        <f t="shared" si="124"/>
        <v>544307.87609293358</v>
      </c>
      <c r="AD26" s="358">
        <f t="shared" si="125"/>
        <v>1965668.1814554457</v>
      </c>
      <c r="AE26" s="69">
        <f t="shared" si="126"/>
        <v>4025557.2085067583</v>
      </c>
      <c r="AG26" s="490"/>
      <c r="AH26" s="190" t="s">
        <v>54</v>
      </c>
      <c r="AI26" s="358">
        <f t="shared" si="156"/>
        <v>0</v>
      </c>
      <c r="AJ26" s="358">
        <f t="shared" si="127"/>
        <v>0</v>
      </c>
      <c r="AK26" s="358">
        <f t="shared" si="128"/>
        <v>0</v>
      </c>
      <c r="AL26" s="358">
        <f t="shared" si="129"/>
        <v>0</v>
      </c>
      <c r="AM26" s="358">
        <f t="shared" si="130"/>
        <v>38678.035900929804</v>
      </c>
      <c r="AN26" s="358">
        <f t="shared" si="131"/>
        <v>0</v>
      </c>
      <c r="AO26" s="358">
        <f t="shared" si="132"/>
        <v>0</v>
      </c>
      <c r="AP26" s="358">
        <f t="shared" si="133"/>
        <v>35807.035866082784</v>
      </c>
      <c r="AQ26" s="358">
        <f t="shared" si="134"/>
        <v>306389.65978087834</v>
      </c>
      <c r="AR26" s="358">
        <f t="shared" si="135"/>
        <v>114240.75111266217</v>
      </c>
      <c r="AS26" s="358">
        <f t="shared" si="136"/>
        <v>49877.337486436641</v>
      </c>
      <c r="AT26" s="358">
        <f t="shared" si="137"/>
        <v>177912.15952096647</v>
      </c>
      <c r="AU26" s="69">
        <f t="shared" si="138"/>
        <v>722904.97966795613</v>
      </c>
      <c r="AW26" s="490"/>
      <c r="AX26" s="190" t="s">
        <v>54</v>
      </c>
      <c r="AY26" s="358">
        <f t="shared" si="157"/>
        <v>0</v>
      </c>
      <c r="AZ26" s="358">
        <f t="shared" si="139"/>
        <v>0</v>
      </c>
      <c r="BA26" s="358">
        <f t="shared" si="140"/>
        <v>0</v>
      </c>
      <c r="BB26" s="358">
        <f t="shared" si="141"/>
        <v>0</v>
      </c>
      <c r="BC26" s="358">
        <f t="shared" si="142"/>
        <v>0</v>
      </c>
      <c r="BD26" s="358">
        <f t="shared" si="143"/>
        <v>0</v>
      </c>
      <c r="BE26" s="358">
        <f t="shared" si="144"/>
        <v>0</v>
      </c>
      <c r="BF26" s="358">
        <f t="shared" si="145"/>
        <v>0</v>
      </c>
      <c r="BG26" s="358">
        <f t="shared" si="146"/>
        <v>0</v>
      </c>
      <c r="BH26" s="358">
        <f t="shared" si="147"/>
        <v>0</v>
      </c>
      <c r="BI26" s="358">
        <f t="shared" si="148"/>
        <v>0</v>
      </c>
      <c r="BJ26" s="358">
        <f t="shared" si="149"/>
        <v>0</v>
      </c>
      <c r="BK26" s="69">
        <f t="shared" si="150"/>
        <v>0</v>
      </c>
      <c r="BN26" s="415">
        <v>5201310.6912344713</v>
      </c>
      <c r="BP26" s="490"/>
      <c r="BQ26" s="190" t="s">
        <v>54</v>
      </c>
      <c r="BR26" s="383">
        <v>0</v>
      </c>
      <c r="BS26" s="383">
        <v>0</v>
      </c>
      <c r="BT26" s="383">
        <v>0</v>
      </c>
      <c r="BU26" s="383">
        <v>4.0842008967671164E-4</v>
      </c>
      <c r="BV26" s="383">
        <v>1.6297140229326983E-3</v>
      </c>
      <c r="BW26" s="383">
        <v>0</v>
      </c>
      <c r="BX26" s="383">
        <v>3.4823280163794774E-3</v>
      </c>
      <c r="BY26" s="383">
        <v>1.1208273011242267E-3</v>
      </c>
      <c r="BZ26" s="383">
        <v>1.3477506242364815E-3</v>
      </c>
      <c r="CA26" s="383">
        <v>2.8656145964634184E-3</v>
      </c>
      <c r="CB26" s="383">
        <v>1.4297426113832442E-2</v>
      </c>
      <c r="CC26" s="383">
        <v>6.1912224742603147E-2</v>
      </c>
      <c r="CD26" s="384">
        <f t="shared" si="151"/>
        <v>8.7064305507248599E-2</v>
      </c>
      <c r="CF26" s="490"/>
      <c r="CG26" s="190" t="s">
        <v>54</v>
      </c>
      <c r="CH26" s="383">
        <v>0</v>
      </c>
      <c r="CI26" s="383">
        <v>0</v>
      </c>
      <c r="CJ26" s="383">
        <v>6.913911957742159E-3</v>
      </c>
      <c r="CK26" s="383">
        <v>0.12818845018162556</v>
      </c>
      <c r="CL26" s="383">
        <v>2.6759293300149822E-2</v>
      </c>
      <c r="CM26" s="383">
        <v>2.2003172439292954E-2</v>
      </c>
      <c r="CN26" s="383">
        <v>1.3843994573035163E-2</v>
      </c>
      <c r="CO26" s="383">
        <v>8.4830101528877416E-3</v>
      </c>
      <c r="CP26" s="383">
        <v>4.9306299023426509E-3</v>
      </c>
      <c r="CQ26" s="383">
        <v>8.0262005933257247E-2</v>
      </c>
      <c r="CR26" s="383">
        <v>0.10464821434532463</v>
      </c>
      <c r="CS26" s="383">
        <v>0.37791785535290084</v>
      </c>
      <c r="CT26" s="384">
        <f t="shared" si="152"/>
        <v>0.77395053813855874</v>
      </c>
      <c r="CV26" s="490"/>
      <c r="CW26" s="190" t="s">
        <v>54</v>
      </c>
      <c r="CX26" s="383">
        <v>0</v>
      </c>
      <c r="CY26" s="383">
        <v>0</v>
      </c>
      <c r="CZ26" s="383">
        <v>0</v>
      </c>
      <c r="DA26" s="383">
        <v>0</v>
      </c>
      <c r="DB26" s="383">
        <v>7.4362094858344292E-3</v>
      </c>
      <c r="DC26" s="383">
        <v>0</v>
      </c>
      <c r="DD26" s="383">
        <v>0</v>
      </c>
      <c r="DE26" s="383">
        <v>6.8842332234501447E-3</v>
      </c>
      <c r="DF26" s="383">
        <v>5.8906240747591307E-2</v>
      </c>
      <c r="DG26" s="383">
        <v>2.1963839096400612E-2</v>
      </c>
      <c r="DH26" s="383">
        <v>9.5893786099900957E-3</v>
      </c>
      <c r="DI26" s="383">
        <v>3.4205255190925939E-2</v>
      </c>
      <c r="DJ26" s="384">
        <f t="shared" si="153"/>
        <v>0.13898515635419253</v>
      </c>
      <c r="DL26" s="490"/>
      <c r="DM26" s="190" t="s">
        <v>54</v>
      </c>
      <c r="DN26" s="383">
        <v>0</v>
      </c>
      <c r="DO26" s="383">
        <v>0</v>
      </c>
      <c r="DP26" s="383">
        <v>0</v>
      </c>
      <c r="DQ26" s="383">
        <v>0</v>
      </c>
      <c r="DR26" s="383">
        <v>0</v>
      </c>
      <c r="DS26" s="383">
        <v>0</v>
      </c>
      <c r="DT26" s="383">
        <v>0</v>
      </c>
      <c r="DU26" s="383">
        <v>0</v>
      </c>
      <c r="DV26" s="383">
        <v>0</v>
      </c>
      <c r="DW26" s="383">
        <v>0</v>
      </c>
      <c r="DX26" s="383">
        <v>0</v>
      </c>
      <c r="DY26" s="383">
        <v>0</v>
      </c>
      <c r="DZ26" s="384">
        <f t="shared" si="154"/>
        <v>0</v>
      </c>
      <c r="EA26" s="414">
        <f t="shared" si="158"/>
        <v>0.99999999999999989</v>
      </c>
    </row>
    <row r="27" spans="1:131" x14ac:dyDescent="0.25">
      <c r="A27" s="490"/>
      <c r="B27" s="190" t="s">
        <v>53</v>
      </c>
      <c r="C27" s="358">
        <f t="shared" si="102"/>
        <v>0</v>
      </c>
      <c r="D27" s="358">
        <f t="shared" si="103"/>
        <v>0</v>
      </c>
      <c r="E27" s="358">
        <f t="shared" si="104"/>
        <v>0</v>
      </c>
      <c r="F27" s="358">
        <f t="shared" si="105"/>
        <v>0</v>
      </c>
      <c r="G27" s="358">
        <f t="shared" si="106"/>
        <v>0</v>
      </c>
      <c r="H27" s="358">
        <f t="shared" si="107"/>
        <v>0</v>
      </c>
      <c r="I27" s="358">
        <f t="shared" si="108"/>
        <v>0</v>
      </c>
      <c r="J27" s="358">
        <f t="shared" si="109"/>
        <v>0</v>
      </c>
      <c r="K27" s="358">
        <f t="shared" si="110"/>
        <v>0</v>
      </c>
      <c r="L27" s="358">
        <f t="shared" si="111"/>
        <v>0</v>
      </c>
      <c r="M27" s="358">
        <f t="shared" si="112"/>
        <v>0</v>
      </c>
      <c r="N27" s="358">
        <f t="shared" si="113"/>
        <v>0</v>
      </c>
      <c r="O27" s="69">
        <f t="shared" si="114"/>
        <v>0</v>
      </c>
      <c r="Q27" s="490"/>
      <c r="R27" s="190" t="s">
        <v>53</v>
      </c>
      <c r="S27" s="358">
        <f t="shared" si="155"/>
        <v>0</v>
      </c>
      <c r="T27" s="358">
        <f t="shared" si="115"/>
        <v>0</v>
      </c>
      <c r="U27" s="358">
        <f t="shared" si="116"/>
        <v>0</v>
      </c>
      <c r="V27" s="358">
        <f t="shared" si="117"/>
        <v>0</v>
      </c>
      <c r="W27" s="358">
        <f t="shared" si="118"/>
        <v>0</v>
      </c>
      <c r="X27" s="358">
        <f t="shared" si="119"/>
        <v>0</v>
      </c>
      <c r="Y27" s="358">
        <f t="shared" si="120"/>
        <v>0</v>
      </c>
      <c r="Z27" s="358">
        <f t="shared" si="121"/>
        <v>0</v>
      </c>
      <c r="AA27" s="358">
        <f t="shared" si="122"/>
        <v>0</v>
      </c>
      <c r="AB27" s="358">
        <f t="shared" si="123"/>
        <v>0</v>
      </c>
      <c r="AC27" s="358">
        <f t="shared" si="124"/>
        <v>0</v>
      </c>
      <c r="AD27" s="358">
        <f t="shared" si="125"/>
        <v>0</v>
      </c>
      <c r="AE27" s="69">
        <f t="shared" si="126"/>
        <v>0</v>
      </c>
      <c r="AG27" s="490"/>
      <c r="AH27" s="190" t="s">
        <v>53</v>
      </c>
      <c r="AI27" s="358">
        <f t="shared" si="156"/>
        <v>0</v>
      </c>
      <c r="AJ27" s="358">
        <f t="shared" si="127"/>
        <v>0</v>
      </c>
      <c r="AK27" s="358">
        <f t="shared" si="128"/>
        <v>0</v>
      </c>
      <c r="AL27" s="358">
        <f t="shared" si="129"/>
        <v>0</v>
      </c>
      <c r="AM27" s="358">
        <f t="shared" si="130"/>
        <v>0</v>
      </c>
      <c r="AN27" s="358">
        <f t="shared" si="131"/>
        <v>0</v>
      </c>
      <c r="AO27" s="358">
        <f t="shared" si="132"/>
        <v>0</v>
      </c>
      <c r="AP27" s="358">
        <f t="shared" si="133"/>
        <v>0</v>
      </c>
      <c r="AQ27" s="358">
        <f t="shared" si="134"/>
        <v>0</v>
      </c>
      <c r="AR27" s="358">
        <f t="shared" si="135"/>
        <v>0</v>
      </c>
      <c r="AS27" s="358">
        <f t="shared" si="136"/>
        <v>0</v>
      </c>
      <c r="AT27" s="358">
        <f t="shared" si="137"/>
        <v>0</v>
      </c>
      <c r="AU27" s="69">
        <f t="shared" si="138"/>
        <v>0</v>
      </c>
      <c r="AW27" s="490"/>
      <c r="AX27" s="190" t="s">
        <v>53</v>
      </c>
      <c r="AY27" s="358">
        <f t="shared" si="157"/>
        <v>0</v>
      </c>
      <c r="AZ27" s="358">
        <f t="shared" si="139"/>
        <v>0</v>
      </c>
      <c r="BA27" s="358">
        <f t="shared" si="140"/>
        <v>0</v>
      </c>
      <c r="BB27" s="358">
        <f t="shared" si="141"/>
        <v>0</v>
      </c>
      <c r="BC27" s="358">
        <f t="shared" si="142"/>
        <v>0</v>
      </c>
      <c r="BD27" s="358">
        <f t="shared" si="143"/>
        <v>0</v>
      </c>
      <c r="BE27" s="358">
        <f t="shared" si="144"/>
        <v>0</v>
      </c>
      <c r="BF27" s="358">
        <f t="shared" si="145"/>
        <v>0</v>
      </c>
      <c r="BG27" s="358">
        <f t="shared" si="146"/>
        <v>0</v>
      </c>
      <c r="BH27" s="358">
        <f t="shared" si="147"/>
        <v>0</v>
      </c>
      <c r="BI27" s="358">
        <f t="shared" si="148"/>
        <v>0</v>
      </c>
      <c r="BJ27" s="358">
        <f t="shared" si="149"/>
        <v>0</v>
      </c>
      <c r="BK27" s="69">
        <f t="shared" si="150"/>
        <v>0</v>
      </c>
      <c r="BN27" s="415">
        <v>0</v>
      </c>
      <c r="BP27" s="490"/>
      <c r="BQ27" s="190" t="s">
        <v>53</v>
      </c>
      <c r="BR27" s="383">
        <v>0</v>
      </c>
      <c r="BS27" s="383">
        <v>9.387856082163517E-7</v>
      </c>
      <c r="BT27" s="383">
        <v>1.7017679648673879E-3</v>
      </c>
      <c r="BU27" s="383">
        <v>3.1230580828533376E-3</v>
      </c>
      <c r="BV27" s="383">
        <v>7.7631624157306917E-3</v>
      </c>
      <c r="BW27" s="383">
        <v>3.9336681626945501E-3</v>
      </c>
      <c r="BX27" s="383">
        <v>2.9339272049367104E-2</v>
      </c>
      <c r="BY27" s="383">
        <v>8.9368947688299883E-3</v>
      </c>
      <c r="BZ27" s="383">
        <v>5.2786569157300345E-2</v>
      </c>
      <c r="CA27" s="383">
        <v>9.7088581744662946E-3</v>
      </c>
      <c r="CB27" s="383">
        <v>4.4128431128403402E-2</v>
      </c>
      <c r="CC27" s="383">
        <v>0.22401605723938575</v>
      </c>
      <c r="CD27" s="384">
        <f t="shared" si="151"/>
        <v>0.38543867792950703</v>
      </c>
      <c r="CF27" s="490"/>
      <c r="CG27" s="190" t="s">
        <v>53</v>
      </c>
      <c r="CH27" s="383">
        <v>0</v>
      </c>
      <c r="CI27" s="383">
        <v>1.3246264931932722E-4</v>
      </c>
      <c r="CJ27" s="383">
        <v>2.4253682652537484E-2</v>
      </c>
      <c r="CK27" s="383">
        <v>2.6563001370188886E-2</v>
      </c>
      <c r="CL27" s="383">
        <v>9.5052230589027245E-2</v>
      </c>
      <c r="CM27" s="383">
        <v>2.9470013591738033E-2</v>
      </c>
      <c r="CN27" s="383">
        <v>1.819698212971526E-2</v>
      </c>
      <c r="CO27" s="383">
        <v>2.0826802254011727E-2</v>
      </c>
      <c r="CP27" s="383">
        <v>9.4134223435606099E-3</v>
      </c>
      <c r="CQ27" s="383">
        <v>4.5247557451958118E-2</v>
      </c>
      <c r="CR27" s="383">
        <v>5.7926764583674559E-2</v>
      </c>
      <c r="CS27" s="383">
        <v>0.2062275094349518</v>
      </c>
      <c r="CT27" s="384">
        <f t="shared" si="152"/>
        <v>0.53331042905068304</v>
      </c>
      <c r="CV27" s="490"/>
      <c r="CW27" s="190" t="s">
        <v>53</v>
      </c>
      <c r="CX27" s="383">
        <v>0</v>
      </c>
      <c r="CY27" s="383">
        <v>6.743609952354126E-5</v>
      </c>
      <c r="CZ27" s="383">
        <v>1.0883654484588237E-4</v>
      </c>
      <c r="DA27" s="383">
        <v>6.8096378734653436E-4</v>
      </c>
      <c r="DB27" s="383">
        <v>4.2182766662521401E-5</v>
      </c>
      <c r="DC27" s="383">
        <v>2.3197110743343585E-2</v>
      </c>
      <c r="DD27" s="383">
        <v>0</v>
      </c>
      <c r="DE27" s="383">
        <v>8.6031564851090769E-3</v>
      </c>
      <c r="DF27" s="383">
        <v>2.1103274615631444E-3</v>
      </c>
      <c r="DG27" s="383">
        <v>4.7609573335084063E-3</v>
      </c>
      <c r="DH27" s="383">
        <v>0</v>
      </c>
      <c r="DI27" s="383">
        <v>3.8635033263364593E-2</v>
      </c>
      <c r="DJ27" s="384">
        <f t="shared" si="153"/>
        <v>7.820600448526728E-2</v>
      </c>
      <c r="DL27" s="490"/>
      <c r="DM27" s="190" t="s">
        <v>53</v>
      </c>
      <c r="DN27" s="383">
        <v>0</v>
      </c>
      <c r="DO27" s="383">
        <v>0</v>
      </c>
      <c r="DP27" s="383">
        <v>0</v>
      </c>
      <c r="DQ27" s="383">
        <v>0</v>
      </c>
      <c r="DR27" s="383">
        <v>1.0456819961385871E-3</v>
      </c>
      <c r="DS27" s="383">
        <v>0</v>
      </c>
      <c r="DT27" s="383">
        <v>1.0613284229421928E-3</v>
      </c>
      <c r="DU27" s="383">
        <v>2.0224571286340937E-4</v>
      </c>
      <c r="DV27" s="383">
        <v>5.5669986567229656E-4</v>
      </c>
      <c r="DW27" s="383">
        <v>0</v>
      </c>
      <c r="DX27" s="383">
        <v>0</v>
      </c>
      <c r="DY27" s="383">
        <v>1.7893253692603662E-4</v>
      </c>
      <c r="DZ27" s="384">
        <f t="shared" si="154"/>
        <v>3.0448885345425226E-3</v>
      </c>
      <c r="EA27" s="414">
        <f t="shared" si="158"/>
        <v>0.99999999999999989</v>
      </c>
    </row>
    <row r="28" spans="1:131" x14ac:dyDescent="0.25">
      <c r="A28" s="490"/>
      <c r="B28" s="190" t="s">
        <v>52</v>
      </c>
      <c r="C28" s="358">
        <f t="shared" si="102"/>
        <v>0</v>
      </c>
      <c r="D28" s="358">
        <f t="shared" si="103"/>
        <v>0</v>
      </c>
      <c r="E28" s="358">
        <f t="shared" si="104"/>
        <v>66.637367607249075</v>
      </c>
      <c r="F28" s="358">
        <f t="shared" si="105"/>
        <v>676.42344856531702</v>
      </c>
      <c r="G28" s="358">
        <f t="shared" si="106"/>
        <v>0</v>
      </c>
      <c r="H28" s="358">
        <f t="shared" si="107"/>
        <v>0</v>
      </c>
      <c r="I28" s="358">
        <f t="shared" si="108"/>
        <v>0</v>
      </c>
      <c r="J28" s="358">
        <f t="shared" si="109"/>
        <v>0</v>
      </c>
      <c r="K28" s="358">
        <f t="shared" si="110"/>
        <v>0</v>
      </c>
      <c r="L28" s="358">
        <f t="shared" si="111"/>
        <v>0</v>
      </c>
      <c r="M28" s="358">
        <f t="shared" si="112"/>
        <v>0</v>
      </c>
      <c r="N28" s="358">
        <f t="shared" si="113"/>
        <v>33.122759339888248</v>
      </c>
      <c r="O28" s="69">
        <f t="shared" si="114"/>
        <v>776.18357551245435</v>
      </c>
      <c r="Q28" s="490"/>
      <c r="R28" s="190" t="s">
        <v>52</v>
      </c>
      <c r="S28" s="358">
        <f t="shared" si="155"/>
        <v>0</v>
      </c>
      <c r="T28" s="358">
        <f t="shared" si="115"/>
        <v>0</v>
      </c>
      <c r="U28" s="358">
        <f t="shared" si="116"/>
        <v>0</v>
      </c>
      <c r="V28" s="358">
        <f t="shared" si="117"/>
        <v>90975.622827799132</v>
      </c>
      <c r="W28" s="358">
        <f t="shared" si="118"/>
        <v>0</v>
      </c>
      <c r="X28" s="358">
        <f t="shared" si="119"/>
        <v>15144.765247609766</v>
      </c>
      <c r="Y28" s="358">
        <f t="shared" si="120"/>
        <v>0</v>
      </c>
      <c r="Z28" s="358">
        <f t="shared" si="121"/>
        <v>0</v>
      </c>
      <c r="AA28" s="358">
        <f t="shared" si="122"/>
        <v>0</v>
      </c>
      <c r="AB28" s="358">
        <f t="shared" si="123"/>
        <v>0</v>
      </c>
      <c r="AC28" s="358">
        <f t="shared" si="124"/>
        <v>0</v>
      </c>
      <c r="AD28" s="358">
        <f t="shared" si="125"/>
        <v>71820.474222418808</v>
      </c>
      <c r="AE28" s="69">
        <f t="shared" si="126"/>
        <v>177940.86229782773</v>
      </c>
      <c r="AG28" s="490"/>
      <c r="AH28" s="190" t="s">
        <v>52</v>
      </c>
      <c r="AI28" s="358">
        <f t="shared" si="156"/>
        <v>0</v>
      </c>
      <c r="AJ28" s="358">
        <f t="shared" si="127"/>
        <v>2303.8872940435008</v>
      </c>
      <c r="AK28" s="358">
        <f t="shared" si="128"/>
        <v>0</v>
      </c>
      <c r="AL28" s="358">
        <f t="shared" si="129"/>
        <v>0</v>
      </c>
      <c r="AM28" s="358">
        <f t="shared" si="130"/>
        <v>0</v>
      </c>
      <c r="AN28" s="358">
        <f t="shared" si="131"/>
        <v>0</v>
      </c>
      <c r="AO28" s="358">
        <f t="shared" si="132"/>
        <v>0</v>
      </c>
      <c r="AP28" s="358">
        <f t="shared" si="133"/>
        <v>0</v>
      </c>
      <c r="AQ28" s="358">
        <f t="shared" si="134"/>
        <v>0</v>
      </c>
      <c r="AR28" s="358">
        <f t="shared" si="135"/>
        <v>0</v>
      </c>
      <c r="AS28" s="358">
        <f t="shared" si="136"/>
        <v>0</v>
      </c>
      <c r="AT28" s="358">
        <f t="shared" si="137"/>
        <v>0</v>
      </c>
      <c r="AU28" s="69">
        <f t="shared" si="138"/>
        <v>2303.8872940435008</v>
      </c>
      <c r="AW28" s="490"/>
      <c r="AX28" s="190" t="s">
        <v>52</v>
      </c>
      <c r="AY28" s="358">
        <f t="shared" si="157"/>
        <v>0</v>
      </c>
      <c r="AZ28" s="358">
        <f t="shared" si="139"/>
        <v>0</v>
      </c>
      <c r="BA28" s="358">
        <f t="shared" si="140"/>
        <v>0</v>
      </c>
      <c r="BB28" s="358">
        <f t="shared" si="141"/>
        <v>0</v>
      </c>
      <c r="BC28" s="358">
        <f t="shared" si="142"/>
        <v>0</v>
      </c>
      <c r="BD28" s="358">
        <f t="shared" si="143"/>
        <v>0</v>
      </c>
      <c r="BE28" s="358">
        <f t="shared" si="144"/>
        <v>0</v>
      </c>
      <c r="BF28" s="358">
        <f t="shared" si="145"/>
        <v>0</v>
      </c>
      <c r="BG28" s="358">
        <f t="shared" si="146"/>
        <v>0</v>
      </c>
      <c r="BH28" s="358">
        <f t="shared" si="147"/>
        <v>0</v>
      </c>
      <c r="BI28" s="358">
        <f t="shared" si="148"/>
        <v>0</v>
      </c>
      <c r="BJ28" s="358">
        <f t="shared" si="149"/>
        <v>0</v>
      </c>
      <c r="BK28" s="69">
        <f t="shared" si="150"/>
        <v>0</v>
      </c>
      <c r="BN28" s="415">
        <v>181020.93316738366</v>
      </c>
      <c r="BP28" s="490"/>
      <c r="BQ28" s="190" t="s">
        <v>52</v>
      </c>
      <c r="BR28" s="383">
        <v>0</v>
      </c>
      <c r="BS28" s="383">
        <v>0</v>
      </c>
      <c r="BT28" s="383">
        <v>3.6811967788074468E-4</v>
      </c>
      <c r="BU28" s="383">
        <v>3.7367139630191397E-3</v>
      </c>
      <c r="BV28" s="383">
        <v>0</v>
      </c>
      <c r="BW28" s="383">
        <v>0</v>
      </c>
      <c r="BX28" s="383">
        <v>0</v>
      </c>
      <c r="BY28" s="383">
        <v>0</v>
      </c>
      <c r="BZ28" s="383">
        <v>0</v>
      </c>
      <c r="CA28" s="383">
        <v>0</v>
      </c>
      <c r="CB28" s="383">
        <v>0</v>
      </c>
      <c r="CC28" s="383">
        <v>1.8297750851422695E-4</v>
      </c>
      <c r="CD28" s="384">
        <f t="shared" si="151"/>
        <v>4.2878111494141112E-3</v>
      </c>
      <c r="CF28" s="490"/>
      <c r="CG28" s="190" t="s">
        <v>52</v>
      </c>
      <c r="CH28" s="383">
        <v>0</v>
      </c>
      <c r="CI28" s="383">
        <v>0</v>
      </c>
      <c r="CJ28" s="383">
        <v>0</v>
      </c>
      <c r="CK28" s="383">
        <v>0.50256962681590633</v>
      </c>
      <c r="CL28" s="383">
        <v>0</v>
      </c>
      <c r="CM28" s="383">
        <v>8.3663060302566983E-2</v>
      </c>
      <c r="CN28" s="383">
        <v>0</v>
      </c>
      <c r="CO28" s="383">
        <v>0</v>
      </c>
      <c r="CP28" s="383">
        <v>0</v>
      </c>
      <c r="CQ28" s="383">
        <v>0</v>
      </c>
      <c r="CR28" s="383">
        <v>0</v>
      </c>
      <c r="CS28" s="383">
        <v>0.39675231458457327</v>
      </c>
      <c r="CT28" s="384">
        <f t="shared" si="152"/>
        <v>0.98298500170304659</v>
      </c>
      <c r="CV28" s="490"/>
      <c r="CW28" s="190" t="s">
        <v>52</v>
      </c>
      <c r="CX28" s="383">
        <v>0</v>
      </c>
      <c r="CY28" s="383">
        <v>1.2727187147539327E-2</v>
      </c>
      <c r="CZ28" s="383">
        <v>0</v>
      </c>
      <c r="DA28" s="383">
        <v>0</v>
      </c>
      <c r="DB28" s="383">
        <v>0</v>
      </c>
      <c r="DC28" s="383">
        <v>0</v>
      </c>
      <c r="DD28" s="383">
        <v>0</v>
      </c>
      <c r="DE28" s="383">
        <v>0</v>
      </c>
      <c r="DF28" s="383">
        <v>0</v>
      </c>
      <c r="DG28" s="383">
        <v>0</v>
      </c>
      <c r="DH28" s="383">
        <v>0</v>
      </c>
      <c r="DI28" s="383">
        <v>0</v>
      </c>
      <c r="DJ28" s="384">
        <f t="shared" si="153"/>
        <v>1.2727187147539327E-2</v>
      </c>
      <c r="DL28" s="490"/>
      <c r="DM28" s="190" t="s">
        <v>52</v>
      </c>
      <c r="DN28" s="383">
        <v>0</v>
      </c>
      <c r="DO28" s="383">
        <v>0</v>
      </c>
      <c r="DP28" s="383">
        <v>0</v>
      </c>
      <c r="DQ28" s="383">
        <v>0</v>
      </c>
      <c r="DR28" s="383">
        <v>0</v>
      </c>
      <c r="DS28" s="383">
        <v>0</v>
      </c>
      <c r="DT28" s="383">
        <v>0</v>
      </c>
      <c r="DU28" s="383">
        <v>0</v>
      </c>
      <c r="DV28" s="383">
        <v>0</v>
      </c>
      <c r="DW28" s="383">
        <v>0</v>
      </c>
      <c r="DX28" s="383">
        <v>0</v>
      </c>
      <c r="DY28" s="383">
        <v>0</v>
      </c>
      <c r="DZ28" s="384">
        <f t="shared" si="154"/>
        <v>0</v>
      </c>
      <c r="EA28" s="414">
        <f t="shared" si="158"/>
        <v>1</v>
      </c>
    </row>
    <row r="29" spans="1:131" x14ac:dyDescent="0.25">
      <c r="A29" s="490"/>
      <c r="B29" s="190" t="s">
        <v>51</v>
      </c>
      <c r="C29" s="358">
        <f t="shared" si="102"/>
        <v>0</v>
      </c>
      <c r="D29" s="358">
        <f t="shared" si="103"/>
        <v>0</v>
      </c>
      <c r="E29" s="358">
        <f t="shared" si="104"/>
        <v>0</v>
      </c>
      <c r="F29" s="358">
        <f t="shared" si="105"/>
        <v>0</v>
      </c>
      <c r="G29" s="358">
        <f t="shared" si="106"/>
        <v>0</v>
      </c>
      <c r="H29" s="358">
        <f t="shared" si="107"/>
        <v>0</v>
      </c>
      <c r="I29" s="358">
        <f t="shared" si="108"/>
        <v>0</v>
      </c>
      <c r="J29" s="358">
        <f t="shared" si="109"/>
        <v>0</v>
      </c>
      <c r="K29" s="358">
        <f t="shared" si="110"/>
        <v>0</v>
      </c>
      <c r="L29" s="358">
        <f t="shared" si="111"/>
        <v>0</v>
      </c>
      <c r="M29" s="358">
        <f t="shared" si="112"/>
        <v>0</v>
      </c>
      <c r="N29" s="358">
        <f t="shared" si="113"/>
        <v>0</v>
      </c>
      <c r="O29" s="69">
        <f t="shared" si="114"/>
        <v>0</v>
      </c>
      <c r="Q29" s="490"/>
      <c r="R29" s="190" t="s">
        <v>51</v>
      </c>
      <c r="S29" s="358">
        <f t="shared" si="155"/>
        <v>0</v>
      </c>
      <c r="T29" s="358">
        <f t="shared" si="115"/>
        <v>0</v>
      </c>
      <c r="U29" s="358">
        <f t="shared" si="116"/>
        <v>0</v>
      </c>
      <c r="V29" s="358">
        <f t="shared" si="117"/>
        <v>0</v>
      </c>
      <c r="W29" s="358">
        <f t="shared" si="118"/>
        <v>189813.66491099761</v>
      </c>
      <c r="X29" s="358">
        <f t="shared" si="119"/>
        <v>0</v>
      </c>
      <c r="Y29" s="358">
        <f t="shared" si="120"/>
        <v>7632.7008362834422</v>
      </c>
      <c r="Z29" s="358">
        <f t="shared" si="121"/>
        <v>0</v>
      </c>
      <c r="AA29" s="358">
        <f t="shared" si="122"/>
        <v>0</v>
      </c>
      <c r="AB29" s="358">
        <f t="shared" si="123"/>
        <v>3821.4323292427598</v>
      </c>
      <c r="AC29" s="358">
        <f t="shared" si="124"/>
        <v>0</v>
      </c>
      <c r="AD29" s="358">
        <f t="shared" si="125"/>
        <v>3334.777534291391</v>
      </c>
      <c r="AE29" s="69">
        <f t="shared" si="126"/>
        <v>204602.5756108152</v>
      </c>
      <c r="AG29" s="490"/>
      <c r="AH29" s="190" t="s">
        <v>51</v>
      </c>
      <c r="AI29" s="358">
        <f t="shared" si="156"/>
        <v>0</v>
      </c>
      <c r="AJ29" s="358">
        <f t="shared" si="127"/>
        <v>0</v>
      </c>
      <c r="AK29" s="358">
        <f t="shared" si="128"/>
        <v>0</v>
      </c>
      <c r="AL29" s="358">
        <f t="shared" si="129"/>
        <v>3175.7274517237443</v>
      </c>
      <c r="AM29" s="358">
        <f t="shared" si="130"/>
        <v>0</v>
      </c>
      <c r="AN29" s="358">
        <f t="shared" si="131"/>
        <v>4158.0471326596753</v>
      </c>
      <c r="AO29" s="358">
        <f t="shared" si="132"/>
        <v>0</v>
      </c>
      <c r="AP29" s="358">
        <f t="shared" si="133"/>
        <v>0</v>
      </c>
      <c r="AQ29" s="358">
        <f t="shared" si="134"/>
        <v>0</v>
      </c>
      <c r="AR29" s="358">
        <f t="shared" si="135"/>
        <v>0</v>
      </c>
      <c r="AS29" s="358">
        <f t="shared" si="136"/>
        <v>27560.275222733053</v>
      </c>
      <c r="AT29" s="358">
        <f t="shared" si="137"/>
        <v>0</v>
      </c>
      <c r="AU29" s="69">
        <f t="shared" si="138"/>
        <v>34894.049807116477</v>
      </c>
      <c r="AW29" s="490"/>
      <c r="AX29" s="190" t="s">
        <v>51</v>
      </c>
      <c r="AY29" s="358">
        <f t="shared" si="157"/>
        <v>0</v>
      </c>
      <c r="AZ29" s="358">
        <f t="shared" si="139"/>
        <v>0</v>
      </c>
      <c r="BA29" s="358">
        <f t="shared" si="140"/>
        <v>0</v>
      </c>
      <c r="BB29" s="358">
        <f t="shared" si="141"/>
        <v>0</v>
      </c>
      <c r="BC29" s="358">
        <f t="shared" si="142"/>
        <v>0</v>
      </c>
      <c r="BD29" s="358">
        <f t="shared" si="143"/>
        <v>0</v>
      </c>
      <c r="BE29" s="358">
        <f t="shared" si="144"/>
        <v>7487.6054069013499</v>
      </c>
      <c r="BF29" s="358">
        <f t="shared" si="145"/>
        <v>0</v>
      </c>
      <c r="BG29" s="358">
        <f t="shared" si="146"/>
        <v>0</v>
      </c>
      <c r="BH29" s="358">
        <f t="shared" si="147"/>
        <v>0</v>
      </c>
      <c r="BI29" s="358">
        <f t="shared" si="148"/>
        <v>0</v>
      </c>
      <c r="BJ29" s="358">
        <f t="shared" si="149"/>
        <v>24547.168926242546</v>
      </c>
      <c r="BK29" s="69">
        <f t="shared" si="150"/>
        <v>32034.774333143898</v>
      </c>
      <c r="BN29" s="415">
        <v>271531.39975107554</v>
      </c>
      <c r="BP29" s="490"/>
      <c r="BQ29" s="190" t="s">
        <v>51</v>
      </c>
      <c r="BR29" s="383">
        <v>0</v>
      </c>
      <c r="BS29" s="383">
        <v>0</v>
      </c>
      <c r="BT29" s="383">
        <v>0</v>
      </c>
      <c r="BU29" s="383">
        <v>0</v>
      </c>
      <c r="BV29" s="383">
        <v>0</v>
      </c>
      <c r="BW29" s="383">
        <v>0</v>
      </c>
      <c r="BX29" s="383">
        <v>0</v>
      </c>
      <c r="BY29" s="383">
        <v>0</v>
      </c>
      <c r="BZ29" s="383">
        <v>0</v>
      </c>
      <c r="CA29" s="383">
        <v>0</v>
      </c>
      <c r="CB29" s="383">
        <v>0</v>
      </c>
      <c r="CC29" s="383">
        <v>0</v>
      </c>
      <c r="CD29" s="384">
        <f t="shared" si="151"/>
        <v>0</v>
      </c>
      <c r="CF29" s="490"/>
      <c r="CG29" s="190" t="s">
        <v>51</v>
      </c>
      <c r="CH29" s="383">
        <v>0</v>
      </c>
      <c r="CI29" s="383">
        <v>0</v>
      </c>
      <c r="CJ29" s="383">
        <v>0</v>
      </c>
      <c r="CK29" s="383">
        <v>0</v>
      </c>
      <c r="CL29" s="383">
        <v>0.69904867387347436</v>
      </c>
      <c r="CM29" s="383">
        <v>0</v>
      </c>
      <c r="CN29" s="383">
        <v>2.8109827604765658E-2</v>
      </c>
      <c r="CO29" s="383">
        <v>0</v>
      </c>
      <c r="CP29" s="383">
        <v>0</v>
      </c>
      <c r="CQ29" s="383">
        <v>1.4073629542461868E-2</v>
      </c>
      <c r="CR29" s="383">
        <v>0</v>
      </c>
      <c r="CS29" s="383">
        <v>1.2281369806028048E-2</v>
      </c>
      <c r="CT29" s="384">
        <f t="shared" si="152"/>
        <v>0.75351350082672985</v>
      </c>
      <c r="CV29" s="490"/>
      <c r="CW29" s="190" t="s">
        <v>51</v>
      </c>
      <c r="CX29" s="383">
        <v>0</v>
      </c>
      <c r="CY29" s="383">
        <v>0</v>
      </c>
      <c r="CZ29" s="383">
        <v>0</v>
      </c>
      <c r="DA29" s="383">
        <v>1.1695617724635418E-2</v>
      </c>
      <c r="DB29" s="383">
        <v>0</v>
      </c>
      <c r="DC29" s="383">
        <v>1.5313319698832383E-2</v>
      </c>
      <c r="DD29" s="383">
        <v>0</v>
      </c>
      <c r="DE29" s="383">
        <v>0</v>
      </c>
      <c r="DF29" s="383">
        <v>0</v>
      </c>
      <c r="DG29" s="383">
        <v>0</v>
      </c>
      <c r="DH29" s="383">
        <v>0.10149940392897004</v>
      </c>
      <c r="DI29" s="383">
        <v>0</v>
      </c>
      <c r="DJ29" s="384">
        <f t="shared" si="153"/>
        <v>0.12850834135243783</v>
      </c>
      <c r="DL29" s="490"/>
      <c r="DM29" s="190" t="s">
        <v>51</v>
      </c>
      <c r="DN29" s="383">
        <v>0</v>
      </c>
      <c r="DO29" s="383">
        <v>0</v>
      </c>
      <c r="DP29" s="383">
        <v>0</v>
      </c>
      <c r="DQ29" s="383">
        <v>0</v>
      </c>
      <c r="DR29" s="383">
        <v>0</v>
      </c>
      <c r="DS29" s="383">
        <v>0</v>
      </c>
      <c r="DT29" s="383">
        <v>2.757546793396844E-2</v>
      </c>
      <c r="DU29" s="383">
        <v>0</v>
      </c>
      <c r="DV29" s="383">
        <v>0</v>
      </c>
      <c r="DW29" s="383">
        <v>0</v>
      </c>
      <c r="DX29" s="383">
        <v>0</v>
      </c>
      <c r="DY29" s="383">
        <v>9.0402689886863868E-2</v>
      </c>
      <c r="DZ29" s="384">
        <f t="shared" si="154"/>
        <v>0.11797815782083231</v>
      </c>
      <c r="EA29" s="414">
        <f t="shared" si="158"/>
        <v>1</v>
      </c>
    </row>
    <row r="30" spans="1:131" x14ac:dyDescent="0.25">
      <c r="A30" s="490"/>
      <c r="B30" s="190" t="s">
        <v>50</v>
      </c>
      <c r="C30" s="358">
        <f t="shared" si="102"/>
        <v>0</v>
      </c>
      <c r="D30" s="358">
        <f t="shared" si="103"/>
        <v>0</v>
      </c>
      <c r="E30" s="358">
        <f t="shared" si="104"/>
        <v>0</v>
      </c>
      <c r="F30" s="358">
        <f t="shared" si="105"/>
        <v>0</v>
      </c>
      <c r="G30" s="358">
        <f t="shared" si="106"/>
        <v>0</v>
      </c>
      <c r="H30" s="358">
        <f t="shared" si="107"/>
        <v>0</v>
      </c>
      <c r="I30" s="358">
        <f t="shared" si="108"/>
        <v>0</v>
      </c>
      <c r="J30" s="358">
        <f t="shared" si="109"/>
        <v>0</v>
      </c>
      <c r="K30" s="358">
        <f t="shared" si="110"/>
        <v>0</v>
      </c>
      <c r="L30" s="358">
        <f t="shared" si="111"/>
        <v>0</v>
      </c>
      <c r="M30" s="358">
        <f t="shared" si="112"/>
        <v>0</v>
      </c>
      <c r="N30" s="358">
        <f t="shared" si="113"/>
        <v>0</v>
      </c>
      <c r="O30" s="69">
        <f t="shared" si="114"/>
        <v>0</v>
      </c>
      <c r="Q30" s="490"/>
      <c r="R30" s="190" t="s">
        <v>50</v>
      </c>
      <c r="S30" s="358">
        <f t="shared" si="155"/>
        <v>0</v>
      </c>
      <c r="T30" s="358">
        <f t="shared" si="115"/>
        <v>0</v>
      </c>
      <c r="U30" s="358">
        <f t="shared" si="116"/>
        <v>0</v>
      </c>
      <c r="V30" s="358">
        <f t="shared" si="117"/>
        <v>0</v>
      </c>
      <c r="W30" s="358">
        <f t="shared" si="118"/>
        <v>0</v>
      </c>
      <c r="X30" s="358">
        <f t="shared" si="119"/>
        <v>0</v>
      </c>
      <c r="Y30" s="358">
        <f t="shared" si="120"/>
        <v>0</v>
      </c>
      <c r="Z30" s="358">
        <f t="shared" si="121"/>
        <v>141124.98404387356</v>
      </c>
      <c r="AA30" s="358">
        <f t="shared" si="122"/>
        <v>404450.90879231167</v>
      </c>
      <c r="AB30" s="358">
        <f t="shared" si="123"/>
        <v>0</v>
      </c>
      <c r="AC30" s="358">
        <f t="shared" si="124"/>
        <v>0</v>
      </c>
      <c r="AD30" s="358">
        <f t="shared" si="125"/>
        <v>30625.815761202328</v>
      </c>
      <c r="AE30" s="69">
        <f t="shared" si="126"/>
        <v>576201.70859738754</v>
      </c>
      <c r="AG30" s="490"/>
      <c r="AH30" s="190" t="s">
        <v>50</v>
      </c>
      <c r="AI30" s="358">
        <f t="shared" si="156"/>
        <v>0</v>
      </c>
      <c r="AJ30" s="358">
        <f t="shared" si="127"/>
        <v>0</v>
      </c>
      <c r="AK30" s="358">
        <f t="shared" si="128"/>
        <v>0</v>
      </c>
      <c r="AL30" s="358">
        <f t="shared" si="129"/>
        <v>0</v>
      </c>
      <c r="AM30" s="358">
        <f t="shared" si="130"/>
        <v>0</v>
      </c>
      <c r="AN30" s="358">
        <f t="shared" si="131"/>
        <v>0</v>
      </c>
      <c r="AO30" s="358">
        <f t="shared" si="132"/>
        <v>0</v>
      </c>
      <c r="AP30" s="358">
        <f t="shared" si="133"/>
        <v>0</v>
      </c>
      <c r="AQ30" s="358">
        <f t="shared" si="134"/>
        <v>18214.747016542144</v>
      </c>
      <c r="AR30" s="358">
        <f t="shared" si="135"/>
        <v>0</v>
      </c>
      <c r="AS30" s="358">
        <f t="shared" si="136"/>
        <v>213256.10072549898</v>
      </c>
      <c r="AT30" s="358">
        <f t="shared" si="137"/>
        <v>27476.885278730071</v>
      </c>
      <c r="AU30" s="69">
        <f t="shared" si="138"/>
        <v>258947.73302077121</v>
      </c>
      <c r="AW30" s="490"/>
      <c r="AX30" s="190" t="s">
        <v>50</v>
      </c>
      <c r="AY30" s="358">
        <f t="shared" si="157"/>
        <v>0</v>
      </c>
      <c r="AZ30" s="358">
        <f t="shared" si="139"/>
        <v>0</v>
      </c>
      <c r="BA30" s="358">
        <f t="shared" si="140"/>
        <v>0</v>
      </c>
      <c r="BB30" s="358">
        <f t="shared" si="141"/>
        <v>0</v>
      </c>
      <c r="BC30" s="358">
        <f t="shared" si="142"/>
        <v>0</v>
      </c>
      <c r="BD30" s="358">
        <f t="shared" si="143"/>
        <v>0</v>
      </c>
      <c r="BE30" s="358">
        <f t="shared" si="144"/>
        <v>0</v>
      </c>
      <c r="BF30" s="358">
        <f t="shared" si="145"/>
        <v>0</v>
      </c>
      <c r="BG30" s="358">
        <f t="shared" si="146"/>
        <v>0</v>
      </c>
      <c r="BH30" s="358">
        <f t="shared" si="147"/>
        <v>0</v>
      </c>
      <c r="BI30" s="358">
        <f t="shared" si="148"/>
        <v>0</v>
      </c>
      <c r="BJ30" s="358">
        <f t="shared" si="149"/>
        <v>69955.22706812479</v>
      </c>
      <c r="BK30" s="69">
        <f t="shared" si="150"/>
        <v>69955.22706812479</v>
      </c>
      <c r="BN30" s="415">
        <v>905104.6686862834</v>
      </c>
      <c r="BP30" s="490"/>
      <c r="BQ30" s="190" t="s">
        <v>50</v>
      </c>
      <c r="BR30" s="383">
        <v>0</v>
      </c>
      <c r="BS30" s="383">
        <v>0</v>
      </c>
      <c r="BT30" s="383">
        <v>0</v>
      </c>
      <c r="BU30" s="383">
        <v>0</v>
      </c>
      <c r="BV30" s="383">
        <v>0</v>
      </c>
      <c r="BW30" s="383">
        <v>0</v>
      </c>
      <c r="BX30" s="383">
        <v>0</v>
      </c>
      <c r="BY30" s="383">
        <v>0</v>
      </c>
      <c r="BZ30" s="383">
        <v>0</v>
      </c>
      <c r="CA30" s="383">
        <v>0</v>
      </c>
      <c r="CB30" s="383">
        <v>0</v>
      </c>
      <c r="CC30" s="383">
        <v>0</v>
      </c>
      <c r="CD30" s="384">
        <f t="shared" si="151"/>
        <v>0</v>
      </c>
      <c r="CF30" s="490"/>
      <c r="CG30" s="190" t="s">
        <v>50</v>
      </c>
      <c r="CH30" s="383">
        <v>0</v>
      </c>
      <c r="CI30" s="383">
        <v>0</v>
      </c>
      <c r="CJ30" s="383">
        <v>0</v>
      </c>
      <c r="CK30" s="383">
        <v>0</v>
      </c>
      <c r="CL30" s="383">
        <v>0</v>
      </c>
      <c r="CM30" s="383">
        <v>0</v>
      </c>
      <c r="CN30" s="383">
        <v>0</v>
      </c>
      <c r="CO30" s="383">
        <v>0.15592117566768249</v>
      </c>
      <c r="CP30" s="383">
        <v>0.44685540002721785</v>
      </c>
      <c r="CQ30" s="383">
        <v>0</v>
      </c>
      <c r="CR30" s="383">
        <v>0</v>
      </c>
      <c r="CS30" s="383">
        <v>3.3836766973762547E-2</v>
      </c>
      <c r="CT30" s="384">
        <f t="shared" si="152"/>
        <v>0.63661334266866298</v>
      </c>
      <c r="CV30" s="490"/>
      <c r="CW30" s="190" t="s">
        <v>50</v>
      </c>
      <c r="CX30" s="383">
        <v>0</v>
      </c>
      <c r="CY30" s="383">
        <v>0</v>
      </c>
      <c r="CZ30" s="383">
        <v>0</v>
      </c>
      <c r="DA30" s="383">
        <v>0</v>
      </c>
      <c r="DB30" s="383">
        <v>0</v>
      </c>
      <c r="DC30" s="383">
        <v>0</v>
      </c>
      <c r="DD30" s="383">
        <v>0</v>
      </c>
      <c r="DE30" s="383">
        <v>0</v>
      </c>
      <c r="DF30" s="383">
        <v>2.0124464768235022E-2</v>
      </c>
      <c r="DG30" s="383">
        <v>0</v>
      </c>
      <c r="DH30" s="383">
        <v>0.23561484997644538</v>
      </c>
      <c r="DI30" s="383">
        <v>3.0357688154024738E-2</v>
      </c>
      <c r="DJ30" s="384">
        <f t="shared" si="153"/>
        <v>0.28609700289870515</v>
      </c>
      <c r="DL30" s="490"/>
      <c r="DM30" s="190" t="s">
        <v>50</v>
      </c>
      <c r="DN30" s="383">
        <v>0</v>
      </c>
      <c r="DO30" s="383">
        <v>0</v>
      </c>
      <c r="DP30" s="383">
        <v>0</v>
      </c>
      <c r="DQ30" s="383">
        <v>0</v>
      </c>
      <c r="DR30" s="383">
        <v>0</v>
      </c>
      <c r="DS30" s="383">
        <v>0</v>
      </c>
      <c r="DT30" s="383">
        <v>0</v>
      </c>
      <c r="DU30" s="383">
        <v>0</v>
      </c>
      <c r="DV30" s="383">
        <v>0</v>
      </c>
      <c r="DW30" s="383">
        <v>0</v>
      </c>
      <c r="DX30" s="383">
        <v>0</v>
      </c>
      <c r="DY30" s="383">
        <v>7.7289654432632082E-2</v>
      </c>
      <c r="DZ30" s="384">
        <f t="shared" si="154"/>
        <v>7.7289654432632082E-2</v>
      </c>
      <c r="EA30" s="414">
        <f t="shared" si="158"/>
        <v>1.0000000000000002</v>
      </c>
    </row>
    <row r="31" spans="1:131" ht="16.5" customHeight="1" x14ac:dyDescent="0.25">
      <c r="A31" s="490"/>
      <c r="B31" s="190" t="s">
        <v>49</v>
      </c>
      <c r="C31" s="358">
        <f t="shared" si="102"/>
        <v>0</v>
      </c>
      <c r="D31" s="358">
        <f t="shared" si="103"/>
        <v>644.3583392481878</v>
      </c>
      <c r="E31" s="358">
        <f t="shared" si="104"/>
        <v>0</v>
      </c>
      <c r="F31" s="358">
        <f t="shared" si="105"/>
        <v>650.26886053239559</v>
      </c>
      <c r="G31" s="358">
        <f t="shared" si="106"/>
        <v>1293.4004878159365</v>
      </c>
      <c r="H31" s="358">
        <f t="shared" si="107"/>
        <v>861.040279912644</v>
      </c>
      <c r="I31" s="358">
        <f t="shared" si="108"/>
        <v>644.3583392481878</v>
      </c>
      <c r="J31" s="358">
        <f t="shared" si="109"/>
        <v>0</v>
      </c>
      <c r="K31" s="358">
        <f t="shared" si="110"/>
        <v>7480.3780411475745</v>
      </c>
      <c r="L31" s="358">
        <f t="shared" si="111"/>
        <v>0</v>
      </c>
      <c r="M31" s="358">
        <f t="shared" si="112"/>
        <v>1181.4351412245242</v>
      </c>
      <c r="N31" s="358">
        <f t="shared" si="113"/>
        <v>7008.9860889146057</v>
      </c>
      <c r="O31" s="69">
        <f t="shared" si="114"/>
        <v>19764.225578044054</v>
      </c>
      <c r="Q31" s="490"/>
      <c r="R31" s="190" t="s">
        <v>49</v>
      </c>
      <c r="S31" s="358">
        <f t="shared" si="155"/>
        <v>0</v>
      </c>
      <c r="T31" s="358">
        <f t="shared" si="115"/>
        <v>0</v>
      </c>
      <c r="U31" s="358">
        <f t="shared" si="116"/>
        <v>6677.2162621123643</v>
      </c>
      <c r="V31" s="358">
        <f t="shared" si="117"/>
        <v>0</v>
      </c>
      <c r="W31" s="358">
        <f t="shared" si="118"/>
        <v>0</v>
      </c>
      <c r="X31" s="358">
        <f t="shared" si="119"/>
        <v>0</v>
      </c>
      <c r="Y31" s="358">
        <f t="shared" si="120"/>
        <v>7125.6352448255802</v>
      </c>
      <c r="Z31" s="358">
        <f t="shared" si="121"/>
        <v>215996.54323402722</v>
      </c>
      <c r="AA31" s="358">
        <f t="shared" si="122"/>
        <v>53755.633483524383</v>
      </c>
      <c r="AB31" s="358">
        <f t="shared" si="123"/>
        <v>35448.853238750416</v>
      </c>
      <c r="AC31" s="358">
        <f t="shared" si="124"/>
        <v>5449.7236625788228</v>
      </c>
      <c r="AD31" s="358">
        <f t="shared" si="125"/>
        <v>96119.23902845064</v>
      </c>
      <c r="AE31" s="69">
        <f t="shared" si="126"/>
        <v>420572.84415426943</v>
      </c>
      <c r="AG31" s="490"/>
      <c r="AH31" s="190" t="s">
        <v>49</v>
      </c>
      <c r="AI31" s="358">
        <f t="shared" si="156"/>
        <v>0</v>
      </c>
      <c r="AJ31" s="358">
        <f t="shared" si="127"/>
        <v>12215.263186145765</v>
      </c>
      <c r="AK31" s="358">
        <f t="shared" si="128"/>
        <v>0</v>
      </c>
      <c r="AL31" s="358">
        <f t="shared" si="129"/>
        <v>0</v>
      </c>
      <c r="AM31" s="358">
        <f t="shared" si="130"/>
        <v>0</v>
      </c>
      <c r="AN31" s="358">
        <f t="shared" si="131"/>
        <v>0</v>
      </c>
      <c r="AO31" s="358">
        <f t="shared" si="132"/>
        <v>0</v>
      </c>
      <c r="AP31" s="358">
        <f t="shared" si="133"/>
        <v>0</v>
      </c>
      <c r="AQ31" s="358">
        <f t="shared" si="134"/>
        <v>0</v>
      </c>
      <c r="AR31" s="358">
        <f t="shared" si="135"/>
        <v>0</v>
      </c>
      <c r="AS31" s="358">
        <f t="shared" si="136"/>
        <v>0</v>
      </c>
      <c r="AT31" s="358">
        <f t="shared" si="137"/>
        <v>0</v>
      </c>
      <c r="AU31" s="69">
        <f t="shared" si="138"/>
        <v>12215.263186145765</v>
      </c>
      <c r="AW31" s="490"/>
      <c r="AX31" s="190" t="s">
        <v>49</v>
      </c>
      <c r="AY31" s="358">
        <f t="shared" si="157"/>
        <v>0</v>
      </c>
      <c r="AZ31" s="358">
        <f t="shared" si="139"/>
        <v>0</v>
      </c>
      <c r="BA31" s="358">
        <f t="shared" si="140"/>
        <v>0</v>
      </c>
      <c r="BB31" s="358">
        <f t="shared" si="141"/>
        <v>0</v>
      </c>
      <c r="BC31" s="358">
        <f t="shared" si="142"/>
        <v>0</v>
      </c>
      <c r="BD31" s="358">
        <f t="shared" si="143"/>
        <v>0</v>
      </c>
      <c r="BE31" s="358">
        <f t="shared" si="144"/>
        <v>0</v>
      </c>
      <c r="BF31" s="358">
        <f t="shared" si="145"/>
        <v>0</v>
      </c>
      <c r="BG31" s="358">
        <f t="shared" si="146"/>
        <v>0</v>
      </c>
      <c r="BH31" s="358">
        <f t="shared" si="147"/>
        <v>0</v>
      </c>
      <c r="BI31" s="358">
        <f t="shared" si="148"/>
        <v>0</v>
      </c>
      <c r="BJ31" s="358">
        <f t="shared" si="149"/>
        <v>0</v>
      </c>
      <c r="BK31" s="69">
        <f t="shared" si="150"/>
        <v>0</v>
      </c>
      <c r="BN31" s="415">
        <v>452552.3329184592</v>
      </c>
      <c r="BP31" s="490"/>
      <c r="BQ31" s="190" t="s">
        <v>49</v>
      </c>
      <c r="BR31" s="383">
        <v>0</v>
      </c>
      <c r="BS31" s="383">
        <v>1.4238316596288283E-3</v>
      </c>
      <c r="BT31" s="383">
        <v>0</v>
      </c>
      <c r="BU31" s="383">
        <v>1.4368920746444609E-3</v>
      </c>
      <c r="BV31" s="383">
        <v>2.8580130821002333E-3</v>
      </c>
      <c r="BW31" s="383">
        <v>1.902631402560433E-3</v>
      </c>
      <c r="BX31" s="383">
        <v>1.4238316596288283E-3</v>
      </c>
      <c r="BY31" s="383">
        <v>0</v>
      </c>
      <c r="BZ31" s="383">
        <v>1.6529310528370179E-2</v>
      </c>
      <c r="CA31" s="383">
        <v>0</v>
      </c>
      <c r="CB31" s="383">
        <v>2.6106044655776748E-3</v>
      </c>
      <c r="CC31" s="383">
        <v>1.5487680825142236E-2</v>
      </c>
      <c r="CD31" s="384">
        <f t="shared" si="151"/>
        <v>4.3672795697652873E-2</v>
      </c>
      <c r="CF31" s="490"/>
      <c r="CG31" s="190" t="s">
        <v>49</v>
      </c>
      <c r="CH31" s="383">
        <v>0</v>
      </c>
      <c r="CI31" s="383">
        <v>0</v>
      </c>
      <c r="CJ31" s="383">
        <v>1.4754572623793023E-2</v>
      </c>
      <c r="CK31" s="383">
        <v>0</v>
      </c>
      <c r="CL31" s="383">
        <v>0</v>
      </c>
      <c r="CM31" s="383">
        <v>0</v>
      </c>
      <c r="CN31" s="383">
        <v>1.5745439204507373E-2</v>
      </c>
      <c r="CO31" s="383">
        <v>0.47728522763564107</v>
      </c>
      <c r="CP31" s="383">
        <v>0.11878324245255867</v>
      </c>
      <c r="CQ31" s="383">
        <v>7.8330947959421054E-2</v>
      </c>
      <c r="CR31" s="383">
        <v>1.2042195490263339E-2</v>
      </c>
      <c r="CS31" s="383">
        <v>0.21239364386564633</v>
      </c>
      <c r="CT31" s="384">
        <f t="shared" si="152"/>
        <v>0.92933526923183085</v>
      </c>
      <c r="CV31" s="490"/>
      <c r="CW31" s="190" t="s">
        <v>49</v>
      </c>
      <c r="CX31" s="383">
        <v>0</v>
      </c>
      <c r="CY31" s="383">
        <v>2.6991935070516383E-2</v>
      </c>
      <c r="CZ31" s="383">
        <v>0</v>
      </c>
      <c r="DA31" s="383">
        <v>0</v>
      </c>
      <c r="DB31" s="383">
        <v>0</v>
      </c>
      <c r="DC31" s="383">
        <v>0</v>
      </c>
      <c r="DD31" s="383">
        <v>0</v>
      </c>
      <c r="DE31" s="383">
        <v>0</v>
      </c>
      <c r="DF31" s="383">
        <v>0</v>
      </c>
      <c r="DG31" s="383">
        <v>0</v>
      </c>
      <c r="DH31" s="383">
        <v>0</v>
      </c>
      <c r="DI31" s="383">
        <v>0</v>
      </c>
      <c r="DJ31" s="384">
        <f t="shared" si="153"/>
        <v>2.6991935070516383E-2</v>
      </c>
      <c r="DL31" s="490"/>
      <c r="DM31" s="190" t="s">
        <v>49</v>
      </c>
      <c r="DN31" s="383">
        <v>0</v>
      </c>
      <c r="DO31" s="383">
        <v>0</v>
      </c>
      <c r="DP31" s="383">
        <v>0</v>
      </c>
      <c r="DQ31" s="383">
        <v>0</v>
      </c>
      <c r="DR31" s="383">
        <v>0</v>
      </c>
      <c r="DS31" s="383">
        <v>0</v>
      </c>
      <c r="DT31" s="383">
        <v>0</v>
      </c>
      <c r="DU31" s="383">
        <v>0</v>
      </c>
      <c r="DV31" s="383">
        <v>0</v>
      </c>
      <c r="DW31" s="383">
        <v>0</v>
      </c>
      <c r="DX31" s="383">
        <v>0</v>
      </c>
      <c r="DY31" s="383">
        <v>0</v>
      </c>
      <c r="DZ31" s="384">
        <f t="shared" si="154"/>
        <v>0</v>
      </c>
      <c r="EA31" s="414">
        <f t="shared" si="158"/>
        <v>1.0000000000000002</v>
      </c>
    </row>
    <row r="32" spans="1:131" ht="15.75" thickBot="1" x14ac:dyDescent="0.3">
      <c r="A32" s="491"/>
      <c r="B32" s="190" t="s">
        <v>48</v>
      </c>
      <c r="C32" s="358">
        <f t="shared" si="102"/>
        <v>0</v>
      </c>
      <c r="D32" s="358">
        <f t="shared" si="103"/>
        <v>0.89128563890765067</v>
      </c>
      <c r="E32" s="358">
        <f t="shared" si="104"/>
        <v>10.189477240849518</v>
      </c>
      <c r="F32" s="358">
        <f t="shared" si="105"/>
        <v>26.646071087549888</v>
      </c>
      <c r="G32" s="358">
        <f t="shared" si="106"/>
        <v>54.407663398688349</v>
      </c>
      <c r="H32" s="358">
        <f t="shared" si="107"/>
        <v>23.890203175200909</v>
      </c>
      <c r="I32" s="358">
        <f t="shared" si="108"/>
        <v>179.76693002178953</v>
      </c>
      <c r="J32" s="358">
        <f t="shared" si="109"/>
        <v>55.075664034823532</v>
      </c>
      <c r="K32" s="358">
        <f t="shared" si="110"/>
        <v>302.08294273111522</v>
      </c>
      <c r="L32" s="358">
        <f t="shared" si="111"/>
        <v>70.241668046450002</v>
      </c>
      <c r="M32" s="358">
        <f t="shared" si="112"/>
        <v>318.08282117428843</v>
      </c>
      <c r="N32" s="358">
        <f t="shared" si="113"/>
        <v>1910.7105056331322</v>
      </c>
      <c r="O32" s="69">
        <f t="shared" si="114"/>
        <v>2951.9852321827957</v>
      </c>
      <c r="Q32" s="491"/>
      <c r="R32" s="190" t="s">
        <v>48</v>
      </c>
      <c r="S32" s="358">
        <f t="shared" si="155"/>
        <v>0</v>
      </c>
      <c r="T32" s="358">
        <f t="shared" si="115"/>
        <v>90.222509914907434</v>
      </c>
      <c r="U32" s="358">
        <f t="shared" si="116"/>
        <v>208.55226180024133</v>
      </c>
      <c r="V32" s="358">
        <f t="shared" si="117"/>
        <v>1574.8906723383602</v>
      </c>
      <c r="W32" s="358">
        <f t="shared" si="118"/>
        <v>1501.2467458120211</v>
      </c>
      <c r="X32" s="358">
        <f t="shared" si="119"/>
        <v>482.14062571168506</v>
      </c>
      <c r="Y32" s="358">
        <f t="shared" si="120"/>
        <v>285.35032380798594</v>
      </c>
      <c r="Z32" s="358">
        <f t="shared" si="121"/>
        <v>556.77852370443941</v>
      </c>
      <c r="AA32" s="358">
        <f t="shared" si="122"/>
        <v>330.043822845737</v>
      </c>
      <c r="AB32" s="358">
        <f t="shared" si="123"/>
        <v>827.13169813825596</v>
      </c>
      <c r="AC32" s="358">
        <f t="shared" si="124"/>
        <v>1077.1462133144175</v>
      </c>
      <c r="AD32" s="358">
        <f t="shared" si="125"/>
        <v>4575.8465034593564</v>
      </c>
      <c r="AE32" s="69">
        <f t="shared" si="126"/>
        <v>11509.349900847406</v>
      </c>
      <c r="AG32" s="491"/>
      <c r="AH32" s="190" t="s">
        <v>48</v>
      </c>
      <c r="AI32" s="358">
        <f t="shared" si="156"/>
        <v>0</v>
      </c>
      <c r="AJ32" s="358">
        <f t="shared" si="127"/>
        <v>33.962843522557193</v>
      </c>
      <c r="AK32" s="358">
        <f t="shared" si="128"/>
        <v>0.5845809679992402</v>
      </c>
      <c r="AL32" s="358">
        <f t="shared" si="129"/>
        <v>124.36609723498192</v>
      </c>
      <c r="AM32" s="358">
        <f t="shared" si="130"/>
        <v>82.265321933186769</v>
      </c>
      <c r="AN32" s="358">
        <f t="shared" si="131"/>
        <v>336.74674620858264</v>
      </c>
      <c r="AO32" s="358">
        <f t="shared" si="132"/>
        <v>58.564627091835682</v>
      </c>
      <c r="AP32" s="358">
        <f t="shared" si="133"/>
        <v>98.014372622141394</v>
      </c>
      <c r="AQ32" s="358">
        <f t="shared" si="134"/>
        <v>347.17020424636684</v>
      </c>
      <c r="AR32" s="358">
        <f t="shared" si="135"/>
        <v>147.60232846194157</v>
      </c>
      <c r="AS32" s="358">
        <f t="shared" si="136"/>
        <v>331.68371681178991</v>
      </c>
      <c r="AT32" s="358">
        <f t="shared" si="137"/>
        <v>1228.9348951271654</v>
      </c>
      <c r="AU32" s="69">
        <f t="shared" si="138"/>
        <v>2789.8957342285485</v>
      </c>
      <c r="AW32" s="491"/>
      <c r="AX32" s="190" t="s">
        <v>48</v>
      </c>
      <c r="AY32" s="358">
        <f t="shared" si="157"/>
        <v>0</v>
      </c>
      <c r="AZ32" s="358">
        <f t="shared" si="139"/>
        <v>0</v>
      </c>
      <c r="BA32" s="358">
        <f t="shared" si="140"/>
        <v>0</v>
      </c>
      <c r="BB32" s="358">
        <f t="shared" si="141"/>
        <v>0</v>
      </c>
      <c r="BC32" s="358">
        <f t="shared" si="142"/>
        <v>5.6165490588449156</v>
      </c>
      <c r="BD32" s="358">
        <f t="shared" si="143"/>
        <v>186.4244345685409</v>
      </c>
      <c r="BE32" s="358">
        <f t="shared" si="144"/>
        <v>84.696668540465595</v>
      </c>
      <c r="BF32" s="358">
        <f t="shared" si="145"/>
        <v>1.0862986763022111</v>
      </c>
      <c r="BG32" s="358">
        <f t="shared" si="146"/>
        <v>2.9901366937051423</v>
      </c>
      <c r="BH32" s="358">
        <f t="shared" si="147"/>
        <v>0</v>
      </c>
      <c r="BI32" s="358">
        <f t="shared" si="148"/>
        <v>52.757054630424747</v>
      </c>
      <c r="BJ32" s="358">
        <f t="shared" si="149"/>
        <v>517.29130731133534</v>
      </c>
      <c r="BK32" s="69">
        <f t="shared" si="150"/>
        <v>850.86244947961882</v>
      </c>
      <c r="BN32" s="415">
        <v>18102.093316738366</v>
      </c>
      <c r="BP32" s="491"/>
      <c r="BQ32" s="190" t="s">
        <v>48</v>
      </c>
      <c r="BR32" s="413">
        <v>0</v>
      </c>
      <c r="BS32" s="413">
        <v>4.9236606137894028E-5</v>
      </c>
      <c r="BT32" s="413">
        <v>5.6288944392014978E-4</v>
      </c>
      <c r="BU32" s="413">
        <v>1.4719883839572968E-3</v>
      </c>
      <c r="BV32" s="413">
        <v>3.0056006477648363E-3</v>
      </c>
      <c r="BW32" s="413">
        <v>1.3197480952719695E-3</v>
      </c>
      <c r="BX32" s="413">
        <v>9.9307260699824929E-3</v>
      </c>
      <c r="BY32" s="413">
        <v>3.0425024924546715E-3</v>
      </c>
      <c r="BZ32" s="413">
        <v>1.6687735359964685E-2</v>
      </c>
      <c r="CA32" s="413">
        <v>3.8803063721641524E-3</v>
      </c>
      <c r="CB32" s="413">
        <v>1.7571604322698331E-2</v>
      </c>
      <c r="CC32" s="413">
        <v>0.10555190895333445</v>
      </c>
      <c r="CD32" s="384">
        <f t="shared" si="151"/>
        <v>0.16307424674765092</v>
      </c>
      <c r="CF32" s="491"/>
      <c r="CG32" s="190" t="s">
        <v>48</v>
      </c>
      <c r="CH32" s="413">
        <v>0</v>
      </c>
      <c r="CI32" s="413">
        <v>4.9840926315125036E-3</v>
      </c>
      <c r="CJ32" s="413">
        <v>1.1520891984762912E-2</v>
      </c>
      <c r="CK32" s="413">
        <v>8.7000472529998193E-2</v>
      </c>
      <c r="CL32" s="413">
        <v>8.2932217812835565E-2</v>
      </c>
      <c r="CM32" s="413">
        <v>2.6634523271729389E-2</v>
      </c>
      <c r="CN32" s="413">
        <v>1.5763388179207572E-2</v>
      </c>
      <c r="CO32" s="413">
        <v>3.0757687189116742E-2</v>
      </c>
      <c r="CP32" s="413">
        <v>1.8232356726421088E-2</v>
      </c>
      <c r="CQ32" s="413">
        <v>4.5692599395310625E-2</v>
      </c>
      <c r="CR32" s="413">
        <v>5.9503958711693221E-2</v>
      </c>
      <c r="CS32" s="413">
        <v>0.25277996436070921</v>
      </c>
      <c r="CT32" s="384">
        <f t="shared" si="152"/>
        <v>0.6358021527932971</v>
      </c>
      <c r="CV32" s="491"/>
      <c r="CW32" s="190" t="s">
        <v>48</v>
      </c>
      <c r="CX32" s="413">
        <v>0</v>
      </c>
      <c r="CY32" s="413">
        <v>1.8761832086653179E-3</v>
      </c>
      <c r="CZ32" s="413">
        <v>3.2293556207596105E-5</v>
      </c>
      <c r="DA32" s="413">
        <v>6.8702605305865361E-3</v>
      </c>
      <c r="DB32" s="413">
        <v>4.5445198239652722E-3</v>
      </c>
      <c r="DC32" s="413">
        <v>1.8602641159583728E-2</v>
      </c>
      <c r="DD32" s="413">
        <v>3.2352405916327388E-3</v>
      </c>
      <c r="DE32" s="413">
        <v>5.4145325022444211E-3</v>
      </c>
      <c r="DF32" s="413">
        <v>1.9178456224471608E-2</v>
      </c>
      <c r="DG32" s="413">
        <v>8.1538817571699795E-3</v>
      </c>
      <c r="DH32" s="413">
        <v>1.8322948125844302E-2</v>
      </c>
      <c r="DI32" s="413">
        <v>6.7889103962955083E-2</v>
      </c>
      <c r="DJ32" s="384">
        <f t="shared" si="153"/>
        <v>0.15412006144332657</v>
      </c>
      <c r="DL32" s="491"/>
      <c r="DM32" s="190" t="s">
        <v>48</v>
      </c>
      <c r="DN32" s="413">
        <v>0</v>
      </c>
      <c r="DO32" s="413">
        <v>0</v>
      </c>
      <c r="DP32" s="413">
        <v>0</v>
      </c>
      <c r="DQ32" s="413">
        <v>0</v>
      </c>
      <c r="DR32" s="413">
        <v>3.1027069414405741E-4</v>
      </c>
      <c r="DS32" s="413">
        <v>1.0298501466466357E-2</v>
      </c>
      <c r="DT32" s="413">
        <v>4.6788328321205582E-3</v>
      </c>
      <c r="DU32" s="413">
        <v>6.0009561175875118E-5</v>
      </c>
      <c r="DV32" s="413">
        <v>1.6518181855466784E-4</v>
      </c>
      <c r="DW32" s="413">
        <v>0</v>
      </c>
      <c r="DX32" s="413">
        <v>2.9144173387749672E-3</v>
      </c>
      <c r="DY32" s="413">
        <v>2.8576325304489197E-2</v>
      </c>
      <c r="DZ32" s="384">
        <f t="shared" si="154"/>
        <v>4.7003539015725682E-2</v>
      </c>
      <c r="EA32" s="414">
        <f t="shared" si="158"/>
        <v>1.0000000000000002</v>
      </c>
    </row>
    <row r="33" spans="1:131" ht="15.75" thickBot="1" x14ac:dyDescent="0.3">
      <c r="B33" s="191" t="s">
        <v>43</v>
      </c>
      <c r="C33" s="183">
        <f>SUM(C20:C32)</f>
        <v>0</v>
      </c>
      <c r="D33" s="183">
        <f t="shared" ref="D33" si="159">SUM(D20:D32)</f>
        <v>645.24962488709548</v>
      </c>
      <c r="E33" s="183">
        <f t="shared" ref="E33" si="160">SUM(E20:E32)</f>
        <v>650.36586127673172</v>
      </c>
      <c r="F33" s="183">
        <f t="shared" ref="F33" si="161">SUM(F20:F32)</f>
        <v>5286.2768643042173</v>
      </c>
      <c r="G33" s="183">
        <f t="shared" ref="G33" si="162">SUM(G20:G32)</f>
        <v>11736.145085583175</v>
      </c>
      <c r="H33" s="183">
        <f t="shared" ref="H33" si="163">SUM(H20:H32)</f>
        <v>2491.7982654767197</v>
      </c>
      <c r="I33" s="183">
        <f t="shared" ref="I33" si="164">SUM(I20:I32)</f>
        <v>20919.444033395463</v>
      </c>
      <c r="J33" s="183">
        <f t="shared" ref="J33" si="165">SUM(J20:J32)</f>
        <v>6747.3063204648333</v>
      </c>
      <c r="K33" s="183">
        <f t="shared" ref="K33" si="166">SUM(K20:K32)</f>
        <v>15587.210117446108</v>
      </c>
      <c r="L33" s="183">
        <f t="shared" ref="L33" si="167">SUM(L20:L32)</f>
        <v>17188.010821903968</v>
      </c>
      <c r="M33" s="183">
        <f t="shared" ref="M33" si="168">SUM(M20:M32)</f>
        <v>75864.873265410424</v>
      </c>
      <c r="N33" s="360">
        <f t="shared" ref="N33" si="169">SUM(N20:N32)</f>
        <v>691178.97724151378</v>
      </c>
      <c r="O33" s="72">
        <f t="shared" si="114"/>
        <v>848295.6575016625</v>
      </c>
      <c r="Q33" s="73"/>
      <c r="R33" s="191" t="s">
        <v>43</v>
      </c>
      <c r="S33" s="183">
        <f>SUM(S20:S32)</f>
        <v>0</v>
      </c>
      <c r="T33" s="183">
        <f t="shared" ref="T33" si="170">SUM(T20:T32)</f>
        <v>104432.7845580814</v>
      </c>
      <c r="U33" s="183">
        <f t="shared" ref="U33" si="171">SUM(U20:U32)</f>
        <v>77776.340163968445</v>
      </c>
      <c r="V33" s="183">
        <f t="shared" ref="V33" si="172">SUM(V20:V32)</f>
        <v>820338.31259497383</v>
      </c>
      <c r="W33" s="183">
        <f t="shared" ref="W33" si="173">SUM(W20:W32)</f>
        <v>594115.41745987081</v>
      </c>
      <c r="X33" s="183">
        <f t="shared" ref="X33" si="174">SUM(X20:X32)</f>
        <v>226826.60780821883</v>
      </c>
      <c r="Y33" s="183">
        <f t="shared" ref="Y33" si="175">SUM(Y20:Y32)</f>
        <v>167618.43542980115</v>
      </c>
      <c r="Z33" s="183">
        <f t="shared" ref="Z33" si="176">SUM(Z20:Z32)</f>
        <v>450526.64547498937</v>
      </c>
      <c r="AA33" s="183">
        <f t="shared" ref="AA33" si="177">SUM(AA20:AA32)</f>
        <v>513615.89461813605</v>
      </c>
      <c r="AB33" s="183">
        <f t="shared" ref="AB33" si="178">SUM(AB20:AB32)</f>
        <v>576861.28045298799</v>
      </c>
      <c r="AC33" s="183">
        <f t="shared" ref="AC33" si="179">SUM(AC20:AC32)</f>
        <v>744145.61700428766</v>
      </c>
      <c r="AD33" s="360">
        <f t="shared" ref="AD33" si="180">SUM(AD20:AD32)</f>
        <v>2920381.6448331326</v>
      </c>
      <c r="AE33" s="72">
        <f t="shared" si="126"/>
        <v>7196638.9803984482</v>
      </c>
      <c r="AG33" s="73"/>
      <c r="AH33" s="191" t="s">
        <v>43</v>
      </c>
      <c r="AI33" s="183">
        <f>SUM(AI20:AI32)</f>
        <v>0</v>
      </c>
      <c r="AJ33" s="183">
        <f t="shared" ref="AJ33" si="181">SUM(AJ20:AJ32)</f>
        <v>14553.113323711823</v>
      </c>
      <c r="AK33" s="183">
        <f t="shared" ref="AK33" si="182">SUM(AK20:AK32)</f>
        <v>0.5845809679992402</v>
      </c>
      <c r="AL33" s="183">
        <f t="shared" ref="AL33" si="183">SUM(AL20:AL32)</f>
        <v>131834.0828015462</v>
      </c>
      <c r="AM33" s="183">
        <f t="shared" ref="AM33" si="184">SUM(AM20:AM32)</f>
        <v>80242.180775832589</v>
      </c>
      <c r="AN33" s="183">
        <f t="shared" ref="AN33" si="185">SUM(AN20:AN32)</f>
        <v>209091.99453012808</v>
      </c>
      <c r="AO33" s="183">
        <f t="shared" ref="AO33" si="186">SUM(AO20:AO32)</f>
        <v>65833.22378708591</v>
      </c>
      <c r="AP33" s="183">
        <f t="shared" ref="AP33" si="187">SUM(AP20:AP32)</f>
        <v>49714.216296372819</v>
      </c>
      <c r="AQ33" s="183">
        <f t="shared" ref="AQ33" si="188">SUM(AQ20:AQ32)</f>
        <v>326714.27508989838</v>
      </c>
      <c r="AR33" s="183">
        <f t="shared" ref="AR33" si="189">SUM(AR20:AR32)</f>
        <v>114388.35344112411</v>
      </c>
      <c r="AS33" s="183">
        <f t="shared" ref="AS33" si="190">SUM(AS20:AS32)</f>
        <v>400627.41252653894</v>
      </c>
      <c r="AT33" s="360">
        <f t="shared" ref="AT33" si="191">SUM(AT20:AT32)</f>
        <v>1073179.6713029239</v>
      </c>
      <c r="AU33" s="72">
        <f t="shared" si="138"/>
        <v>2466179.1084561306</v>
      </c>
      <c r="AW33" s="73"/>
      <c r="AX33" s="191" t="s">
        <v>43</v>
      </c>
      <c r="AY33" s="183">
        <f>SUM(AY20:AY32)</f>
        <v>0</v>
      </c>
      <c r="AZ33" s="183">
        <f t="shared" ref="AZ33" si="192">SUM(AZ20:AZ32)</f>
        <v>0</v>
      </c>
      <c r="BA33" s="183">
        <f t="shared" ref="BA33" si="193">SUM(BA20:BA32)</f>
        <v>0</v>
      </c>
      <c r="BB33" s="183">
        <f t="shared" ref="BB33" si="194">SUM(BB20:BB32)</f>
        <v>0</v>
      </c>
      <c r="BC33" s="183">
        <f t="shared" ref="BC33" si="195">SUM(BC20:BC32)</f>
        <v>5.6165490588449156</v>
      </c>
      <c r="BD33" s="183">
        <f t="shared" ref="BD33" si="196">SUM(BD20:BD32)</f>
        <v>190082.9542657338</v>
      </c>
      <c r="BE33" s="183">
        <f t="shared" ref="BE33" si="197">SUM(BE20:BE32)</f>
        <v>62879.290561923051</v>
      </c>
      <c r="BF33" s="183">
        <f t="shared" ref="BF33" si="198">SUM(BF20:BF32)</f>
        <v>1.0862986763022111</v>
      </c>
      <c r="BG33" s="183">
        <f t="shared" ref="BG33" si="199">SUM(BG20:BG32)</f>
        <v>2.9901366937051423</v>
      </c>
      <c r="BH33" s="183">
        <f t="shared" ref="BH33" si="200">SUM(BH20:BH32)</f>
        <v>0</v>
      </c>
      <c r="BI33" s="183">
        <f t="shared" ref="BI33" si="201">SUM(BI20:BI32)</f>
        <v>53792.394895653379</v>
      </c>
      <c r="BJ33" s="360">
        <f t="shared" ref="BJ33" si="202">SUM(BJ20:BJ32)</f>
        <v>533341.86893122515</v>
      </c>
      <c r="BK33" s="72">
        <f t="shared" si="150"/>
        <v>840106.20163896424</v>
      </c>
      <c r="BL33" s="354">
        <f>O33+AE33+AU33+BK33</f>
        <v>11351219.947995206</v>
      </c>
      <c r="BN33" s="395">
        <f>SUM(BN20:BN32)</f>
        <v>11351219.947995204</v>
      </c>
      <c r="BP33" s="73"/>
      <c r="BQ33" s="191" t="s">
        <v>43</v>
      </c>
      <c r="BR33" s="385"/>
      <c r="BS33" s="385"/>
      <c r="BT33" s="385"/>
      <c r="BU33" s="385"/>
      <c r="BV33" s="385"/>
      <c r="BW33" s="385"/>
      <c r="BX33" s="385"/>
      <c r="BY33" s="385"/>
      <c r="BZ33" s="385"/>
      <c r="CA33" s="385"/>
      <c r="CB33" s="385"/>
      <c r="CC33" s="401"/>
      <c r="CD33" s="388"/>
      <c r="CF33" s="73"/>
      <c r="CG33" s="191" t="s">
        <v>43</v>
      </c>
      <c r="CH33" s="385"/>
      <c r="CI33" s="385"/>
      <c r="CJ33" s="385"/>
      <c r="CK33" s="385"/>
      <c r="CL33" s="385"/>
      <c r="CM33" s="385"/>
      <c r="CN33" s="385"/>
      <c r="CO33" s="385"/>
      <c r="CP33" s="385"/>
      <c r="CQ33" s="385"/>
      <c r="CR33" s="385"/>
      <c r="CS33" s="401"/>
      <c r="CT33" s="388"/>
      <c r="CV33" s="73"/>
      <c r="CW33" s="191" t="s">
        <v>43</v>
      </c>
      <c r="CX33" s="385"/>
      <c r="CY33" s="385"/>
      <c r="CZ33" s="385"/>
      <c r="DA33" s="385"/>
      <c r="DB33" s="385"/>
      <c r="DC33" s="385"/>
      <c r="DD33" s="385"/>
      <c r="DE33" s="385"/>
      <c r="DF33" s="385"/>
      <c r="DG33" s="385"/>
      <c r="DH33" s="385"/>
      <c r="DI33" s="401"/>
      <c r="DJ33" s="388"/>
      <c r="DL33" s="73"/>
      <c r="DM33" s="191" t="s">
        <v>43</v>
      </c>
      <c r="DN33" s="385"/>
      <c r="DO33" s="385"/>
      <c r="DP33" s="385"/>
      <c r="DQ33" s="385"/>
      <c r="DR33" s="385"/>
      <c r="DS33" s="385"/>
      <c r="DT33" s="385"/>
      <c r="DU33" s="385"/>
      <c r="DV33" s="385"/>
      <c r="DW33" s="385"/>
      <c r="DX33" s="385"/>
      <c r="DY33" s="401"/>
      <c r="DZ33" s="388"/>
    </row>
    <row r="34" spans="1:131" ht="21.75" thickBot="1" x14ac:dyDescent="0.4">
      <c r="A34" s="75"/>
      <c r="Q34" s="75"/>
      <c r="AG34" s="75"/>
      <c r="AW34" s="75"/>
      <c r="BP34" s="75"/>
      <c r="CF34" s="75"/>
      <c r="CV34" s="75"/>
      <c r="DL34" s="75"/>
    </row>
    <row r="35" spans="1:131" ht="21.75" thickBot="1" x14ac:dyDescent="0.4">
      <c r="A35" s="75"/>
      <c r="B35" s="178" t="s">
        <v>36</v>
      </c>
      <c r="C35" s="179" t="str">
        <f t="shared" ref="C35:N35" si="203">C$3</f>
        <v>Jan</v>
      </c>
      <c r="D35" s="179" t="str">
        <f t="shared" si="203"/>
        <v>Feb</v>
      </c>
      <c r="E35" s="179" t="str">
        <f t="shared" si="203"/>
        <v>Mar</v>
      </c>
      <c r="F35" s="179" t="str">
        <f t="shared" si="203"/>
        <v>Apr</v>
      </c>
      <c r="G35" s="179" t="str">
        <f t="shared" si="203"/>
        <v>May</v>
      </c>
      <c r="H35" s="179" t="str">
        <f t="shared" si="203"/>
        <v>Jun</v>
      </c>
      <c r="I35" s="179" t="str">
        <f t="shared" si="203"/>
        <v>Jul</v>
      </c>
      <c r="J35" s="179" t="str">
        <f t="shared" si="203"/>
        <v>Aug</v>
      </c>
      <c r="K35" s="179" t="str">
        <f t="shared" si="203"/>
        <v>Sep</v>
      </c>
      <c r="L35" s="179" t="str">
        <f t="shared" si="203"/>
        <v>Oct</v>
      </c>
      <c r="M35" s="179" t="str">
        <f t="shared" si="203"/>
        <v>Nov</v>
      </c>
      <c r="N35" s="179" t="str">
        <f t="shared" si="203"/>
        <v>Dec</v>
      </c>
      <c r="O35" s="180" t="s">
        <v>34</v>
      </c>
      <c r="Q35" s="75"/>
      <c r="R35" s="178" t="s">
        <v>36</v>
      </c>
      <c r="S35" s="179" t="str">
        <f t="shared" ref="S35:AD35" si="204">S$3</f>
        <v>Jan</v>
      </c>
      <c r="T35" s="179" t="str">
        <f t="shared" si="204"/>
        <v>Feb</v>
      </c>
      <c r="U35" s="179" t="str">
        <f t="shared" si="204"/>
        <v>Mar</v>
      </c>
      <c r="V35" s="179" t="str">
        <f t="shared" si="204"/>
        <v>Apr</v>
      </c>
      <c r="W35" s="179" t="str">
        <f t="shared" si="204"/>
        <v>May</v>
      </c>
      <c r="X35" s="179" t="str">
        <f t="shared" si="204"/>
        <v>Jun</v>
      </c>
      <c r="Y35" s="179" t="str">
        <f t="shared" si="204"/>
        <v>Jul</v>
      </c>
      <c r="Z35" s="179" t="str">
        <f t="shared" si="204"/>
        <v>Aug</v>
      </c>
      <c r="AA35" s="179" t="str">
        <f t="shared" si="204"/>
        <v>Sep</v>
      </c>
      <c r="AB35" s="179" t="str">
        <f t="shared" si="204"/>
        <v>Oct</v>
      </c>
      <c r="AC35" s="179" t="str">
        <f t="shared" si="204"/>
        <v>Nov</v>
      </c>
      <c r="AD35" s="179" t="str">
        <f t="shared" si="204"/>
        <v>Dec</v>
      </c>
      <c r="AE35" s="180" t="s">
        <v>34</v>
      </c>
      <c r="AG35" s="75"/>
      <c r="AH35" s="178" t="s">
        <v>36</v>
      </c>
      <c r="AI35" s="179" t="str">
        <f t="shared" ref="AI35:AT35" si="205">AI$3</f>
        <v>Jan</v>
      </c>
      <c r="AJ35" s="179" t="str">
        <f t="shared" si="205"/>
        <v>Feb</v>
      </c>
      <c r="AK35" s="179" t="str">
        <f t="shared" si="205"/>
        <v>Mar</v>
      </c>
      <c r="AL35" s="179" t="str">
        <f t="shared" si="205"/>
        <v>Apr</v>
      </c>
      <c r="AM35" s="179" t="str">
        <f t="shared" si="205"/>
        <v>May</v>
      </c>
      <c r="AN35" s="179" t="str">
        <f t="shared" si="205"/>
        <v>Jun</v>
      </c>
      <c r="AO35" s="179" t="str">
        <f t="shared" si="205"/>
        <v>Jul</v>
      </c>
      <c r="AP35" s="179" t="str">
        <f t="shared" si="205"/>
        <v>Aug</v>
      </c>
      <c r="AQ35" s="179" t="str">
        <f t="shared" si="205"/>
        <v>Sep</v>
      </c>
      <c r="AR35" s="179" t="str">
        <f t="shared" si="205"/>
        <v>Oct</v>
      </c>
      <c r="AS35" s="179" t="str">
        <f t="shared" si="205"/>
        <v>Nov</v>
      </c>
      <c r="AT35" s="179" t="str">
        <f t="shared" si="205"/>
        <v>Dec</v>
      </c>
      <c r="AU35" s="180" t="s">
        <v>34</v>
      </c>
      <c r="AW35" s="75"/>
      <c r="AX35" s="178" t="s">
        <v>36</v>
      </c>
      <c r="AY35" s="179" t="str">
        <f t="shared" ref="AY35:BJ35" si="206">AY$3</f>
        <v>Jan</v>
      </c>
      <c r="AZ35" s="179" t="str">
        <f t="shared" si="206"/>
        <v>Feb</v>
      </c>
      <c r="BA35" s="179" t="str">
        <f t="shared" si="206"/>
        <v>Mar</v>
      </c>
      <c r="BB35" s="179" t="str">
        <f t="shared" si="206"/>
        <v>Apr</v>
      </c>
      <c r="BC35" s="179" t="str">
        <f t="shared" si="206"/>
        <v>May</v>
      </c>
      <c r="BD35" s="179" t="str">
        <f t="shared" si="206"/>
        <v>Jun</v>
      </c>
      <c r="BE35" s="179" t="str">
        <f t="shared" si="206"/>
        <v>Jul</v>
      </c>
      <c r="BF35" s="179" t="str">
        <f t="shared" si="206"/>
        <v>Aug</v>
      </c>
      <c r="BG35" s="179" t="str">
        <f t="shared" si="206"/>
        <v>Sep</v>
      </c>
      <c r="BH35" s="179" t="str">
        <f t="shared" si="206"/>
        <v>Oct</v>
      </c>
      <c r="BI35" s="179" t="str">
        <f t="shared" si="206"/>
        <v>Nov</v>
      </c>
      <c r="BJ35" s="179" t="str">
        <f t="shared" si="206"/>
        <v>Dec</v>
      </c>
      <c r="BK35" s="180" t="s">
        <v>34</v>
      </c>
      <c r="BN35" s="393" t="s">
        <v>34</v>
      </c>
      <c r="BP35" s="75"/>
      <c r="BQ35" s="178" t="s">
        <v>36</v>
      </c>
      <c r="BR35" s="179" t="str">
        <f t="shared" ref="BR35:CC35" si="207">BR$3</f>
        <v>Jan</v>
      </c>
      <c r="BS35" s="179" t="str">
        <f t="shared" si="207"/>
        <v>Feb</v>
      </c>
      <c r="BT35" s="179" t="str">
        <f t="shared" si="207"/>
        <v>Mar</v>
      </c>
      <c r="BU35" s="179" t="str">
        <f t="shared" si="207"/>
        <v>Apr</v>
      </c>
      <c r="BV35" s="179" t="str">
        <f t="shared" si="207"/>
        <v>May</v>
      </c>
      <c r="BW35" s="179" t="str">
        <f t="shared" si="207"/>
        <v>Jun</v>
      </c>
      <c r="BX35" s="179" t="str">
        <f t="shared" si="207"/>
        <v>Jul</v>
      </c>
      <c r="BY35" s="179" t="str">
        <f t="shared" si="207"/>
        <v>Aug</v>
      </c>
      <c r="BZ35" s="179" t="str">
        <f t="shared" si="207"/>
        <v>Sep</v>
      </c>
      <c r="CA35" s="179" t="str">
        <f t="shared" si="207"/>
        <v>Oct</v>
      </c>
      <c r="CB35" s="179" t="str">
        <f t="shared" si="207"/>
        <v>Nov</v>
      </c>
      <c r="CC35" s="179" t="str">
        <f t="shared" si="207"/>
        <v>Dec</v>
      </c>
      <c r="CD35" s="180" t="s">
        <v>34</v>
      </c>
      <c r="CF35" s="75"/>
      <c r="CG35" s="178" t="s">
        <v>36</v>
      </c>
      <c r="CH35" s="179" t="str">
        <f t="shared" ref="CH35:CS35" si="208">CH$3</f>
        <v>Jan</v>
      </c>
      <c r="CI35" s="179" t="str">
        <f t="shared" si="208"/>
        <v>Feb</v>
      </c>
      <c r="CJ35" s="179" t="str">
        <f t="shared" si="208"/>
        <v>Mar</v>
      </c>
      <c r="CK35" s="179" t="str">
        <f t="shared" si="208"/>
        <v>Apr</v>
      </c>
      <c r="CL35" s="179" t="str">
        <f t="shared" si="208"/>
        <v>May</v>
      </c>
      <c r="CM35" s="179" t="str">
        <f t="shared" si="208"/>
        <v>Jun</v>
      </c>
      <c r="CN35" s="179" t="str">
        <f t="shared" si="208"/>
        <v>Jul</v>
      </c>
      <c r="CO35" s="179" t="str">
        <f t="shared" si="208"/>
        <v>Aug</v>
      </c>
      <c r="CP35" s="179" t="str">
        <f t="shared" si="208"/>
        <v>Sep</v>
      </c>
      <c r="CQ35" s="179" t="str">
        <f t="shared" si="208"/>
        <v>Oct</v>
      </c>
      <c r="CR35" s="179" t="str">
        <f t="shared" si="208"/>
        <v>Nov</v>
      </c>
      <c r="CS35" s="179" t="str">
        <f t="shared" si="208"/>
        <v>Dec</v>
      </c>
      <c r="CT35" s="180" t="s">
        <v>34</v>
      </c>
      <c r="CV35" s="75"/>
      <c r="CW35" s="178" t="s">
        <v>36</v>
      </c>
      <c r="CX35" s="179" t="str">
        <f t="shared" ref="CX35:DI35" si="209">CX$3</f>
        <v>Jan</v>
      </c>
      <c r="CY35" s="179" t="str">
        <f t="shared" si="209"/>
        <v>Feb</v>
      </c>
      <c r="CZ35" s="179" t="str">
        <f t="shared" si="209"/>
        <v>Mar</v>
      </c>
      <c r="DA35" s="179" t="str">
        <f t="shared" si="209"/>
        <v>Apr</v>
      </c>
      <c r="DB35" s="179" t="str">
        <f t="shared" si="209"/>
        <v>May</v>
      </c>
      <c r="DC35" s="179" t="str">
        <f t="shared" si="209"/>
        <v>Jun</v>
      </c>
      <c r="DD35" s="179" t="str">
        <f t="shared" si="209"/>
        <v>Jul</v>
      </c>
      <c r="DE35" s="179" t="str">
        <f t="shared" si="209"/>
        <v>Aug</v>
      </c>
      <c r="DF35" s="179" t="str">
        <f t="shared" si="209"/>
        <v>Sep</v>
      </c>
      <c r="DG35" s="179" t="str">
        <f t="shared" si="209"/>
        <v>Oct</v>
      </c>
      <c r="DH35" s="179" t="str">
        <f t="shared" si="209"/>
        <v>Nov</v>
      </c>
      <c r="DI35" s="179" t="str">
        <f t="shared" si="209"/>
        <v>Dec</v>
      </c>
      <c r="DJ35" s="180" t="s">
        <v>34</v>
      </c>
      <c r="DL35" s="75"/>
      <c r="DM35" s="178" t="s">
        <v>36</v>
      </c>
      <c r="DN35" s="179" t="str">
        <f t="shared" ref="DN35:DY35" si="210">DN$3</f>
        <v>Jan</v>
      </c>
      <c r="DO35" s="179" t="str">
        <f t="shared" si="210"/>
        <v>Feb</v>
      </c>
      <c r="DP35" s="179" t="str">
        <f t="shared" si="210"/>
        <v>Mar</v>
      </c>
      <c r="DQ35" s="179" t="str">
        <f t="shared" si="210"/>
        <v>Apr</v>
      </c>
      <c r="DR35" s="179" t="str">
        <f t="shared" si="210"/>
        <v>May</v>
      </c>
      <c r="DS35" s="179" t="str">
        <f t="shared" si="210"/>
        <v>Jun</v>
      </c>
      <c r="DT35" s="179" t="str">
        <f t="shared" si="210"/>
        <v>Jul</v>
      </c>
      <c r="DU35" s="179" t="str">
        <f t="shared" si="210"/>
        <v>Aug</v>
      </c>
      <c r="DV35" s="179" t="str">
        <f t="shared" si="210"/>
        <v>Sep</v>
      </c>
      <c r="DW35" s="179" t="str">
        <f t="shared" si="210"/>
        <v>Oct</v>
      </c>
      <c r="DX35" s="179" t="str">
        <f t="shared" si="210"/>
        <v>Nov</v>
      </c>
      <c r="DY35" s="179" t="str">
        <f t="shared" si="210"/>
        <v>Dec</v>
      </c>
      <c r="DZ35" s="180" t="s">
        <v>34</v>
      </c>
    </row>
    <row r="36" spans="1:131" ht="15" customHeight="1" x14ac:dyDescent="0.25">
      <c r="A36" s="489" t="s">
        <v>62</v>
      </c>
      <c r="B36" s="190" t="s">
        <v>60</v>
      </c>
      <c r="C36" s="358">
        <f t="shared" ref="C36:C48" si="211">$BN36*BR36</f>
        <v>0</v>
      </c>
      <c r="D36" s="358">
        <f t="shared" ref="D36:D48" si="212">$BN36*BS36</f>
        <v>0</v>
      </c>
      <c r="E36" s="358">
        <f t="shared" ref="E36:E48" si="213">$BN36*BT36</f>
        <v>0</v>
      </c>
      <c r="F36" s="358">
        <f t="shared" ref="F36:F48" si="214">$BN36*BU36</f>
        <v>0</v>
      </c>
      <c r="G36" s="358">
        <f t="shared" ref="G36:G48" si="215">$BN36*BV36</f>
        <v>0</v>
      </c>
      <c r="H36" s="358">
        <f t="shared" ref="H36:H48" si="216">$BN36*BW36</f>
        <v>0</v>
      </c>
      <c r="I36" s="358">
        <f t="shared" ref="I36:I48" si="217">$BN36*BX36</f>
        <v>0</v>
      </c>
      <c r="J36" s="358">
        <f t="shared" ref="J36:J48" si="218">$BN36*BY36</f>
        <v>0</v>
      </c>
      <c r="K36" s="358">
        <f t="shared" ref="K36:K48" si="219">$BN36*BZ36</f>
        <v>0</v>
      </c>
      <c r="L36" s="358">
        <f t="shared" ref="L36:L48" si="220">$BN36*CA36</f>
        <v>0</v>
      </c>
      <c r="M36" s="358">
        <f t="shared" ref="M36:M48" si="221">$BN36*CB36</f>
        <v>0</v>
      </c>
      <c r="N36" s="358">
        <f t="shared" ref="N36:N48" si="222">$BN36*CC36</f>
        <v>0</v>
      </c>
      <c r="O36" s="69">
        <f t="shared" ref="O36:O49" si="223">SUM(C36:N36)</f>
        <v>0</v>
      </c>
      <c r="Q36" s="489" t="s">
        <v>62</v>
      </c>
      <c r="R36" s="190" t="s">
        <v>60</v>
      </c>
      <c r="S36" s="358">
        <f>$BN36*CH36</f>
        <v>0</v>
      </c>
      <c r="T36" s="358">
        <f t="shared" ref="T36:T48" si="224">$BN36*CI36</f>
        <v>12052.59708248218</v>
      </c>
      <c r="U36" s="358">
        <f t="shared" ref="U36:U48" si="225">$BN36*CJ36</f>
        <v>0</v>
      </c>
      <c r="V36" s="358">
        <f t="shared" ref="V36:V48" si="226">$BN36*CK36</f>
        <v>0</v>
      </c>
      <c r="W36" s="358">
        <f t="shared" ref="W36:W48" si="227">$BN36*CL36</f>
        <v>40172.437035231233</v>
      </c>
      <c r="X36" s="358">
        <f t="shared" ref="X36:X48" si="228">$BN36*CM36</f>
        <v>111112.85613258288</v>
      </c>
      <c r="Y36" s="358">
        <f t="shared" ref="Y36:Y48" si="229">$BN36*CN36</f>
        <v>0</v>
      </c>
      <c r="Z36" s="358">
        <f t="shared" ref="Z36:Z48" si="230">$BN36*CO36</f>
        <v>32137.949628184993</v>
      </c>
      <c r="AA36" s="358">
        <f t="shared" ref="AA36:AA48" si="231">$BN36*CP36</f>
        <v>94018.570573723991</v>
      </c>
      <c r="AB36" s="358">
        <f t="shared" ref="AB36:AB48" si="232">$BN36*CQ36</f>
        <v>94960.748014860685</v>
      </c>
      <c r="AC36" s="358">
        <f t="shared" ref="AC36:AC48" si="233">$BN36*CR36</f>
        <v>102565.71335315342</v>
      </c>
      <c r="AD36" s="358">
        <f t="shared" ref="AD36:AD48" si="234">$BN36*CS36</f>
        <v>0</v>
      </c>
      <c r="AE36" s="69">
        <f t="shared" ref="AE36:AE49" si="235">SUM(S36:AD36)</f>
        <v>487020.87182021933</v>
      </c>
      <c r="AG36" s="489" t="s">
        <v>62</v>
      </c>
      <c r="AH36" s="190" t="s">
        <v>60</v>
      </c>
      <c r="AI36" s="358">
        <f>$BN36*CX36</f>
        <v>0</v>
      </c>
      <c r="AJ36" s="358">
        <f t="shared" ref="AJ36:AJ48" si="236">$BN36*CY36</f>
        <v>0</v>
      </c>
      <c r="AK36" s="358">
        <f t="shared" ref="AK36:AK48" si="237">$BN36*CZ36</f>
        <v>0</v>
      </c>
      <c r="AL36" s="358">
        <f t="shared" ref="AL36:AL48" si="238">$BN36*DA36</f>
        <v>0</v>
      </c>
      <c r="AM36" s="358">
        <f t="shared" ref="AM36:AM48" si="239">$BN36*DB36</f>
        <v>0</v>
      </c>
      <c r="AN36" s="358">
        <f t="shared" ref="AN36:AN48" si="240">$BN36*DC36</f>
        <v>0</v>
      </c>
      <c r="AO36" s="358">
        <f t="shared" ref="AO36:AO48" si="241">$BN36*DD36</f>
        <v>0</v>
      </c>
      <c r="AP36" s="358">
        <f t="shared" ref="AP36:AP48" si="242">$BN36*DE36</f>
        <v>0</v>
      </c>
      <c r="AQ36" s="358">
        <f t="shared" ref="AQ36:AQ48" si="243">$BN36*DF36</f>
        <v>0</v>
      </c>
      <c r="AR36" s="358">
        <f t="shared" ref="AR36:AR48" si="244">$BN36*DG36</f>
        <v>0</v>
      </c>
      <c r="AS36" s="358">
        <f t="shared" ref="AS36:AS48" si="245">$BN36*DH36</f>
        <v>0</v>
      </c>
      <c r="AT36" s="358">
        <f t="shared" ref="AT36:AT48" si="246">$BN36*DI36</f>
        <v>0</v>
      </c>
      <c r="AU36" s="69">
        <f t="shared" ref="AU36:AU49" si="247">SUM(AI36:AT36)</f>
        <v>0</v>
      </c>
      <c r="AW36" s="489" t="s">
        <v>62</v>
      </c>
      <c r="AX36" s="190" t="s">
        <v>60</v>
      </c>
      <c r="AY36" s="358">
        <f>$BN36*DN36</f>
        <v>0</v>
      </c>
      <c r="AZ36" s="358">
        <f t="shared" ref="AZ36:AZ48" si="248">$BN36*DO36</f>
        <v>0</v>
      </c>
      <c r="BA36" s="358">
        <f t="shared" ref="BA36:BA48" si="249">$BN36*DP36</f>
        <v>0</v>
      </c>
      <c r="BB36" s="358">
        <f t="shared" ref="BB36:BB48" si="250">$BN36*DQ36</f>
        <v>0</v>
      </c>
      <c r="BC36" s="358">
        <f t="shared" ref="BC36:BC48" si="251">$BN36*DR36</f>
        <v>0</v>
      </c>
      <c r="BD36" s="358">
        <f t="shared" ref="BD36:BD48" si="252">$BN36*DS36</f>
        <v>0</v>
      </c>
      <c r="BE36" s="358">
        <f t="shared" ref="BE36:BE48" si="253">$BN36*DT36</f>
        <v>0</v>
      </c>
      <c r="BF36" s="358">
        <f t="shared" ref="BF36:BF48" si="254">$BN36*DU36</f>
        <v>0</v>
      </c>
      <c r="BG36" s="358">
        <f t="shared" ref="BG36:BG48" si="255">$BN36*DV36</f>
        <v>0</v>
      </c>
      <c r="BH36" s="358">
        <f t="shared" ref="BH36:BH48" si="256">$BN36*DW36</f>
        <v>0</v>
      </c>
      <c r="BI36" s="358">
        <f t="shared" ref="BI36:BI48" si="257">$BN36*DX36</f>
        <v>0</v>
      </c>
      <c r="BJ36" s="358">
        <f t="shared" ref="BJ36:BJ48" si="258">$BN36*DY36</f>
        <v>0</v>
      </c>
      <c r="BK36" s="69">
        <f t="shared" ref="BK36:BK49" si="259">SUM(AY36:BJ36)</f>
        <v>0</v>
      </c>
      <c r="BL36" s="187"/>
      <c r="BN36" s="415">
        <v>487020.87182021938</v>
      </c>
      <c r="BP36" s="489" t="s">
        <v>62</v>
      </c>
      <c r="BQ36" s="190" t="s">
        <v>60</v>
      </c>
      <c r="BR36" s="383">
        <v>0</v>
      </c>
      <c r="BS36" s="383">
        <v>0</v>
      </c>
      <c r="BT36" s="383">
        <v>0</v>
      </c>
      <c r="BU36" s="383">
        <v>0</v>
      </c>
      <c r="BV36" s="383">
        <v>0</v>
      </c>
      <c r="BW36" s="383">
        <v>0</v>
      </c>
      <c r="BX36" s="383">
        <v>0</v>
      </c>
      <c r="BY36" s="383">
        <v>0</v>
      </c>
      <c r="BZ36" s="383">
        <v>0</v>
      </c>
      <c r="CA36" s="383">
        <v>0</v>
      </c>
      <c r="CB36" s="383">
        <v>0</v>
      </c>
      <c r="CC36" s="383">
        <v>0</v>
      </c>
      <c r="CD36" s="384">
        <f t="shared" ref="CD36:CD48" si="260">SUM(BR36:CC36)</f>
        <v>0</v>
      </c>
      <c r="CF36" s="489" t="s">
        <v>62</v>
      </c>
      <c r="CG36" s="190" t="s">
        <v>60</v>
      </c>
      <c r="CH36" s="383">
        <v>0</v>
      </c>
      <c r="CI36" s="383">
        <v>2.4747598675670966E-2</v>
      </c>
      <c r="CJ36" s="383">
        <v>0</v>
      </c>
      <c r="CK36" s="383">
        <v>0</v>
      </c>
      <c r="CL36" s="383">
        <v>8.2486068584881167E-2</v>
      </c>
      <c r="CM36" s="383">
        <v>0.22814803751080195</v>
      </c>
      <c r="CN36" s="383">
        <v>0</v>
      </c>
      <c r="CO36" s="383">
        <v>6.5988854867904942E-2</v>
      </c>
      <c r="CP36" s="383">
        <v>0.19304833943221705</v>
      </c>
      <c r="CQ36" s="383">
        <v>0.19498291245701443</v>
      </c>
      <c r="CR36" s="383">
        <v>0.21059818847150949</v>
      </c>
      <c r="CS36" s="383">
        <v>0</v>
      </c>
      <c r="CT36" s="384">
        <f t="shared" ref="CT36:CT48" si="261">SUM(CH36:CS36)</f>
        <v>0.99999999999999989</v>
      </c>
      <c r="CV36" s="489" t="s">
        <v>62</v>
      </c>
      <c r="CW36" s="190" t="s">
        <v>60</v>
      </c>
      <c r="CX36" s="383">
        <v>0</v>
      </c>
      <c r="CY36" s="383">
        <v>0</v>
      </c>
      <c r="CZ36" s="383">
        <v>0</v>
      </c>
      <c r="DA36" s="383">
        <v>0</v>
      </c>
      <c r="DB36" s="383">
        <v>0</v>
      </c>
      <c r="DC36" s="383">
        <v>0</v>
      </c>
      <c r="DD36" s="383">
        <v>0</v>
      </c>
      <c r="DE36" s="383">
        <v>0</v>
      </c>
      <c r="DF36" s="383">
        <v>0</v>
      </c>
      <c r="DG36" s="383">
        <v>0</v>
      </c>
      <c r="DH36" s="383">
        <v>0</v>
      </c>
      <c r="DI36" s="383">
        <v>0</v>
      </c>
      <c r="DJ36" s="384">
        <f t="shared" ref="DJ36:DJ48" si="262">SUM(CX36:DI36)</f>
        <v>0</v>
      </c>
      <c r="DL36" s="489" t="s">
        <v>62</v>
      </c>
      <c r="DM36" s="190" t="s">
        <v>60</v>
      </c>
      <c r="DN36" s="383">
        <v>0</v>
      </c>
      <c r="DO36" s="383">
        <v>0</v>
      </c>
      <c r="DP36" s="383">
        <v>0</v>
      </c>
      <c r="DQ36" s="383">
        <v>0</v>
      </c>
      <c r="DR36" s="383">
        <v>0</v>
      </c>
      <c r="DS36" s="383">
        <v>0</v>
      </c>
      <c r="DT36" s="383">
        <v>0</v>
      </c>
      <c r="DU36" s="383">
        <v>0</v>
      </c>
      <c r="DV36" s="383">
        <v>0</v>
      </c>
      <c r="DW36" s="383">
        <v>0</v>
      </c>
      <c r="DX36" s="383">
        <v>0</v>
      </c>
      <c r="DY36" s="383">
        <v>0</v>
      </c>
      <c r="DZ36" s="384">
        <f t="shared" ref="DZ36:DZ48" si="263">SUM(DN36:DY36)</f>
        <v>0</v>
      </c>
      <c r="EA36" s="414">
        <f>CD36+CT36+DJ36+DZ36</f>
        <v>0.99999999999999989</v>
      </c>
    </row>
    <row r="37" spans="1:131" x14ac:dyDescent="0.25">
      <c r="A37" s="490"/>
      <c r="B37" s="190" t="s">
        <v>59</v>
      </c>
      <c r="C37" s="358">
        <f t="shared" si="211"/>
        <v>0</v>
      </c>
      <c r="D37" s="358">
        <f t="shared" si="212"/>
        <v>0</v>
      </c>
      <c r="E37" s="358">
        <f t="shared" si="213"/>
        <v>0</v>
      </c>
      <c r="F37" s="358">
        <f t="shared" si="214"/>
        <v>0</v>
      </c>
      <c r="G37" s="358">
        <f t="shared" si="215"/>
        <v>0</v>
      </c>
      <c r="H37" s="358">
        <f t="shared" si="216"/>
        <v>0</v>
      </c>
      <c r="I37" s="358">
        <f t="shared" si="217"/>
        <v>0</v>
      </c>
      <c r="J37" s="358">
        <f t="shared" si="218"/>
        <v>0</v>
      </c>
      <c r="K37" s="358">
        <f t="shared" si="219"/>
        <v>0</v>
      </c>
      <c r="L37" s="358">
        <f t="shared" si="220"/>
        <v>0</v>
      </c>
      <c r="M37" s="358">
        <f t="shared" si="221"/>
        <v>0</v>
      </c>
      <c r="N37" s="358">
        <f t="shared" si="222"/>
        <v>0</v>
      </c>
      <c r="O37" s="69">
        <f t="shared" si="223"/>
        <v>0</v>
      </c>
      <c r="Q37" s="490"/>
      <c r="R37" s="190" t="s">
        <v>59</v>
      </c>
      <c r="S37" s="358">
        <f t="shared" ref="S37:S48" si="264">$BN37*CH37</f>
        <v>0</v>
      </c>
      <c r="T37" s="358">
        <f t="shared" si="224"/>
        <v>0</v>
      </c>
      <c r="U37" s="358">
        <f t="shared" si="225"/>
        <v>0</v>
      </c>
      <c r="V37" s="358">
        <f t="shared" si="226"/>
        <v>0</v>
      </c>
      <c r="W37" s="358">
        <f t="shared" si="227"/>
        <v>0</v>
      </c>
      <c r="X37" s="358">
        <f t="shared" si="228"/>
        <v>0</v>
      </c>
      <c r="Y37" s="358">
        <f t="shared" si="229"/>
        <v>0</v>
      </c>
      <c r="Z37" s="358">
        <f t="shared" si="230"/>
        <v>0</v>
      </c>
      <c r="AA37" s="358">
        <f t="shared" si="231"/>
        <v>0</v>
      </c>
      <c r="AB37" s="358">
        <f t="shared" si="232"/>
        <v>0</v>
      </c>
      <c r="AC37" s="358">
        <f t="shared" si="233"/>
        <v>0</v>
      </c>
      <c r="AD37" s="358">
        <f t="shared" si="234"/>
        <v>0</v>
      </c>
      <c r="AE37" s="69">
        <f t="shared" si="235"/>
        <v>0</v>
      </c>
      <c r="AG37" s="490"/>
      <c r="AH37" s="190" t="s">
        <v>59</v>
      </c>
      <c r="AI37" s="358">
        <f t="shared" ref="AI37:AI48" si="265">$BN37*CX37</f>
        <v>0</v>
      </c>
      <c r="AJ37" s="358">
        <f t="shared" si="236"/>
        <v>0</v>
      </c>
      <c r="AK37" s="358">
        <f t="shared" si="237"/>
        <v>0</v>
      </c>
      <c r="AL37" s="358">
        <f t="shared" si="238"/>
        <v>0</v>
      </c>
      <c r="AM37" s="358">
        <f t="shared" si="239"/>
        <v>0</v>
      </c>
      <c r="AN37" s="358">
        <f t="shared" si="240"/>
        <v>0</v>
      </c>
      <c r="AO37" s="358">
        <f t="shared" si="241"/>
        <v>0</v>
      </c>
      <c r="AP37" s="358">
        <f t="shared" si="242"/>
        <v>0</v>
      </c>
      <c r="AQ37" s="358">
        <f t="shared" si="243"/>
        <v>0</v>
      </c>
      <c r="AR37" s="358">
        <f t="shared" si="244"/>
        <v>0</v>
      </c>
      <c r="AS37" s="358">
        <f t="shared" si="245"/>
        <v>0</v>
      </c>
      <c r="AT37" s="358">
        <f t="shared" si="246"/>
        <v>0</v>
      </c>
      <c r="AU37" s="69">
        <f t="shared" si="247"/>
        <v>0</v>
      </c>
      <c r="AW37" s="490"/>
      <c r="AX37" s="190" t="s">
        <v>59</v>
      </c>
      <c r="AY37" s="358">
        <f t="shared" ref="AY37:AY48" si="266">$BN37*DN37</f>
        <v>0</v>
      </c>
      <c r="AZ37" s="358">
        <f t="shared" si="248"/>
        <v>0</v>
      </c>
      <c r="BA37" s="358">
        <f t="shared" si="249"/>
        <v>0</v>
      </c>
      <c r="BB37" s="358">
        <f t="shared" si="250"/>
        <v>0</v>
      </c>
      <c r="BC37" s="358">
        <f t="shared" si="251"/>
        <v>0</v>
      </c>
      <c r="BD37" s="358">
        <f t="shared" si="252"/>
        <v>0</v>
      </c>
      <c r="BE37" s="358">
        <f t="shared" si="253"/>
        <v>0</v>
      </c>
      <c r="BF37" s="358">
        <f t="shared" si="254"/>
        <v>0</v>
      </c>
      <c r="BG37" s="358">
        <f t="shared" si="255"/>
        <v>0</v>
      </c>
      <c r="BH37" s="358">
        <f t="shared" si="256"/>
        <v>0</v>
      </c>
      <c r="BI37" s="358">
        <f t="shared" si="257"/>
        <v>0</v>
      </c>
      <c r="BJ37" s="358">
        <f t="shared" si="258"/>
        <v>0</v>
      </c>
      <c r="BK37" s="69">
        <f t="shared" si="259"/>
        <v>0</v>
      </c>
      <c r="BN37" s="415"/>
      <c r="BP37" s="490"/>
      <c r="BQ37" s="190" t="s">
        <v>59</v>
      </c>
      <c r="BR37" s="413">
        <v>0</v>
      </c>
      <c r="BS37" s="413">
        <v>8.6125930972273824E-3</v>
      </c>
      <c r="BT37" s="413">
        <v>9.4947623685601862E-3</v>
      </c>
      <c r="BU37" s="413">
        <v>9.3346706509233098E-3</v>
      </c>
      <c r="BV37" s="413">
        <v>1.4614701749044409E-2</v>
      </c>
      <c r="BW37" s="413">
        <v>1.7846460311749562E-2</v>
      </c>
      <c r="BX37" s="413">
        <v>6.8435313308665563E-3</v>
      </c>
      <c r="BY37" s="413">
        <v>1.0693789402434574E-2</v>
      </c>
      <c r="BZ37" s="413">
        <v>8.0704105715009942E-3</v>
      </c>
      <c r="CA37" s="413">
        <v>1.6889893384538786E-2</v>
      </c>
      <c r="CB37" s="413">
        <v>1.513986791442805E-2</v>
      </c>
      <c r="CC37" s="413">
        <v>4.06244058994377E-2</v>
      </c>
      <c r="CD37" s="384">
        <f t="shared" si="260"/>
        <v>0.15816508668071153</v>
      </c>
      <c r="CF37" s="490"/>
      <c r="CG37" s="190" t="s">
        <v>59</v>
      </c>
      <c r="CH37" s="413">
        <v>0</v>
      </c>
      <c r="CI37" s="413">
        <v>7.7914316871011665E-3</v>
      </c>
      <c r="CJ37" s="413">
        <v>2.7678764414409755E-2</v>
      </c>
      <c r="CK37" s="413">
        <v>3.6419584590772547E-2</v>
      </c>
      <c r="CL37" s="413">
        <v>3.6392537111752804E-2</v>
      </c>
      <c r="CM37" s="413">
        <v>3.12803620903635E-2</v>
      </c>
      <c r="CN37" s="413">
        <v>3.3273441824352719E-2</v>
      </c>
      <c r="CO37" s="413">
        <v>2.9084974148539673E-2</v>
      </c>
      <c r="CP37" s="413">
        <v>6.2920637811138533E-2</v>
      </c>
      <c r="CQ37" s="413">
        <v>8.9690700459076719E-2</v>
      </c>
      <c r="CR37" s="413">
        <v>7.0651335733741896E-2</v>
      </c>
      <c r="CS37" s="413">
        <v>0.205858433024981</v>
      </c>
      <c r="CT37" s="384">
        <f t="shared" si="261"/>
        <v>0.63104220289623025</v>
      </c>
      <c r="CV37" s="490"/>
      <c r="CW37" s="190" t="s">
        <v>59</v>
      </c>
      <c r="CX37" s="413">
        <v>0</v>
      </c>
      <c r="CY37" s="413">
        <v>3.2793858452682201E-3</v>
      </c>
      <c r="CZ37" s="413">
        <v>3.7590189995882479E-4</v>
      </c>
      <c r="DA37" s="413">
        <v>8.1198099879546837E-3</v>
      </c>
      <c r="DB37" s="413">
        <v>1.1215211571580072E-2</v>
      </c>
      <c r="DC37" s="413">
        <v>2.2151145695108527E-2</v>
      </c>
      <c r="DD37" s="413">
        <v>7.2741884382186792E-3</v>
      </c>
      <c r="DE37" s="413">
        <v>9.1824186268133715E-3</v>
      </c>
      <c r="DF37" s="413">
        <v>5.5427092471022205E-3</v>
      </c>
      <c r="DG37" s="413">
        <v>1.0359395072630633E-2</v>
      </c>
      <c r="DH37" s="413">
        <v>4.5673826429346882E-3</v>
      </c>
      <c r="DI37" s="413">
        <v>0.1033396447207432</v>
      </c>
      <c r="DJ37" s="384">
        <f t="shared" si="262"/>
        <v>0.1854071937483131</v>
      </c>
      <c r="DL37" s="490"/>
      <c r="DM37" s="190" t="s">
        <v>59</v>
      </c>
      <c r="DN37" s="413">
        <v>0</v>
      </c>
      <c r="DO37" s="413">
        <v>0</v>
      </c>
      <c r="DP37" s="413">
        <v>1.0603354224242476E-3</v>
      </c>
      <c r="DQ37" s="413">
        <v>0</v>
      </c>
      <c r="DR37" s="413">
        <v>1.4562949098716688E-3</v>
      </c>
      <c r="DS37" s="413">
        <v>2.2427897143161357E-4</v>
      </c>
      <c r="DT37" s="413">
        <v>2.0471238057913864E-5</v>
      </c>
      <c r="DU37" s="413">
        <v>1.6922152052182133E-3</v>
      </c>
      <c r="DV37" s="413">
        <v>5.464483527000308E-3</v>
      </c>
      <c r="DW37" s="413">
        <v>7.35598208229818E-4</v>
      </c>
      <c r="DX37" s="413">
        <v>0</v>
      </c>
      <c r="DY37" s="413">
        <v>1.4731839192511323E-2</v>
      </c>
      <c r="DZ37" s="384">
        <f t="shared" si="263"/>
        <v>2.5385516674745104E-2</v>
      </c>
      <c r="EA37" s="414">
        <f t="shared" ref="EA37:EA48" si="267">CD37+CT37+DJ37+DZ37</f>
        <v>0.99999999999999989</v>
      </c>
    </row>
    <row r="38" spans="1:131" x14ac:dyDescent="0.25">
      <c r="A38" s="490"/>
      <c r="B38" s="190" t="s">
        <v>58</v>
      </c>
      <c r="C38" s="358">
        <f t="shared" si="211"/>
        <v>0</v>
      </c>
      <c r="D38" s="358">
        <f t="shared" si="212"/>
        <v>0</v>
      </c>
      <c r="E38" s="358">
        <f t="shared" si="213"/>
        <v>0</v>
      </c>
      <c r="F38" s="358">
        <f t="shared" si="214"/>
        <v>0</v>
      </c>
      <c r="G38" s="358">
        <f t="shared" si="215"/>
        <v>0</v>
      </c>
      <c r="H38" s="358">
        <f t="shared" si="216"/>
        <v>0</v>
      </c>
      <c r="I38" s="358">
        <f t="shared" si="217"/>
        <v>0</v>
      </c>
      <c r="J38" s="358">
        <f t="shared" si="218"/>
        <v>0</v>
      </c>
      <c r="K38" s="358">
        <f t="shared" si="219"/>
        <v>0</v>
      </c>
      <c r="L38" s="358">
        <f t="shared" si="220"/>
        <v>0</v>
      </c>
      <c r="M38" s="358">
        <f t="shared" si="221"/>
        <v>0</v>
      </c>
      <c r="N38" s="358">
        <f t="shared" si="222"/>
        <v>0</v>
      </c>
      <c r="O38" s="69">
        <f t="shared" si="223"/>
        <v>0</v>
      </c>
      <c r="Q38" s="490"/>
      <c r="R38" s="190" t="s">
        <v>58</v>
      </c>
      <c r="S38" s="358">
        <f t="shared" si="264"/>
        <v>0</v>
      </c>
      <c r="T38" s="358">
        <f t="shared" si="224"/>
        <v>0</v>
      </c>
      <c r="U38" s="358">
        <f t="shared" si="225"/>
        <v>0</v>
      </c>
      <c r="V38" s="358">
        <f t="shared" si="226"/>
        <v>1169.1801712219283</v>
      </c>
      <c r="W38" s="358">
        <f t="shared" si="227"/>
        <v>0</v>
      </c>
      <c r="X38" s="358">
        <f t="shared" si="228"/>
        <v>0</v>
      </c>
      <c r="Y38" s="358">
        <f t="shared" si="229"/>
        <v>0</v>
      </c>
      <c r="Z38" s="358">
        <f t="shared" si="230"/>
        <v>0</v>
      </c>
      <c r="AA38" s="358">
        <f t="shared" si="231"/>
        <v>2069.643854240529</v>
      </c>
      <c r="AB38" s="358">
        <f t="shared" si="232"/>
        <v>16356.140362846643</v>
      </c>
      <c r="AC38" s="358">
        <f t="shared" si="233"/>
        <v>6227.3728903433839</v>
      </c>
      <c r="AD38" s="358">
        <f t="shared" si="234"/>
        <v>16947.776693546177</v>
      </c>
      <c r="AE38" s="69">
        <f t="shared" si="235"/>
        <v>42770.113972198662</v>
      </c>
      <c r="AG38" s="490"/>
      <c r="AH38" s="190" t="s">
        <v>58</v>
      </c>
      <c r="AI38" s="358">
        <f t="shared" si="265"/>
        <v>0</v>
      </c>
      <c r="AJ38" s="358">
        <f t="shared" si="236"/>
        <v>0</v>
      </c>
      <c r="AK38" s="358">
        <f t="shared" si="237"/>
        <v>0</v>
      </c>
      <c r="AL38" s="358">
        <f t="shared" si="238"/>
        <v>0</v>
      </c>
      <c r="AM38" s="358">
        <f t="shared" si="239"/>
        <v>0</v>
      </c>
      <c r="AN38" s="358">
        <f t="shared" si="240"/>
        <v>12398.444032754707</v>
      </c>
      <c r="AO38" s="358">
        <f t="shared" si="241"/>
        <v>0</v>
      </c>
      <c r="AP38" s="358">
        <f t="shared" si="242"/>
        <v>0</v>
      </c>
      <c r="AQ38" s="358">
        <f t="shared" si="243"/>
        <v>0</v>
      </c>
      <c r="AR38" s="358">
        <f t="shared" si="244"/>
        <v>0</v>
      </c>
      <c r="AS38" s="358">
        <f t="shared" si="245"/>
        <v>0</v>
      </c>
      <c r="AT38" s="358">
        <f t="shared" si="246"/>
        <v>0</v>
      </c>
      <c r="AU38" s="69">
        <f t="shared" si="247"/>
        <v>12398.444032754707</v>
      </c>
      <c r="AW38" s="490"/>
      <c r="AX38" s="190" t="s">
        <v>58</v>
      </c>
      <c r="AY38" s="358">
        <f t="shared" si="266"/>
        <v>0</v>
      </c>
      <c r="AZ38" s="358">
        <f t="shared" si="248"/>
        <v>0</v>
      </c>
      <c r="BA38" s="358">
        <f t="shared" si="249"/>
        <v>0</v>
      </c>
      <c r="BB38" s="358">
        <f t="shared" si="250"/>
        <v>0</v>
      </c>
      <c r="BC38" s="358">
        <f t="shared" si="251"/>
        <v>0</v>
      </c>
      <c r="BD38" s="358">
        <f t="shared" si="252"/>
        <v>0</v>
      </c>
      <c r="BE38" s="358">
        <f t="shared" si="253"/>
        <v>0</v>
      </c>
      <c r="BF38" s="358">
        <f t="shared" si="254"/>
        <v>0</v>
      </c>
      <c r="BG38" s="358">
        <f t="shared" si="255"/>
        <v>0</v>
      </c>
      <c r="BH38" s="358">
        <f t="shared" si="256"/>
        <v>0</v>
      </c>
      <c r="BI38" s="358">
        <f t="shared" si="257"/>
        <v>0</v>
      </c>
      <c r="BJ38" s="358">
        <f t="shared" si="258"/>
        <v>0</v>
      </c>
      <c r="BK38" s="69">
        <f t="shared" si="259"/>
        <v>0</v>
      </c>
      <c r="BN38" s="415">
        <v>55168.558004953375</v>
      </c>
      <c r="BP38" s="490"/>
      <c r="BQ38" s="190" t="s">
        <v>58</v>
      </c>
      <c r="BR38" s="383">
        <v>0</v>
      </c>
      <c r="BS38" s="383">
        <v>0</v>
      </c>
      <c r="BT38" s="383">
        <v>0</v>
      </c>
      <c r="BU38" s="383">
        <v>0</v>
      </c>
      <c r="BV38" s="383">
        <v>0</v>
      </c>
      <c r="BW38" s="383">
        <v>0</v>
      </c>
      <c r="BX38" s="383">
        <v>0</v>
      </c>
      <c r="BY38" s="383">
        <v>0</v>
      </c>
      <c r="BZ38" s="383">
        <v>0</v>
      </c>
      <c r="CA38" s="383">
        <v>0</v>
      </c>
      <c r="CB38" s="383">
        <v>0</v>
      </c>
      <c r="CC38" s="383">
        <v>0</v>
      </c>
      <c r="CD38" s="384">
        <f t="shared" si="260"/>
        <v>0</v>
      </c>
      <c r="CF38" s="490"/>
      <c r="CG38" s="190" t="s">
        <v>58</v>
      </c>
      <c r="CH38" s="383">
        <v>0</v>
      </c>
      <c r="CI38" s="383">
        <v>0</v>
      </c>
      <c r="CJ38" s="383">
        <v>0</v>
      </c>
      <c r="CK38" s="383">
        <v>2.1192871691824027E-2</v>
      </c>
      <c r="CL38" s="383">
        <v>0</v>
      </c>
      <c r="CM38" s="383">
        <v>0</v>
      </c>
      <c r="CN38" s="383">
        <v>0</v>
      </c>
      <c r="CO38" s="383">
        <v>0</v>
      </c>
      <c r="CP38" s="383">
        <v>3.7514916631583947E-2</v>
      </c>
      <c r="CQ38" s="383">
        <v>0.29647576362931377</v>
      </c>
      <c r="CR38" s="383">
        <v>0.1128790223189131</v>
      </c>
      <c r="CS38" s="383">
        <v>0.30719992159346454</v>
      </c>
      <c r="CT38" s="384">
        <f t="shared" si="261"/>
        <v>0.77526249586509943</v>
      </c>
      <c r="CV38" s="490"/>
      <c r="CW38" s="190" t="s">
        <v>58</v>
      </c>
      <c r="CX38" s="383">
        <v>0</v>
      </c>
      <c r="CY38" s="383">
        <v>0</v>
      </c>
      <c r="CZ38" s="383">
        <v>0</v>
      </c>
      <c r="DA38" s="383">
        <v>0</v>
      </c>
      <c r="DB38" s="383">
        <v>0</v>
      </c>
      <c r="DC38" s="383">
        <v>0.22473750413490051</v>
      </c>
      <c r="DD38" s="383">
        <v>0</v>
      </c>
      <c r="DE38" s="383">
        <v>0</v>
      </c>
      <c r="DF38" s="383">
        <v>0</v>
      </c>
      <c r="DG38" s="383">
        <v>0</v>
      </c>
      <c r="DH38" s="383">
        <v>0</v>
      </c>
      <c r="DI38" s="383">
        <v>0</v>
      </c>
      <c r="DJ38" s="384">
        <f t="shared" si="262"/>
        <v>0.22473750413490051</v>
      </c>
      <c r="DL38" s="490"/>
      <c r="DM38" s="190" t="s">
        <v>58</v>
      </c>
      <c r="DN38" s="383">
        <v>0</v>
      </c>
      <c r="DO38" s="383">
        <v>0</v>
      </c>
      <c r="DP38" s="383">
        <v>0</v>
      </c>
      <c r="DQ38" s="383">
        <v>0</v>
      </c>
      <c r="DR38" s="383">
        <v>0</v>
      </c>
      <c r="DS38" s="383">
        <v>0</v>
      </c>
      <c r="DT38" s="383">
        <v>0</v>
      </c>
      <c r="DU38" s="383">
        <v>0</v>
      </c>
      <c r="DV38" s="383">
        <v>0</v>
      </c>
      <c r="DW38" s="383">
        <v>0</v>
      </c>
      <c r="DX38" s="383">
        <v>0</v>
      </c>
      <c r="DY38" s="383">
        <v>0</v>
      </c>
      <c r="DZ38" s="384">
        <f t="shared" si="263"/>
        <v>0</v>
      </c>
      <c r="EA38" s="414">
        <f t="shared" si="267"/>
        <v>1</v>
      </c>
    </row>
    <row r="39" spans="1:131" x14ac:dyDescent="0.25">
      <c r="A39" s="490"/>
      <c r="B39" s="190" t="s">
        <v>57</v>
      </c>
      <c r="C39" s="358">
        <f t="shared" si="211"/>
        <v>0</v>
      </c>
      <c r="D39" s="358">
        <f t="shared" si="212"/>
        <v>3655.5881111676458</v>
      </c>
      <c r="E39" s="358">
        <f t="shared" si="213"/>
        <v>5697.418406430359</v>
      </c>
      <c r="F39" s="358">
        <f t="shared" si="214"/>
        <v>29724.636369502205</v>
      </c>
      <c r="G39" s="358">
        <f t="shared" si="215"/>
        <v>24903.163631185012</v>
      </c>
      <c r="H39" s="358">
        <f t="shared" si="216"/>
        <v>9722.6197596866605</v>
      </c>
      <c r="I39" s="358">
        <f t="shared" si="217"/>
        <v>8739.6559717340515</v>
      </c>
      <c r="J39" s="358">
        <f t="shared" si="218"/>
        <v>12658.310650612753</v>
      </c>
      <c r="K39" s="358">
        <f t="shared" si="219"/>
        <v>80847.239361351196</v>
      </c>
      <c r="L39" s="358">
        <f t="shared" si="220"/>
        <v>15381.85108370735</v>
      </c>
      <c r="M39" s="358">
        <f t="shared" si="221"/>
        <v>112360.53981310385</v>
      </c>
      <c r="N39" s="358">
        <f t="shared" si="222"/>
        <v>101523.89442707092</v>
      </c>
      <c r="O39" s="69">
        <f t="shared" si="223"/>
        <v>405214.91758555203</v>
      </c>
      <c r="Q39" s="490"/>
      <c r="R39" s="190" t="s">
        <v>57</v>
      </c>
      <c r="S39" s="358">
        <f t="shared" si="264"/>
        <v>0</v>
      </c>
      <c r="T39" s="358">
        <f t="shared" si="224"/>
        <v>42233.970254171058</v>
      </c>
      <c r="U39" s="358">
        <f t="shared" si="225"/>
        <v>176047.63580865794</v>
      </c>
      <c r="V39" s="358">
        <f t="shared" si="226"/>
        <v>450046.26385768229</v>
      </c>
      <c r="W39" s="358">
        <f t="shared" si="227"/>
        <v>332489.21310000279</v>
      </c>
      <c r="X39" s="358">
        <f t="shared" si="228"/>
        <v>165342.05226101863</v>
      </c>
      <c r="Y39" s="358">
        <f t="shared" si="229"/>
        <v>126310.21704417517</v>
      </c>
      <c r="Z39" s="358">
        <f t="shared" si="230"/>
        <v>224242.65062539373</v>
      </c>
      <c r="AA39" s="358">
        <f t="shared" si="231"/>
        <v>326617.09944359167</v>
      </c>
      <c r="AB39" s="358">
        <f t="shared" si="232"/>
        <v>475013.36110303871</v>
      </c>
      <c r="AC39" s="358">
        <f t="shared" si="233"/>
        <v>561505.54418614425</v>
      </c>
      <c r="AD39" s="358">
        <f t="shared" si="234"/>
        <v>1396327.5403109845</v>
      </c>
      <c r="AE39" s="69">
        <f t="shared" si="235"/>
        <v>4276175.5479948604</v>
      </c>
      <c r="AG39" s="490"/>
      <c r="AH39" s="190" t="s">
        <v>57</v>
      </c>
      <c r="AI39" s="358">
        <f t="shared" si="265"/>
        <v>0</v>
      </c>
      <c r="AJ39" s="358">
        <f t="shared" si="236"/>
        <v>0</v>
      </c>
      <c r="AK39" s="358">
        <f t="shared" si="237"/>
        <v>0</v>
      </c>
      <c r="AL39" s="358">
        <f t="shared" si="238"/>
        <v>0</v>
      </c>
      <c r="AM39" s="358">
        <f t="shared" si="239"/>
        <v>5285.3750727754032</v>
      </c>
      <c r="AN39" s="358">
        <f t="shared" si="240"/>
        <v>741400.40197899321</v>
      </c>
      <c r="AO39" s="358">
        <f t="shared" si="241"/>
        <v>197049.22430566658</v>
      </c>
      <c r="AP39" s="358">
        <f t="shared" si="242"/>
        <v>0</v>
      </c>
      <c r="AQ39" s="358">
        <f t="shared" si="243"/>
        <v>3741.8626306857891</v>
      </c>
      <c r="AR39" s="358">
        <f t="shared" si="244"/>
        <v>55713.538899322637</v>
      </c>
      <c r="AS39" s="358">
        <f t="shared" si="245"/>
        <v>11006.36575229815</v>
      </c>
      <c r="AT39" s="358">
        <f t="shared" si="246"/>
        <v>407753.05039602052</v>
      </c>
      <c r="AU39" s="69">
        <f t="shared" si="247"/>
        <v>1421949.8190357625</v>
      </c>
      <c r="AW39" s="490"/>
      <c r="AX39" s="190" t="s">
        <v>57</v>
      </c>
      <c r="AY39" s="358">
        <f t="shared" si="266"/>
        <v>0</v>
      </c>
      <c r="AZ39" s="358">
        <f t="shared" si="248"/>
        <v>0</v>
      </c>
      <c r="BA39" s="358">
        <f t="shared" si="249"/>
        <v>0</v>
      </c>
      <c r="BB39" s="358">
        <f t="shared" si="250"/>
        <v>0</v>
      </c>
      <c r="BC39" s="358">
        <f t="shared" si="251"/>
        <v>0</v>
      </c>
      <c r="BD39" s="358">
        <f t="shared" si="252"/>
        <v>0</v>
      </c>
      <c r="BE39" s="358">
        <f t="shared" si="253"/>
        <v>0</v>
      </c>
      <c r="BF39" s="358">
        <f t="shared" si="254"/>
        <v>0</v>
      </c>
      <c r="BG39" s="358">
        <f t="shared" si="255"/>
        <v>0</v>
      </c>
      <c r="BH39" s="358">
        <f t="shared" si="256"/>
        <v>18447.189476641579</v>
      </c>
      <c r="BI39" s="358">
        <f t="shared" si="257"/>
        <v>0</v>
      </c>
      <c r="BJ39" s="358">
        <f t="shared" si="258"/>
        <v>0</v>
      </c>
      <c r="BK39" s="69">
        <f t="shared" si="259"/>
        <v>18447.189476641579</v>
      </c>
      <c r="BN39" s="415">
        <v>6121787.474092816</v>
      </c>
      <c r="BP39" s="490"/>
      <c r="BQ39" s="190" t="s">
        <v>57</v>
      </c>
      <c r="BR39" s="383">
        <v>0</v>
      </c>
      <c r="BS39" s="383">
        <v>5.9714391044085786E-4</v>
      </c>
      <c r="BT39" s="383">
        <v>9.3067889575416149E-4</v>
      </c>
      <c r="BU39" s="383">
        <v>4.8555485624575817E-3</v>
      </c>
      <c r="BV39" s="383">
        <v>4.0679562524139077E-3</v>
      </c>
      <c r="BW39" s="383">
        <v>1.5881994925228027E-3</v>
      </c>
      <c r="BX39" s="383">
        <v>1.4276313917658788E-3</v>
      </c>
      <c r="BY39" s="383">
        <v>2.0677474845675822E-3</v>
      </c>
      <c r="BZ39" s="383">
        <v>1.3206476001248623E-2</v>
      </c>
      <c r="CA39" s="383">
        <v>2.5126404908374866E-3</v>
      </c>
      <c r="CB39" s="383">
        <v>1.8354204599328156E-2</v>
      </c>
      <c r="CC39" s="383">
        <v>1.6584027925947507E-2</v>
      </c>
      <c r="CD39" s="384">
        <f t="shared" si="260"/>
        <v>6.6192255007284539E-2</v>
      </c>
      <c r="CF39" s="490"/>
      <c r="CG39" s="190" t="s">
        <v>57</v>
      </c>
      <c r="CH39" s="383">
        <v>0</v>
      </c>
      <c r="CI39" s="383">
        <v>6.8989605459032505E-3</v>
      </c>
      <c r="CJ39" s="383">
        <v>2.8757554317866342E-2</v>
      </c>
      <c r="CK39" s="383">
        <v>7.3515499478258903E-2</v>
      </c>
      <c r="CL39" s="383">
        <v>5.4312439709330841E-2</v>
      </c>
      <c r="CM39" s="383">
        <v>2.7008786724586606E-2</v>
      </c>
      <c r="CN39" s="383">
        <v>2.0632898083887338E-2</v>
      </c>
      <c r="CO39" s="383">
        <v>3.6630257351203475E-2</v>
      </c>
      <c r="CP39" s="383">
        <v>5.3353224172812838E-2</v>
      </c>
      <c r="CQ39" s="383">
        <v>7.7593899349377632E-2</v>
      </c>
      <c r="CR39" s="383">
        <v>9.1722482455069781E-2</v>
      </c>
      <c r="CS39" s="383">
        <v>0.22809147593251028</v>
      </c>
      <c r="CT39" s="384">
        <f t="shared" si="261"/>
        <v>0.69851747812080722</v>
      </c>
      <c r="CV39" s="490"/>
      <c r="CW39" s="190" t="s">
        <v>57</v>
      </c>
      <c r="CX39" s="383">
        <v>0</v>
      </c>
      <c r="CY39" s="383">
        <v>0</v>
      </c>
      <c r="CZ39" s="383">
        <v>0</v>
      </c>
      <c r="DA39" s="383">
        <v>0</v>
      </c>
      <c r="DB39" s="383">
        <v>8.6337121227140275E-4</v>
      </c>
      <c r="DC39" s="383">
        <v>0.12110848426486104</v>
      </c>
      <c r="DD39" s="383">
        <v>3.2188184437890371E-2</v>
      </c>
      <c r="DE39" s="383">
        <v>0</v>
      </c>
      <c r="DF39" s="383">
        <v>6.1123693798930735E-4</v>
      </c>
      <c r="DG39" s="383">
        <v>9.100861330959352E-3</v>
      </c>
      <c r="DH39" s="383">
        <v>1.7979006620005501E-3</v>
      </c>
      <c r="DI39" s="383">
        <v>6.6606861496191549E-2</v>
      </c>
      <c r="DJ39" s="384">
        <f t="shared" si="262"/>
        <v>0.23227690034216358</v>
      </c>
      <c r="DL39" s="490"/>
      <c r="DM39" s="190" t="s">
        <v>57</v>
      </c>
      <c r="DN39" s="383">
        <v>0</v>
      </c>
      <c r="DO39" s="383">
        <v>0</v>
      </c>
      <c r="DP39" s="383">
        <v>0</v>
      </c>
      <c r="DQ39" s="383">
        <v>0</v>
      </c>
      <c r="DR39" s="383">
        <v>0</v>
      </c>
      <c r="DS39" s="383">
        <v>0</v>
      </c>
      <c r="DT39" s="383">
        <v>0</v>
      </c>
      <c r="DU39" s="383">
        <v>0</v>
      </c>
      <c r="DV39" s="383">
        <v>0</v>
      </c>
      <c r="DW39" s="383">
        <v>3.0133665297446899E-3</v>
      </c>
      <c r="DX39" s="383">
        <v>0</v>
      </c>
      <c r="DY39" s="383">
        <v>0</v>
      </c>
      <c r="DZ39" s="384">
        <f t="shared" si="263"/>
        <v>3.0133665297446899E-3</v>
      </c>
      <c r="EA39" s="414">
        <f t="shared" si="267"/>
        <v>1</v>
      </c>
    </row>
    <row r="40" spans="1:131" x14ac:dyDescent="0.25">
      <c r="A40" s="490"/>
      <c r="B40" s="190" t="s">
        <v>56</v>
      </c>
      <c r="C40" s="358">
        <f t="shared" si="211"/>
        <v>0</v>
      </c>
      <c r="D40" s="358">
        <f t="shared" si="212"/>
        <v>0</v>
      </c>
      <c r="E40" s="358">
        <f t="shared" si="213"/>
        <v>0</v>
      </c>
      <c r="F40" s="358">
        <f t="shared" si="214"/>
        <v>0</v>
      </c>
      <c r="G40" s="358">
        <f t="shared" si="215"/>
        <v>0</v>
      </c>
      <c r="H40" s="358">
        <f t="shared" si="216"/>
        <v>0</v>
      </c>
      <c r="I40" s="358">
        <f t="shared" si="217"/>
        <v>0</v>
      </c>
      <c r="J40" s="358">
        <f t="shared" si="218"/>
        <v>0</v>
      </c>
      <c r="K40" s="358">
        <f t="shared" si="219"/>
        <v>0</v>
      </c>
      <c r="L40" s="358">
        <f t="shared" si="220"/>
        <v>0</v>
      </c>
      <c r="M40" s="358">
        <f t="shared" si="221"/>
        <v>0</v>
      </c>
      <c r="N40" s="358">
        <f t="shared" si="222"/>
        <v>0</v>
      </c>
      <c r="O40" s="69">
        <f t="shared" si="223"/>
        <v>0</v>
      </c>
      <c r="Q40" s="490"/>
      <c r="R40" s="190" t="s">
        <v>56</v>
      </c>
      <c r="S40" s="358">
        <f t="shared" si="264"/>
        <v>0</v>
      </c>
      <c r="T40" s="358">
        <f t="shared" si="224"/>
        <v>0</v>
      </c>
      <c r="U40" s="358">
        <f t="shared" si="225"/>
        <v>0</v>
      </c>
      <c r="V40" s="358">
        <f t="shared" si="226"/>
        <v>0</v>
      </c>
      <c r="W40" s="358">
        <f t="shared" si="227"/>
        <v>0</v>
      </c>
      <c r="X40" s="358">
        <f t="shared" si="228"/>
        <v>0</v>
      </c>
      <c r="Y40" s="358">
        <f t="shared" si="229"/>
        <v>0</v>
      </c>
      <c r="Z40" s="358">
        <f t="shared" si="230"/>
        <v>0</v>
      </c>
      <c r="AA40" s="358">
        <f t="shared" si="231"/>
        <v>0</v>
      </c>
      <c r="AB40" s="358">
        <f t="shared" si="232"/>
        <v>0</v>
      </c>
      <c r="AC40" s="358">
        <f t="shared" si="233"/>
        <v>0</v>
      </c>
      <c r="AD40" s="358">
        <f t="shared" si="234"/>
        <v>0</v>
      </c>
      <c r="AE40" s="69">
        <f t="shared" si="235"/>
        <v>0</v>
      </c>
      <c r="AG40" s="490"/>
      <c r="AH40" s="190" t="s">
        <v>56</v>
      </c>
      <c r="AI40" s="358">
        <f t="shared" si="265"/>
        <v>0</v>
      </c>
      <c r="AJ40" s="358">
        <f t="shared" si="236"/>
        <v>0</v>
      </c>
      <c r="AK40" s="358">
        <f t="shared" si="237"/>
        <v>0</v>
      </c>
      <c r="AL40" s="358">
        <f t="shared" si="238"/>
        <v>0</v>
      </c>
      <c r="AM40" s="358">
        <f t="shared" si="239"/>
        <v>0</v>
      </c>
      <c r="AN40" s="358">
        <f t="shared" si="240"/>
        <v>0</v>
      </c>
      <c r="AO40" s="358">
        <f t="shared" si="241"/>
        <v>0</v>
      </c>
      <c r="AP40" s="358">
        <f t="shared" si="242"/>
        <v>0</v>
      </c>
      <c r="AQ40" s="358">
        <f t="shared" si="243"/>
        <v>0</v>
      </c>
      <c r="AR40" s="358">
        <f t="shared" si="244"/>
        <v>0</v>
      </c>
      <c r="AS40" s="358">
        <f t="shared" si="245"/>
        <v>0</v>
      </c>
      <c r="AT40" s="358">
        <f t="shared" si="246"/>
        <v>0</v>
      </c>
      <c r="AU40" s="69">
        <f t="shared" si="247"/>
        <v>0</v>
      </c>
      <c r="AW40" s="490"/>
      <c r="AX40" s="190" t="s">
        <v>56</v>
      </c>
      <c r="AY40" s="358">
        <f t="shared" si="266"/>
        <v>0</v>
      </c>
      <c r="AZ40" s="358">
        <f t="shared" si="248"/>
        <v>0</v>
      </c>
      <c r="BA40" s="358">
        <f t="shared" si="249"/>
        <v>0</v>
      </c>
      <c r="BB40" s="358">
        <f t="shared" si="250"/>
        <v>0</v>
      </c>
      <c r="BC40" s="358">
        <f t="shared" si="251"/>
        <v>0</v>
      </c>
      <c r="BD40" s="358">
        <f t="shared" si="252"/>
        <v>0</v>
      </c>
      <c r="BE40" s="358">
        <f t="shared" si="253"/>
        <v>0</v>
      </c>
      <c r="BF40" s="358">
        <f t="shared" si="254"/>
        <v>0</v>
      </c>
      <c r="BG40" s="358">
        <f t="shared" si="255"/>
        <v>0</v>
      </c>
      <c r="BH40" s="358">
        <f t="shared" si="256"/>
        <v>0</v>
      </c>
      <c r="BI40" s="358">
        <f t="shared" si="257"/>
        <v>0</v>
      </c>
      <c r="BJ40" s="358">
        <f t="shared" si="258"/>
        <v>0</v>
      </c>
      <c r="BK40" s="69">
        <f t="shared" si="259"/>
        <v>0</v>
      </c>
      <c r="BN40" s="394"/>
      <c r="BP40" s="490"/>
      <c r="BQ40" s="190" t="s">
        <v>56</v>
      </c>
      <c r="BR40" s="383">
        <v>0</v>
      </c>
      <c r="BS40" s="383">
        <v>0</v>
      </c>
      <c r="BT40" s="383">
        <v>0</v>
      </c>
      <c r="BU40" s="383">
        <v>0</v>
      </c>
      <c r="BV40" s="383">
        <v>0</v>
      </c>
      <c r="BW40" s="383">
        <v>0</v>
      </c>
      <c r="BX40" s="383">
        <v>0</v>
      </c>
      <c r="BY40" s="383">
        <v>0</v>
      </c>
      <c r="BZ40" s="383">
        <v>0</v>
      </c>
      <c r="CA40" s="383">
        <v>0</v>
      </c>
      <c r="CB40" s="383">
        <v>0</v>
      </c>
      <c r="CC40" s="383">
        <v>0</v>
      </c>
      <c r="CD40" s="384">
        <f t="shared" si="260"/>
        <v>0</v>
      </c>
      <c r="CF40" s="490"/>
      <c r="CG40" s="190" t="s">
        <v>56</v>
      </c>
      <c r="CH40" s="383">
        <v>0</v>
      </c>
      <c r="CI40" s="383">
        <v>0</v>
      </c>
      <c r="CJ40" s="383">
        <v>0</v>
      </c>
      <c r="CK40" s="383">
        <v>0</v>
      </c>
      <c r="CL40" s="383">
        <v>0</v>
      </c>
      <c r="CM40" s="383">
        <v>0</v>
      </c>
      <c r="CN40" s="383">
        <v>0</v>
      </c>
      <c r="CO40" s="383">
        <v>0</v>
      </c>
      <c r="CP40" s="383">
        <v>0</v>
      </c>
      <c r="CQ40" s="383">
        <v>0</v>
      </c>
      <c r="CR40" s="383">
        <v>0.11348195121221819</v>
      </c>
      <c r="CS40" s="383">
        <v>0.3284750142317574</v>
      </c>
      <c r="CT40" s="384">
        <f t="shared" si="261"/>
        <v>0.44195696544397556</v>
      </c>
      <c r="CV40" s="490"/>
      <c r="CW40" s="190" t="s">
        <v>56</v>
      </c>
      <c r="CX40" s="383">
        <v>0</v>
      </c>
      <c r="CY40" s="383">
        <v>0</v>
      </c>
      <c r="CZ40" s="383">
        <v>0</v>
      </c>
      <c r="DA40" s="383">
        <v>0</v>
      </c>
      <c r="DB40" s="383">
        <v>0.49669250040674873</v>
      </c>
      <c r="DC40" s="383">
        <v>0</v>
      </c>
      <c r="DD40" s="383">
        <v>0</v>
      </c>
      <c r="DE40" s="383">
        <v>0</v>
      </c>
      <c r="DF40" s="383">
        <v>0</v>
      </c>
      <c r="DG40" s="383">
        <v>0</v>
      </c>
      <c r="DH40" s="383">
        <v>0</v>
      </c>
      <c r="DI40" s="383">
        <v>0</v>
      </c>
      <c r="DJ40" s="384">
        <f t="shared" si="262"/>
        <v>0.49669250040674873</v>
      </c>
      <c r="DL40" s="490"/>
      <c r="DM40" s="190" t="s">
        <v>56</v>
      </c>
      <c r="DN40" s="383">
        <v>0</v>
      </c>
      <c r="DO40" s="383">
        <v>0</v>
      </c>
      <c r="DP40" s="383">
        <v>0</v>
      </c>
      <c r="DQ40" s="383">
        <v>0</v>
      </c>
      <c r="DR40" s="383">
        <v>6.1350534149275548E-2</v>
      </c>
      <c r="DS40" s="383">
        <v>0</v>
      </c>
      <c r="DT40" s="383">
        <v>0</v>
      </c>
      <c r="DU40" s="383">
        <v>0</v>
      </c>
      <c r="DV40" s="383">
        <v>0</v>
      </c>
      <c r="DW40" s="383">
        <v>0</v>
      </c>
      <c r="DX40" s="383">
        <v>0</v>
      </c>
      <c r="DY40" s="383">
        <v>0</v>
      </c>
      <c r="DZ40" s="384">
        <f t="shared" si="263"/>
        <v>6.1350534149275548E-2</v>
      </c>
      <c r="EA40" s="414">
        <f t="shared" si="267"/>
        <v>0.99999999999999978</v>
      </c>
    </row>
    <row r="41" spans="1:131" x14ac:dyDescent="0.25">
      <c r="A41" s="490"/>
      <c r="B41" s="190" t="s">
        <v>55</v>
      </c>
      <c r="C41" s="358">
        <f t="shared" si="211"/>
        <v>0</v>
      </c>
      <c r="D41" s="358">
        <f t="shared" si="212"/>
        <v>0</v>
      </c>
      <c r="E41" s="358">
        <f t="shared" si="213"/>
        <v>0</v>
      </c>
      <c r="F41" s="358">
        <f t="shared" si="214"/>
        <v>0</v>
      </c>
      <c r="G41" s="358">
        <f t="shared" si="215"/>
        <v>0</v>
      </c>
      <c r="H41" s="358">
        <f t="shared" si="216"/>
        <v>0</v>
      </c>
      <c r="I41" s="358">
        <f t="shared" si="217"/>
        <v>0</v>
      </c>
      <c r="J41" s="358">
        <f t="shared" si="218"/>
        <v>0</v>
      </c>
      <c r="K41" s="358">
        <f t="shared" si="219"/>
        <v>0</v>
      </c>
      <c r="L41" s="358">
        <f t="shared" si="220"/>
        <v>0</v>
      </c>
      <c r="M41" s="358">
        <f t="shared" si="221"/>
        <v>0</v>
      </c>
      <c r="N41" s="358">
        <f t="shared" si="222"/>
        <v>0</v>
      </c>
      <c r="O41" s="69">
        <f t="shared" si="223"/>
        <v>0</v>
      </c>
      <c r="Q41" s="490"/>
      <c r="R41" s="190" t="s">
        <v>55</v>
      </c>
      <c r="S41" s="358">
        <f t="shared" si="264"/>
        <v>0</v>
      </c>
      <c r="T41" s="358">
        <f t="shared" si="224"/>
        <v>0</v>
      </c>
      <c r="U41" s="358">
        <f t="shared" si="225"/>
        <v>0</v>
      </c>
      <c r="V41" s="358">
        <f t="shared" si="226"/>
        <v>0</v>
      </c>
      <c r="W41" s="358">
        <f t="shared" si="227"/>
        <v>0</v>
      </c>
      <c r="X41" s="358">
        <f t="shared" si="228"/>
        <v>0</v>
      </c>
      <c r="Y41" s="358">
        <f t="shared" si="229"/>
        <v>0</v>
      </c>
      <c r="Z41" s="358">
        <f t="shared" si="230"/>
        <v>0</v>
      </c>
      <c r="AA41" s="358">
        <f t="shared" si="231"/>
        <v>0</v>
      </c>
      <c r="AB41" s="358">
        <f t="shared" si="232"/>
        <v>0</v>
      </c>
      <c r="AC41" s="358">
        <f t="shared" si="233"/>
        <v>0</v>
      </c>
      <c r="AD41" s="358">
        <f t="shared" si="234"/>
        <v>0</v>
      </c>
      <c r="AE41" s="69">
        <f t="shared" si="235"/>
        <v>0</v>
      </c>
      <c r="AG41" s="490"/>
      <c r="AH41" s="190" t="s">
        <v>55</v>
      </c>
      <c r="AI41" s="358">
        <f t="shared" si="265"/>
        <v>0</v>
      </c>
      <c r="AJ41" s="358">
        <f t="shared" si="236"/>
        <v>0</v>
      </c>
      <c r="AK41" s="358">
        <f t="shared" si="237"/>
        <v>0</v>
      </c>
      <c r="AL41" s="358">
        <f t="shared" si="238"/>
        <v>0</v>
      </c>
      <c r="AM41" s="358">
        <f t="shared" si="239"/>
        <v>0</v>
      </c>
      <c r="AN41" s="358">
        <f t="shared" si="240"/>
        <v>0</v>
      </c>
      <c r="AO41" s="358">
        <f t="shared" si="241"/>
        <v>0</v>
      </c>
      <c r="AP41" s="358">
        <f t="shared" si="242"/>
        <v>0</v>
      </c>
      <c r="AQ41" s="358">
        <f t="shared" si="243"/>
        <v>0</v>
      </c>
      <c r="AR41" s="358">
        <f t="shared" si="244"/>
        <v>0</v>
      </c>
      <c r="AS41" s="358">
        <f t="shared" si="245"/>
        <v>0</v>
      </c>
      <c r="AT41" s="358">
        <f t="shared" si="246"/>
        <v>0</v>
      </c>
      <c r="AU41" s="69">
        <f t="shared" si="247"/>
        <v>0</v>
      </c>
      <c r="AW41" s="490"/>
      <c r="AX41" s="190" t="s">
        <v>55</v>
      </c>
      <c r="AY41" s="358">
        <f t="shared" si="266"/>
        <v>0</v>
      </c>
      <c r="AZ41" s="358">
        <f t="shared" si="248"/>
        <v>0</v>
      </c>
      <c r="BA41" s="358">
        <f t="shared" si="249"/>
        <v>0</v>
      </c>
      <c r="BB41" s="358">
        <f t="shared" si="250"/>
        <v>0</v>
      </c>
      <c r="BC41" s="358">
        <f t="shared" si="251"/>
        <v>0</v>
      </c>
      <c r="BD41" s="358">
        <f t="shared" si="252"/>
        <v>0</v>
      </c>
      <c r="BE41" s="358">
        <f t="shared" si="253"/>
        <v>0</v>
      </c>
      <c r="BF41" s="358">
        <f t="shared" si="254"/>
        <v>0</v>
      </c>
      <c r="BG41" s="358">
        <f t="shared" si="255"/>
        <v>0</v>
      </c>
      <c r="BH41" s="358">
        <f t="shared" si="256"/>
        <v>0</v>
      </c>
      <c r="BI41" s="358">
        <f t="shared" si="257"/>
        <v>0</v>
      </c>
      <c r="BJ41" s="358">
        <f t="shared" si="258"/>
        <v>0</v>
      </c>
      <c r="BK41" s="69">
        <f t="shared" si="259"/>
        <v>0</v>
      </c>
      <c r="BN41" s="394"/>
      <c r="BP41" s="490"/>
      <c r="BQ41" s="190" t="s">
        <v>55</v>
      </c>
      <c r="BR41" s="413">
        <v>0</v>
      </c>
      <c r="BS41" s="413">
        <v>8.6125930972273824E-3</v>
      </c>
      <c r="BT41" s="413">
        <v>9.4947623685601862E-3</v>
      </c>
      <c r="BU41" s="413">
        <v>9.3346706509233098E-3</v>
      </c>
      <c r="BV41" s="413">
        <v>1.4614701749044409E-2</v>
      </c>
      <c r="BW41" s="413">
        <v>1.7846460311749562E-2</v>
      </c>
      <c r="BX41" s="413">
        <v>6.8435313308665563E-3</v>
      </c>
      <c r="BY41" s="413">
        <v>1.0693789402434574E-2</v>
      </c>
      <c r="BZ41" s="413">
        <v>8.0704105715009942E-3</v>
      </c>
      <c r="CA41" s="413">
        <v>1.6889893384538786E-2</v>
      </c>
      <c r="CB41" s="413">
        <v>1.513986791442805E-2</v>
      </c>
      <c r="CC41" s="413">
        <v>4.06244058994377E-2</v>
      </c>
      <c r="CD41" s="384">
        <f t="shared" si="260"/>
        <v>0.15816508668071153</v>
      </c>
      <c r="CF41" s="490"/>
      <c r="CG41" s="190" t="s">
        <v>55</v>
      </c>
      <c r="CH41" s="413">
        <v>0</v>
      </c>
      <c r="CI41" s="413">
        <v>7.7914316871011665E-3</v>
      </c>
      <c r="CJ41" s="413">
        <v>2.7678764414409755E-2</v>
      </c>
      <c r="CK41" s="413">
        <v>3.6419584590772547E-2</v>
      </c>
      <c r="CL41" s="413">
        <v>3.6392537111752804E-2</v>
      </c>
      <c r="CM41" s="413">
        <v>3.12803620903635E-2</v>
      </c>
      <c r="CN41" s="413">
        <v>3.3273441824352719E-2</v>
      </c>
      <c r="CO41" s="413">
        <v>2.9084974148539673E-2</v>
      </c>
      <c r="CP41" s="413">
        <v>6.2920637811138533E-2</v>
      </c>
      <c r="CQ41" s="413">
        <v>8.9690700459076719E-2</v>
      </c>
      <c r="CR41" s="413">
        <v>7.0651335733741896E-2</v>
      </c>
      <c r="CS41" s="413">
        <v>0.205858433024981</v>
      </c>
      <c r="CT41" s="384">
        <f t="shared" si="261"/>
        <v>0.63104220289623025</v>
      </c>
      <c r="CV41" s="490"/>
      <c r="CW41" s="190" t="s">
        <v>55</v>
      </c>
      <c r="CX41" s="413">
        <v>0</v>
      </c>
      <c r="CY41" s="413">
        <v>3.2793858452682201E-3</v>
      </c>
      <c r="CZ41" s="413">
        <v>3.7590189995882479E-4</v>
      </c>
      <c r="DA41" s="413">
        <v>8.1198099879546837E-3</v>
      </c>
      <c r="DB41" s="413">
        <v>1.1215211571580072E-2</v>
      </c>
      <c r="DC41" s="413">
        <v>2.2151145695108527E-2</v>
      </c>
      <c r="DD41" s="413">
        <v>7.2741884382186792E-3</v>
      </c>
      <c r="DE41" s="413">
        <v>9.1824186268133715E-3</v>
      </c>
      <c r="DF41" s="413">
        <v>5.5427092471022205E-3</v>
      </c>
      <c r="DG41" s="413">
        <v>1.0359395072630633E-2</v>
      </c>
      <c r="DH41" s="413">
        <v>4.5673826429346882E-3</v>
      </c>
      <c r="DI41" s="413">
        <v>0.1033396447207432</v>
      </c>
      <c r="DJ41" s="384">
        <f t="shared" si="262"/>
        <v>0.1854071937483131</v>
      </c>
      <c r="DL41" s="490"/>
      <c r="DM41" s="190" t="s">
        <v>55</v>
      </c>
      <c r="DN41" s="413">
        <v>0</v>
      </c>
      <c r="DO41" s="413">
        <v>0</v>
      </c>
      <c r="DP41" s="413">
        <v>1.0603354224242476E-3</v>
      </c>
      <c r="DQ41" s="413">
        <v>0</v>
      </c>
      <c r="DR41" s="413">
        <v>1.4562949098716688E-3</v>
      </c>
      <c r="DS41" s="413">
        <v>2.2427897143161357E-4</v>
      </c>
      <c r="DT41" s="413">
        <v>2.0471238057913864E-5</v>
      </c>
      <c r="DU41" s="413">
        <v>1.6922152052182133E-3</v>
      </c>
      <c r="DV41" s="413">
        <v>5.464483527000308E-3</v>
      </c>
      <c r="DW41" s="413">
        <v>7.35598208229818E-4</v>
      </c>
      <c r="DX41" s="413">
        <v>0</v>
      </c>
      <c r="DY41" s="413">
        <v>1.4731839192511323E-2</v>
      </c>
      <c r="DZ41" s="384">
        <f t="shared" si="263"/>
        <v>2.5385516674745104E-2</v>
      </c>
      <c r="EA41" s="414">
        <f t="shared" si="267"/>
        <v>0.99999999999999989</v>
      </c>
    </row>
    <row r="42" spans="1:131" x14ac:dyDescent="0.25">
      <c r="A42" s="490"/>
      <c r="B42" s="190" t="s">
        <v>54</v>
      </c>
      <c r="C42" s="358">
        <f t="shared" si="211"/>
        <v>0</v>
      </c>
      <c r="D42" s="358">
        <f t="shared" si="212"/>
        <v>0</v>
      </c>
      <c r="E42" s="358">
        <f t="shared" si="213"/>
        <v>0</v>
      </c>
      <c r="F42" s="358">
        <f t="shared" si="214"/>
        <v>26958.201399137466</v>
      </c>
      <c r="G42" s="358">
        <f t="shared" si="215"/>
        <v>71125.983508746285</v>
      </c>
      <c r="H42" s="358">
        <f t="shared" si="216"/>
        <v>0</v>
      </c>
      <c r="I42" s="358">
        <f t="shared" si="217"/>
        <v>0</v>
      </c>
      <c r="J42" s="358">
        <f t="shared" si="218"/>
        <v>0</v>
      </c>
      <c r="K42" s="358">
        <f t="shared" si="219"/>
        <v>0</v>
      </c>
      <c r="L42" s="358">
        <f t="shared" si="220"/>
        <v>0</v>
      </c>
      <c r="M42" s="358">
        <f t="shared" si="221"/>
        <v>8999.31627101093</v>
      </c>
      <c r="N42" s="358">
        <f t="shared" si="222"/>
        <v>82386.573874264563</v>
      </c>
      <c r="O42" s="69">
        <f t="shared" si="223"/>
        <v>189470.07505315926</v>
      </c>
      <c r="Q42" s="490"/>
      <c r="R42" s="190" t="s">
        <v>54</v>
      </c>
      <c r="S42" s="358">
        <f t="shared" si="264"/>
        <v>0</v>
      </c>
      <c r="T42" s="358">
        <f t="shared" si="224"/>
        <v>0</v>
      </c>
      <c r="U42" s="358">
        <f t="shared" si="225"/>
        <v>0</v>
      </c>
      <c r="V42" s="358">
        <f t="shared" si="226"/>
        <v>1739426.7461376686</v>
      </c>
      <c r="W42" s="358">
        <f t="shared" si="227"/>
        <v>309150.45704425842</v>
      </c>
      <c r="X42" s="358">
        <f t="shared" si="228"/>
        <v>71383.567412073855</v>
      </c>
      <c r="Y42" s="358">
        <f t="shared" si="229"/>
        <v>570220.9407593467</v>
      </c>
      <c r="Z42" s="358">
        <f t="shared" si="230"/>
        <v>0</v>
      </c>
      <c r="AA42" s="358">
        <f t="shared" si="231"/>
        <v>833563.24000252911</v>
      </c>
      <c r="AB42" s="358">
        <f t="shared" si="232"/>
        <v>664742.67307653464</v>
      </c>
      <c r="AC42" s="358">
        <f t="shared" si="233"/>
        <v>1062176.4816340758</v>
      </c>
      <c r="AD42" s="358">
        <f t="shared" si="234"/>
        <v>2615176.303557477</v>
      </c>
      <c r="AE42" s="69">
        <f t="shared" si="235"/>
        <v>7865840.4096239647</v>
      </c>
      <c r="AG42" s="490"/>
      <c r="AH42" s="190" t="s">
        <v>54</v>
      </c>
      <c r="AI42" s="358">
        <f t="shared" si="265"/>
        <v>0</v>
      </c>
      <c r="AJ42" s="358">
        <f t="shared" si="236"/>
        <v>0</v>
      </c>
      <c r="AK42" s="358">
        <f t="shared" si="237"/>
        <v>0</v>
      </c>
      <c r="AL42" s="358">
        <f t="shared" si="238"/>
        <v>0</v>
      </c>
      <c r="AM42" s="358">
        <f t="shared" si="239"/>
        <v>80690.016311783518</v>
      </c>
      <c r="AN42" s="358">
        <f t="shared" si="240"/>
        <v>190025.92962714459</v>
      </c>
      <c r="AO42" s="358">
        <f t="shared" si="241"/>
        <v>16809.732043833261</v>
      </c>
      <c r="AP42" s="358">
        <f t="shared" si="242"/>
        <v>0</v>
      </c>
      <c r="AQ42" s="358">
        <f t="shared" si="243"/>
        <v>540497.28398622456</v>
      </c>
      <c r="AR42" s="358">
        <f t="shared" si="244"/>
        <v>0</v>
      </c>
      <c r="AS42" s="358">
        <f t="shared" si="245"/>
        <v>0</v>
      </c>
      <c r="AT42" s="358">
        <f t="shared" si="246"/>
        <v>536798.48243630445</v>
      </c>
      <c r="AU42" s="69">
        <f t="shared" si="247"/>
        <v>1364821.4444052903</v>
      </c>
      <c r="AW42" s="490"/>
      <c r="AX42" s="190" t="s">
        <v>54</v>
      </c>
      <c r="AY42" s="358">
        <f t="shared" si="266"/>
        <v>0</v>
      </c>
      <c r="AZ42" s="358">
        <f t="shared" si="248"/>
        <v>0</v>
      </c>
      <c r="BA42" s="358">
        <f t="shared" si="249"/>
        <v>0</v>
      </c>
      <c r="BB42" s="358">
        <f t="shared" si="250"/>
        <v>0</v>
      </c>
      <c r="BC42" s="358">
        <f t="shared" si="251"/>
        <v>0</v>
      </c>
      <c r="BD42" s="358">
        <f t="shared" si="252"/>
        <v>0</v>
      </c>
      <c r="BE42" s="358">
        <f t="shared" si="253"/>
        <v>0</v>
      </c>
      <c r="BF42" s="358">
        <f t="shared" si="254"/>
        <v>0</v>
      </c>
      <c r="BG42" s="358">
        <f t="shared" si="255"/>
        <v>0</v>
      </c>
      <c r="BH42" s="358">
        <f t="shared" si="256"/>
        <v>0</v>
      </c>
      <c r="BI42" s="358">
        <f t="shared" si="257"/>
        <v>0</v>
      </c>
      <c r="BJ42" s="358">
        <f t="shared" si="258"/>
        <v>556435.15566471952</v>
      </c>
      <c r="BK42" s="69">
        <f t="shared" si="259"/>
        <v>556435.15566471952</v>
      </c>
      <c r="BN42" s="415">
        <v>9976567.0847471319</v>
      </c>
      <c r="BP42" s="490"/>
      <c r="BQ42" s="190" t="s">
        <v>54</v>
      </c>
      <c r="BR42" s="383">
        <v>0</v>
      </c>
      <c r="BS42" s="383">
        <v>0</v>
      </c>
      <c r="BT42" s="383">
        <v>0</v>
      </c>
      <c r="BU42" s="383">
        <v>2.7021520699593185E-3</v>
      </c>
      <c r="BV42" s="383">
        <v>7.1293043894315742E-3</v>
      </c>
      <c r="BW42" s="383">
        <v>0</v>
      </c>
      <c r="BX42" s="383">
        <v>0</v>
      </c>
      <c r="BY42" s="383">
        <v>0</v>
      </c>
      <c r="BZ42" s="383">
        <v>0</v>
      </c>
      <c r="CA42" s="383">
        <v>0</v>
      </c>
      <c r="CB42" s="383">
        <v>9.0204538240109763E-4</v>
      </c>
      <c r="CC42" s="383">
        <v>8.2580083083110701E-3</v>
      </c>
      <c r="CD42" s="384">
        <f t="shared" si="260"/>
        <v>1.8991510150103058E-2</v>
      </c>
      <c r="CF42" s="490"/>
      <c r="CG42" s="190" t="s">
        <v>54</v>
      </c>
      <c r="CH42" s="383">
        <v>0</v>
      </c>
      <c r="CI42" s="383">
        <v>0</v>
      </c>
      <c r="CJ42" s="383">
        <v>0</v>
      </c>
      <c r="CK42" s="383">
        <v>0.17435123037432634</v>
      </c>
      <c r="CL42" s="383">
        <v>3.0987658822733632E-2</v>
      </c>
      <c r="CM42" s="383">
        <v>7.1551232809540267E-3</v>
      </c>
      <c r="CN42" s="383">
        <v>5.7156027310350077E-2</v>
      </c>
      <c r="CO42" s="383">
        <v>0</v>
      </c>
      <c r="CP42" s="383">
        <v>8.35521109537707E-2</v>
      </c>
      <c r="CQ42" s="383">
        <v>6.663040176343217E-2</v>
      </c>
      <c r="CR42" s="383">
        <v>0.10646713169082027</v>
      </c>
      <c r="CS42" s="383">
        <v>0.26213188177281344</v>
      </c>
      <c r="CT42" s="384">
        <f t="shared" si="261"/>
        <v>0.78843156596920061</v>
      </c>
      <c r="CV42" s="490"/>
      <c r="CW42" s="190" t="s">
        <v>54</v>
      </c>
      <c r="CX42" s="383">
        <v>0</v>
      </c>
      <c r="CY42" s="383">
        <v>0</v>
      </c>
      <c r="CZ42" s="383">
        <v>0</v>
      </c>
      <c r="DA42" s="383">
        <v>0</v>
      </c>
      <c r="DB42" s="383">
        <v>8.087954065396705E-3</v>
      </c>
      <c r="DC42" s="383">
        <v>1.9047226166370335E-2</v>
      </c>
      <c r="DD42" s="383">
        <v>1.6849214665767293E-3</v>
      </c>
      <c r="DE42" s="383">
        <v>0</v>
      </c>
      <c r="DF42" s="383">
        <v>5.417668015409572E-2</v>
      </c>
      <c r="DG42" s="383">
        <v>0</v>
      </c>
      <c r="DH42" s="383">
        <v>0</v>
      </c>
      <c r="DI42" s="383">
        <v>5.380593122628316E-2</v>
      </c>
      <c r="DJ42" s="384">
        <f t="shared" si="262"/>
        <v>0.13680271307872266</v>
      </c>
      <c r="DL42" s="490"/>
      <c r="DM42" s="190" t="s">
        <v>54</v>
      </c>
      <c r="DN42" s="383">
        <v>0</v>
      </c>
      <c r="DO42" s="383">
        <v>0</v>
      </c>
      <c r="DP42" s="383">
        <v>0</v>
      </c>
      <c r="DQ42" s="383">
        <v>0</v>
      </c>
      <c r="DR42" s="383">
        <v>0</v>
      </c>
      <c r="DS42" s="383">
        <v>0</v>
      </c>
      <c r="DT42" s="383">
        <v>0</v>
      </c>
      <c r="DU42" s="383">
        <v>0</v>
      </c>
      <c r="DV42" s="383">
        <v>0</v>
      </c>
      <c r="DW42" s="383">
        <v>0</v>
      </c>
      <c r="DX42" s="383">
        <v>0</v>
      </c>
      <c r="DY42" s="383">
        <v>5.5774210801973777E-2</v>
      </c>
      <c r="DZ42" s="384">
        <f t="shared" si="263"/>
        <v>5.5774210801973777E-2</v>
      </c>
      <c r="EA42" s="414">
        <f t="shared" si="267"/>
        <v>1.0000000000000002</v>
      </c>
    </row>
    <row r="43" spans="1:131" x14ac:dyDescent="0.25">
      <c r="A43" s="490"/>
      <c r="B43" s="190" t="s">
        <v>53</v>
      </c>
      <c r="C43" s="358">
        <f t="shared" si="211"/>
        <v>0</v>
      </c>
      <c r="D43" s="358">
        <f t="shared" si="212"/>
        <v>0</v>
      </c>
      <c r="E43" s="358">
        <f t="shared" si="213"/>
        <v>0</v>
      </c>
      <c r="F43" s="358">
        <f t="shared" si="214"/>
        <v>0</v>
      </c>
      <c r="G43" s="358">
        <f t="shared" si="215"/>
        <v>0</v>
      </c>
      <c r="H43" s="358">
        <f t="shared" si="216"/>
        <v>0</v>
      </c>
      <c r="I43" s="358">
        <f t="shared" si="217"/>
        <v>0</v>
      </c>
      <c r="J43" s="358">
        <f t="shared" si="218"/>
        <v>0</v>
      </c>
      <c r="K43" s="358">
        <f t="shared" si="219"/>
        <v>0</v>
      </c>
      <c r="L43" s="358">
        <f t="shared" si="220"/>
        <v>0</v>
      </c>
      <c r="M43" s="358">
        <f t="shared" si="221"/>
        <v>0</v>
      </c>
      <c r="N43" s="358">
        <f t="shared" si="222"/>
        <v>0</v>
      </c>
      <c r="O43" s="69">
        <f t="shared" si="223"/>
        <v>0</v>
      </c>
      <c r="Q43" s="490"/>
      <c r="R43" s="190" t="s">
        <v>53</v>
      </c>
      <c r="S43" s="358">
        <f t="shared" si="264"/>
        <v>0</v>
      </c>
      <c r="T43" s="358">
        <f t="shared" si="224"/>
        <v>0</v>
      </c>
      <c r="U43" s="358">
        <f t="shared" si="225"/>
        <v>0</v>
      </c>
      <c r="V43" s="358">
        <f t="shared" si="226"/>
        <v>0</v>
      </c>
      <c r="W43" s="358">
        <f t="shared" si="227"/>
        <v>0</v>
      </c>
      <c r="X43" s="358">
        <f t="shared" si="228"/>
        <v>0</v>
      </c>
      <c r="Y43" s="358">
        <f t="shared" si="229"/>
        <v>0</v>
      </c>
      <c r="Z43" s="358">
        <f t="shared" si="230"/>
        <v>0</v>
      </c>
      <c r="AA43" s="358">
        <f t="shared" si="231"/>
        <v>0</v>
      </c>
      <c r="AB43" s="358">
        <f t="shared" si="232"/>
        <v>0</v>
      </c>
      <c r="AC43" s="358">
        <f t="shared" si="233"/>
        <v>0</v>
      </c>
      <c r="AD43" s="358">
        <f t="shared" si="234"/>
        <v>0</v>
      </c>
      <c r="AE43" s="69">
        <f t="shared" si="235"/>
        <v>0</v>
      </c>
      <c r="AG43" s="490"/>
      <c r="AH43" s="190" t="s">
        <v>53</v>
      </c>
      <c r="AI43" s="358">
        <f t="shared" si="265"/>
        <v>0</v>
      </c>
      <c r="AJ43" s="358">
        <f t="shared" si="236"/>
        <v>0</v>
      </c>
      <c r="AK43" s="358">
        <f t="shared" si="237"/>
        <v>0</v>
      </c>
      <c r="AL43" s="358">
        <f t="shared" si="238"/>
        <v>0</v>
      </c>
      <c r="AM43" s="358">
        <f t="shared" si="239"/>
        <v>0</v>
      </c>
      <c r="AN43" s="358">
        <f t="shared" si="240"/>
        <v>0</v>
      </c>
      <c r="AO43" s="358">
        <f t="shared" si="241"/>
        <v>0</v>
      </c>
      <c r="AP43" s="358">
        <f t="shared" si="242"/>
        <v>0</v>
      </c>
      <c r="AQ43" s="358">
        <f t="shared" si="243"/>
        <v>0</v>
      </c>
      <c r="AR43" s="358">
        <f t="shared" si="244"/>
        <v>0</v>
      </c>
      <c r="AS43" s="358">
        <f t="shared" si="245"/>
        <v>0</v>
      </c>
      <c r="AT43" s="358">
        <f t="shared" si="246"/>
        <v>0</v>
      </c>
      <c r="AU43" s="69">
        <f t="shared" si="247"/>
        <v>0</v>
      </c>
      <c r="AW43" s="490"/>
      <c r="AX43" s="190" t="s">
        <v>53</v>
      </c>
      <c r="AY43" s="358">
        <f t="shared" si="266"/>
        <v>0</v>
      </c>
      <c r="AZ43" s="358">
        <f t="shared" si="248"/>
        <v>0</v>
      </c>
      <c r="BA43" s="358">
        <f t="shared" si="249"/>
        <v>0</v>
      </c>
      <c r="BB43" s="358">
        <f t="shared" si="250"/>
        <v>0</v>
      </c>
      <c r="BC43" s="358">
        <f t="shared" si="251"/>
        <v>0</v>
      </c>
      <c r="BD43" s="358">
        <f t="shared" si="252"/>
        <v>0</v>
      </c>
      <c r="BE43" s="358">
        <f t="shared" si="253"/>
        <v>0</v>
      </c>
      <c r="BF43" s="358">
        <f t="shared" si="254"/>
        <v>0</v>
      </c>
      <c r="BG43" s="358">
        <f t="shared" si="255"/>
        <v>0</v>
      </c>
      <c r="BH43" s="358">
        <f t="shared" si="256"/>
        <v>0</v>
      </c>
      <c r="BI43" s="358">
        <f t="shared" si="257"/>
        <v>0</v>
      </c>
      <c r="BJ43" s="358">
        <f t="shared" si="258"/>
        <v>0</v>
      </c>
      <c r="BK43" s="69">
        <f t="shared" si="259"/>
        <v>0</v>
      </c>
      <c r="BN43" s="415">
        <v>0</v>
      </c>
      <c r="BP43" s="490"/>
      <c r="BQ43" s="190" t="s">
        <v>53</v>
      </c>
      <c r="BR43" s="383">
        <v>0</v>
      </c>
      <c r="BS43" s="383">
        <v>1.0473734363500242E-2</v>
      </c>
      <c r="BT43" s="383">
        <v>1.1824959361115316E-2</v>
      </c>
      <c r="BU43" s="383">
        <v>1.1057867772463027E-2</v>
      </c>
      <c r="BV43" s="383">
        <v>1.7383766620660719E-2</v>
      </c>
      <c r="BW43" s="383">
        <v>2.1244086107472079E-2</v>
      </c>
      <c r="BX43" s="383">
        <v>7.8720511650052713E-3</v>
      </c>
      <c r="BY43" s="383">
        <v>1.3297453725542321E-2</v>
      </c>
      <c r="BZ43" s="383">
        <v>8.4317538399257749E-3</v>
      </c>
      <c r="CA43" s="383">
        <v>1.8311542657459236E-2</v>
      </c>
      <c r="CB43" s="383">
        <v>1.3826353084687822E-2</v>
      </c>
      <c r="CC43" s="383">
        <v>4.6420022464150383E-2</v>
      </c>
      <c r="CD43" s="384">
        <f t="shared" si="260"/>
        <v>0.1801435911619822</v>
      </c>
      <c r="CF43" s="490"/>
      <c r="CG43" s="190" t="s">
        <v>53</v>
      </c>
      <c r="CH43" s="383">
        <v>0</v>
      </c>
      <c r="CI43" s="383">
        <v>7.6171461215309112E-3</v>
      </c>
      <c r="CJ43" s="383">
        <v>2.9798130183691748E-2</v>
      </c>
      <c r="CK43" s="383">
        <v>2.8671354015873559E-2</v>
      </c>
      <c r="CL43" s="383">
        <v>3.6532761970838608E-2</v>
      </c>
      <c r="CM43" s="383">
        <v>3.4023020986095186E-2</v>
      </c>
      <c r="CN43" s="383">
        <v>3.6519322379838993E-2</v>
      </c>
      <c r="CO43" s="383">
        <v>2.9192358442586004E-2</v>
      </c>
      <c r="CP43" s="383">
        <v>6.7257016626131344E-2</v>
      </c>
      <c r="CQ43" s="383">
        <v>9.3779273057244164E-2</v>
      </c>
      <c r="CR43" s="383">
        <v>7.0717162282119092E-2</v>
      </c>
      <c r="CS43" s="383">
        <v>0.19948120374965839</v>
      </c>
      <c r="CT43" s="384">
        <f t="shared" si="261"/>
        <v>0.63358874981560798</v>
      </c>
      <c r="CV43" s="490"/>
      <c r="CW43" s="190" t="s">
        <v>53</v>
      </c>
      <c r="CX43" s="383">
        <v>0</v>
      </c>
      <c r="CY43" s="383">
        <v>4.1654730883707355E-3</v>
      </c>
      <c r="CZ43" s="383">
        <v>4.7747027096710723E-4</v>
      </c>
      <c r="DA43" s="383">
        <v>1.0129184519422818E-2</v>
      </c>
      <c r="DB43" s="383">
        <v>1.138594472468977E-2</v>
      </c>
      <c r="DC43" s="383">
        <v>9.6027718903416905E-3</v>
      </c>
      <c r="DD43" s="383">
        <v>4.8211980340477217E-3</v>
      </c>
      <c r="DE43" s="383">
        <v>1.1663500265250695E-2</v>
      </c>
      <c r="DF43" s="383">
        <v>4.7528732054885449E-3</v>
      </c>
      <c r="DG43" s="383">
        <v>1.1928548490540428E-2</v>
      </c>
      <c r="DH43" s="383">
        <v>5.4063135981757366E-3</v>
      </c>
      <c r="DI43" s="383">
        <v>8.9822349755250844E-2</v>
      </c>
      <c r="DJ43" s="384">
        <f t="shared" si="262"/>
        <v>0.16415562784254611</v>
      </c>
      <c r="DL43" s="490"/>
      <c r="DM43" s="190" t="s">
        <v>53</v>
      </c>
      <c r="DN43" s="383">
        <v>0</v>
      </c>
      <c r="DO43" s="383">
        <v>0</v>
      </c>
      <c r="DP43" s="383">
        <v>1.3468371442559453E-3</v>
      </c>
      <c r="DQ43" s="383">
        <v>0</v>
      </c>
      <c r="DR43" s="383">
        <v>5.8235676975709608E-4</v>
      </c>
      <c r="DS43" s="383">
        <v>2.8487895717847284E-4</v>
      </c>
      <c r="DT43" s="383">
        <v>2.6002549025729721E-5</v>
      </c>
      <c r="DU43" s="383">
        <v>2.1494503024823853E-3</v>
      </c>
      <c r="DV43" s="383">
        <v>2.6548008270463729E-3</v>
      </c>
      <c r="DW43" s="383">
        <v>5.2711136919730644E-4</v>
      </c>
      <c r="DX43" s="383">
        <v>0</v>
      </c>
      <c r="DY43" s="383">
        <v>1.4540593260920621E-2</v>
      </c>
      <c r="DZ43" s="384">
        <f t="shared" si="263"/>
        <v>2.211203117986393E-2</v>
      </c>
      <c r="EA43" s="414">
        <f t="shared" si="267"/>
        <v>1.0000000000000002</v>
      </c>
    </row>
    <row r="44" spans="1:131" x14ac:dyDescent="0.25">
      <c r="A44" s="490"/>
      <c r="B44" s="190" t="s">
        <v>52</v>
      </c>
      <c r="C44" s="358">
        <f t="shared" si="211"/>
        <v>0</v>
      </c>
      <c r="D44" s="358">
        <f t="shared" si="212"/>
        <v>0</v>
      </c>
      <c r="E44" s="358">
        <f t="shared" si="213"/>
        <v>0</v>
      </c>
      <c r="F44" s="358">
        <f t="shared" si="214"/>
        <v>0</v>
      </c>
      <c r="G44" s="358">
        <f t="shared" si="215"/>
        <v>0</v>
      </c>
      <c r="H44" s="358">
        <f t="shared" si="216"/>
        <v>0</v>
      </c>
      <c r="I44" s="358">
        <f t="shared" si="217"/>
        <v>0</v>
      </c>
      <c r="J44" s="358">
        <f t="shared" si="218"/>
        <v>0</v>
      </c>
      <c r="K44" s="358">
        <f t="shared" si="219"/>
        <v>0</v>
      </c>
      <c r="L44" s="358">
        <f t="shared" si="220"/>
        <v>0</v>
      </c>
      <c r="M44" s="358">
        <f t="shared" si="221"/>
        <v>0</v>
      </c>
      <c r="N44" s="358">
        <f t="shared" si="222"/>
        <v>0</v>
      </c>
      <c r="O44" s="69">
        <f t="shared" si="223"/>
        <v>0</v>
      </c>
      <c r="Q44" s="490"/>
      <c r="R44" s="190" t="s">
        <v>52</v>
      </c>
      <c r="S44" s="358">
        <f t="shared" si="264"/>
        <v>0</v>
      </c>
      <c r="T44" s="358">
        <f t="shared" si="224"/>
        <v>0</v>
      </c>
      <c r="U44" s="358">
        <f t="shared" si="225"/>
        <v>0</v>
      </c>
      <c r="V44" s="358">
        <f t="shared" si="226"/>
        <v>0</v>
      </c>
      <c r="W44" s="358">
        <f t="shared" si="227"/>
        <v>0</v>
      </c>
      <c r="X44" s="358">
        <f t="shared" si="228"/>
        <v>0</v>
      </c>
      <c r="Y44" s="358">
        <f t="shared" si="229"/>
        <v>0</v>
      </c>
      <c r="Z44" s="358">
        <f t="shared" si="230"/>
        <v>0</v>
      </c>
      <c r="AA44" s="358">
        <f t="shared" si="231"/>
        <v>0</v>
      </c>
      <c r="AB44" s="358">
        <f t="shared" si="232"/>
        <v>0</v>
      </c>
      <c r="AC44" s="358">
        <f t="shared" si="233"/>
        <v>0</v>
      </c>
      <c r="AD44" s="358">
        <f t="shared" si="234"/>
        <v>0</v>
      </c>
      <c r="AE44" s="69">
        <f t="shared" si="235"/>
        <v>0</v>
      </c>
      <c r="AG44" s="490"/>
      <c r="AH44" s="190" t="s">
        <v>52</v>
      </c>
      <c r="AI44" s="358">
        <f t="shared" si="265"/>
        <v>0</v>
      </c>
      <c r="AJ44" s="358">
        <f t="shared" si="236"/>
        <v>0</v>
      </c>
      <c r="AK44" s="358">
        <f t="shared" si="237"/>
        <v>0</v>
      </c>
      <c r="AL44" s="358">
        <f t="shared" si="238"/>
        <v>0</v>
      </c>
      <c r="AM44" s="358">
        <f t="shared" si="239"/>
        <v>0</v>
      </c>
      <c r="AN44" s="358">
        <f t="shared" si="240"/>
        <v>0</v>
      </c>
      <c r="AO44" s="358">
        <f t="shared" si="241"/>
        <v>0</v>
      </c>
      <c r="AP44" s="358">
        <f t="shared" si="242"/>
        <v>0</v>
      </c>
      <c r="AQ44" s="358">
        <f t="shared" si="243"/>
        <v>0</v>
      </c>
      <c r="AR44" s="358">
        <f t="shared" si="244"/>
        <v>0</v>
      </c>
      <c r="AS44" s="358">
        <f t="shared" si="245"/>
        <v>0</v>
      </c>
      <c r="AT44" s="358">
        <f t="shared" si="246"/>
        <v>0</v>
      </c>
      <c r="AU44" s="69">
        <f t="shared" si="247"/>
        <v>0</v>
      </c>
      <c r="AW44" s="490"/>
      <c r="AX44" s="190" t="s">
        <v>52</v>
      </c>
      <c r="AY44" s="358">
        <f t="shared" si="266"/>
        <v>0</v>
      </c>
      <c r="AZ44" s="358">
        <f t="shared" si="248"/>
        <v>0</v>
      </c>
      <c r="BA44" s="358">
        <f t="shared" si="249"/>
        <v>0</v>
      </c>
      <c r="BB44" s="358">
        <f t="shared" si="250"/>
        <v>0</v>
      </c>
      <c r="BC44" s="358">
        <f t="shared" si="251"/>
        <v>0</v>
      </c>
      <c r="BD44" s="358">
        <f t="shared" si="252"/>
        <v>0</v>
      </c>
      <c r="BE44" s="358">
        <f t="shared" si="253"/>
        <v>0</v>
      </c>
      <c r="BF44" s="358">
        <f t="shared" si="254"/>
        <v>0</v>
      </c>
      <c r="BG44" s="358">
        <f t="shared" si="255"/>
        <v>0</v>
      </c>
      <c r="BH44" s="358">
        <f t="shared" si="256"/>
        <v>0</v>
      </c>
      <c r="BI44" s="358">
        <f t="shared" si="257"/>
        <v>0</v>
      </c>
      <c r="BJ44" s="358">
        <f t="shared" si="258"/>
        <v>0</v>
      </c>
      <c r="BK44" s="69">
        <f t="shared" si="259"/>
        <v>0</v>
      </c>
      <c r="BN44" s="415"/>
      <c r="BP44" s="490"/>
      <c r="BQ44" s="190" t="s">
        <v>52</v>
      </c>
      <c r="BR44" s="383">
        <v>0</v>
      </c>
      <c r="BS44" s="383">
        <v>4.8658710014249495E-3</v>
      </c>
      <c r="BT44" s="383">
        <v>1.019477106840954E-3</v>
      </c>
      <c r="BU44" s="383">
        <v>4.1907551186476057E-4</v>
      </c>
      <c r="BV44" s="383">
        <v>4.1195785503479222E-3</v>
      </c>
      <c r="BW44" s="383">
        <v>1.527982506462236E-2</v>
      </c>
      <c r="BX44" s="383">
        <v>1.5266265328885121E-3</v>
      </c>
      <c r="BY44" s="383">
        <v>8.0076285003052066E-5</v>
      </c>
      <c r="BZ44" s="383">
        <v>0</v>
      </c>
      <c r="CA44" s="383">
        <v>3.3498229395411768E-3</v>
      </c>
      <c r="CB44" s="383">
        <v>2.1787371342996863E-2</v>
      </c>
      <c r="CC44" s="383">
        <v>3.2092737542954712E-2</v>
      </c>
      <c r="CD44" s="384">
        <f t="shared" si="260"/>
        <v>8.4540461878485268E-2</v>
      </c>
      <c r="CF44" s="490"/>
      <c r="CG44" s="190" t="s">
        <v>52</v>
      </c>
      <c r="CH44" s="383">
        <v>0</v>
      </c>
      <c r="CI44" s="383">
        <v>1.5961483623771047E-2</v>
      </c>
      <c r="CJ44" s="383">
        <v>1.8167431214243596E-2</v>
      </c>
      <c r="CK44" s="383">
        <v>6.6489291494260944E-3</v>
      </c>
      <c r="CL44" s="383">
        <v>1.0144500373106182E-2</v>
      </c>
      <c r="CM44" s="383">
        <v>1.1856144083703859E-2</v>
      </c>
      <c r="CN44" s="383">
        <v>8.0472322792896241E-3</v>
      </c>
      <c r="CO44" s="383">
        <v>3.2567723023316994E-2</v>
      </c>
      <c r="CP44" s="383">
        <v>1.5801280950452131E-2</v>
      </c>
      <c r="CQ44" s="383">
        <v>6.3491600795777925E-2</v>
      </c>
      <c r="CR44" s="383">
        <v>8.1537644553943654E-3</v>
      </c>
      <c r="CS44" s="383">
        <v>0.23111184871876594</v>
      </c>
      <c r="CT44" s="384">
        <f t="shared" si="261"/>
        <v>0.42195193866724778</v>
      </c>
      <c r="CV44" s="490"/>
      <c r="CW44" s="190" t="s">
        <v>52</v>
      </c>
      <c r="CX44" s="383">
        <v>0</v>
      </c>
      <c r="CY44" s="383">
        <v>0</v>
      </c>
      <c r="CZ44" s="383">
        <v>0</v>
      </c>
      <c r="DA44" s="383">
        <v>2.3313297320080909E-3</v>
      </c>
      <c r="DB44" s="383">
        <v>5.4262046828943995E-3</v>
      </c>
      <c r="DC44" s="383">
        <v>1.047991820648725E-2</v>
      </c>
      <c r="DD44" s="383">
        <v>0</v>
      </c>
      <c r="DE44" s="383">
        <v>0</v>
      </c>
      <c r="DF44" s="383">
        <v>8.579601964612723E-5</v>
      </c>
      <c r="DG44" s="383">
        <v>0</v>
      </c>
      <c r="DH44" s="383">
        <v>1.9221456878517678E-3</v>
      </c>
      <c r="DI44" s="383">
        <v>0.38210995571513329</v>
      </c>
      <c r="DJ44" s="384">
        <f t="shared" si="262"/>
        <v>0.4023553500440209</v>
      </c>
      <c r="DL44" s="490"/>
      <c r="DM44" s="190" t="s">
        <v>52</v>
      </c>
      <c r="DN44" s="383">
        <v>0</v>
      </c>
      <c r="DO44" s="383">
        <v>0</v>
      </c>
      <c r="DP44" s="383">
        <v>0</v>
      </c>
      <c r="DQ44" s="383">
        <v>0</v>
      </c>
      <c r="DR44" s="383">
        <v>1.291041187007104E-2</v>
      </c>
      <c r="DS44" s="383">
        <v>0</v>
      </c>
      <c r="DT44" s="383">
        <v>0</v>
      </c>
      <c r="DU44" s="383">
        <v>0</v>
      </c>
      <c r="DV44" s="383">
        <v>5.4133156019613222E-2</v>
      </c>
      <c r="DW44" s="383">
        <v>0</v>
      </c>
      <c r="DX44" s="383">
        <v>0</v>
      </c>
      <c r="DY44" s="383">
        <v>2.4108681520561746E-2</v>
      </c>
      <c r="DZ44" s="384">
        <f t="shared" si="263"/>
        <v>9.1152249410246022E-2</v>
      </c>
      <c r="EA44" s="414">
        <f t="shared" si="267"/>
        <v>1</v>
      </c>
    </row>
    <row r="45" spans="1:131" x14ac:dyDescent="0.25">
      <c r="A45" s="490"/>
      <c r="B45" s="190" t="s">
        <v>51</v>
      </c>
      <c r="C45" s="358">
        <f t="shared" si="211"/>
        <v>0</v>
      </c>
      <c r="D45" s="358">
        <f t="shared" si="212"/>
        <v>13847.458299641983</v>
      </c>
      <c r="E45" s="358">
        <f t="shared" si="213"/>
        <v>15265.823484215622</v>
      </c>
      <c r="F45" s="358">
        <f t="shared" si="214"/>
        <v>15008.425583366414</v>
      </c>
      <c r="G45" s="358">
        <f t="shared" si="215"/>
        <v>23497.739965997866</v>
      </c>
      <c r="H45" s="358">
        <f t="shared" si="216"/>
        <v>28693.810583333456</v>
      </c>
      <c r="I45" s="358">
        <f t="shared" si="217"/>
        <v>11003.133859531286</v>
      </c>
      <c r="J45" s="358">
        <f t="shared" si="218"/>
        <v>17193.637403238929</v>
      </c>
      <c r="K45" s="358">
        <f t="shared" si="219"/>
        <v>12975.728980604759</v>
      </c>
      <c r="L45" s="358">
        <f t="shared" si="220"/>
        <v>27155.827715011008</v>
      </c>
      <c r="M45" s="358">
        <f t="shared" si="221"/>
        <v>24342.110121819343</v>
      </c>
      <c r="N45" s="358">
        <f t="shared" si="222"/>
        <v>65316.538270139703</v>
      </c>
      <c r="O45" s="69">
        <f t="shared" si="223"/>
        <v>254300.23426690034</v>
      </c>
      <c r="Q45" s="490"/>
      <c r="R45" s="190" t="s">
        <v>51</v>
      </c>
      <c r="S45" s="358">
        <f t="shared" si="264"/>
        <v>0</v>
      </c>
      <c r="T45" s="358">
        <f t="shared" si="224"/>
        <v>12527.182483098577</v>
      </c>
      <c r="U45" s="358">
        <f t="shared" si="225"/>
        <v>44502.338806362684</v>
      </c>
      <c r="V45" s="358">
        <f t="shared" si="226"/>
        <v>58555.962555964696</v>
      </c>
      <c r="W45" s="358">
        <f t="shared" si="227"/>
        <v>58512.475207426549</v>
      </c>
      <c r="X45" s="358">
        <f t="shared" si="228"/>
        <v>50293.042380401545</v>
      </c>
      <c r="Y45" s="358">
        <f t="shared" si="229"/>
        <v>53497.546319309571</v>
      </c>
      <c r="Z45" s="358">
        <f t="shared" si="230"/>
        <v>46763.264225001512</v>
      </c>
      <c r="AA45" s="358">
        <f t="shared" si="231"/>
        <v>101164.7593750956</v>
      </c>
      <c r="AB45" s="358">
        <f t="shared" si="232"/>
        <v>144206.07364727044</v>
      </c>
      <c r="AC45" s="358">
        <f t="shared" si="233"/>
        <v>113594.29318702518</v>
      </c>
      <c r="AD45" s="358">
        <f t="shared" si="234"/>
        <v>330982.32260162785</v>
      </c>
      <c r="AE45" s="69">
        <f t="shared" si="235"/>
        <v>1014599.2607885841</v>
      </c>
      <c r="AG45" s="490"/>
      <c r="AH45" s="190" t="s">
        <v>51</v>
      </c>
      <c r="AI45" s="358">
        <f t="shared" si="265"/>
        <v>0</v>
      </c>
      <c r="AJ45" s="358">
        <f t="shared" si="236"/>
        <v>5272.6464873171462</v>
      </c>
      <c r="AK45" s="358">
        <f t="shared" si="237"/>
        <v>604.38079747570282</v>
      </c>
      <c r="AL45" s="358">
        <f t="shared" si="238"/>
        <v>13055.154114434585</v>
      </c>
      <c r="AM45" s="358">
        <f t="shared" si="239"/>
        <v>18031.987904910206</v>
      </c>
      <c r="AN45" s="358">
        <f t="shared" si="240"/>
        <v>35614.949277129555</v>
      </c>
      <c r="AO45" s="358">
        <f t="shared" si="241"/>
        <v>11695.550913045956</v>
      </c>
      <c r="AP45" s="358">
        <f t="shared" si="242"/>
        <v>14763.632461121131</v>
      </c>
      <c r="AQ45" s="358">
        <f t="shared" si="243"/>
        <v>8911.6523095694156</v>
      </c>
      <c r="AR45" s="358">
        <f t="shared" si="244"/>
        <v>16655.993108968541</v>
      </c>
      <c r="AS45" s="358">
        <f t="shared" si="245"/>
        <v>7343.5073470390034</v>
      </c>
      <c r="AT45" s="358">
        <f t="shared" si="246"/>
        <v>166151.05402239223</v>
      </c>
      <c r="AU45" s="69">
        <f t="shared" si="247"/>
        <v>298100.50874340348</v>
      </c>
      <c r="AW45" s="490"/>
      <c r="AX45" s="190" t="s">
        <v>51</v>
      </c>
      <c r="AY45" s="358">
        <f t="shared" si="266"/>
        <v>0</v>
      </c>
      <c r="AZ45" s="358">
        <f t="shared" si="248"/>
        <v>0</v>
      </c>
      <c r="BA45" s="358">
        <f t="shared" si="249"/>
        <v>1704.8234346958595</v>
      </c>
      <c r="BB45" s="358">
        <f t="shared" si="250"/>
        <v>0</v>
      </c>
      <c r="BC45" s="358">
        <f t="shared" si="251"/>
        <v>2341.4531266919794</v>
      </c>
      <c r="BD45" s="358">
        <f t="shared" si="252"/>
        <v>360.59914468566592</v>
      </c>
      <c r="BE45" s="358">
        <f t="shared" si="253"/>
        <v>32.913968203172637</v>
      </c>
      <c r="BF45" s="358">
        <f t="shared" si="254"/>
        <v>2720.7693691953195</v>
      </c>
      <c r="BG45" s="358">
        <f t="shared" si="255"/>
        <v>8785.8798058829925</v>
      </c>
      <c r="BH45" s="358">
        <f t="shared" si="256"/>
        <v>1182.7059979221538</v>
      </c>
      <c r="BI45" s="358">
        <f t="shared" si="257"/>
        <v>0</v>
      </c>
      <c r="BJ45" s="358">
        <f t="shared" si="258"/>
        <v>23686.075330901724</v>
      </c>
      <c r="BK45" s="69">
        <f t="shared" si="259"/>
        <v>40815.220178178868</v>
      </c>
      <c r="BN45" s="415">
        <v>1607815.2239770668</v>
      </c>
      <c r="BP45" s="490"/>
      <c r="BQ45" s="190" t="s">
        <v>51</v>
      </c>
      <c r="BR45" s="413">
        <v>0</v>
      </c>
      <c r="BS45" s="413">
        <v>8.6125930972273824E-3</v>
      </c>
      <c r="BT45" s="413">
        <v>9.4947623685601862E-3</v>
      </c>
      <c r="BU45" s="413">
        <v>9.3346706509233098E-3</v>
      </c>
      <c r="BV45" s="413">
        <v>1.4614701749044409E-2</v>
      </c>
      <c r="BW45" s="413">
        <v>1.7846460311749562E-2</v>
      </c>
      <c r="BX45" s="413">
        <v>6.8435313308665563E-3</v>
      </c>
      <c r="BY45" s="413">
        <v>1.0693789402434574E-2</v>
      </c>
      <c r="BZ45" s="413">
        <v>8.0704105715009942E-3</v>
      </c>
      <c r="CA45" s="413">
        <v>1.6889893384538786E-2</v>
      </c>
      <c r="CB45" s="413">
        <v>1.513986791442805E-2</v>
      </c>
      <c r="CC45" s="413">
        <v>4.06244058994377E-2</v>
      </c>
      <c r="CD45" s="384">
        <f t="shared" si="260"/>
        <v>0.15816508668071153</v>
      </c>
      <c r="CF45" s="490"/>
      <c r="CG45" s="190" t="s">
        <v>51</v>
      </c>
      <c r="CH45" s="413">
        <v>0</v>
      </c>
      <c r="CI45" s="413">
        <v>7.7914316871011665E-3</v>
      </c>
      <c r="CJ45" s="413">
        <v>2.7678764414409755E-2</v>
      </c>
      <c r="CK45" s="413">
        <v>3.6419584590772547E-2</v>
      </c>
      <c r="CL45" s="413">
        <v>3.6392537111752804E-2</v>
      </c>
      <c r="CM45" s="413">
        <v>3.12803620903635E-2</v>
      </c>
      <c r="CN45" s="413">
        <v>3.3273441824352719E-2</v>
      </c>
      <c r="CO45" s="413">
        <v>2.9084974148539673E-2</v>
      </c>
      <c r="CP45" s="413">
        <v>6.2920637811138533E-2</v>
      </c>
      <c r="CQ45" s="413">
        <v>8.9690700459076719E-2</v>
      </c>
      <c r="CR45" s="413">
        <v>7.0651335733741896E-2</v>
      </c>
      <c r="CS45" s="413">
        <v>0.205858433024981</v>
      </c>
      <c r="CT45" s="384">
        <f t="shared" si="261"/>
        <v>0.63104220289623025</v>
      </c>
      <c r="CV45" s="490"/>
      <c r="CW45" s="190" t="s">
        <v>51</v>
      </c>
      <c r="CX45" s="413">
        <v>0</v>
      </c>
      <c r="CY45" s="413">
        <v>3.2793858452682201E-3</v>
      </c>
      <c r="CZ45" s="413">
        <v>3.7590189995882479E-4</v>
      </c>
      <c r="DA45" s="413">
        <v>8.1198099879546837E-3</v>
      </c>
      <c r="DB45" s="413">
        <v>1.1215211571580072E-2</v>
      </c>
      <c r="DC45" s="413">
        <v>2.2151145695108527E-2</v>
      </c>
      <c r="DD45" s="413">
        <v>7.2741884382186792E-3</v>
      </c>
      <c r="DE45" s="413">
        <v>9.1824186268133715E-3</v>
      </c>
      <c r="DF45" s="413">
        <v>5.5427092471022205E-3</v>
      </c>
      <c r="DG45" s="413">
        <v>1.0359395072630633E-2</v>
      </c>
      <c r="DH45" s="413">
        <v>4.5673826429346882E-3</v>
      </c>
      <c r="DI45" s="413">
        <v>0.1033396447207432</v>
      </c>
      <c r="DJ45" s="384">
        <f t="shared" si="262"/>
        <v>0.1854071937483131</v>
      </c>
      <c r="DL45" s="490"/>
      <c r="DM45" s="190" t="s">
        <v>51</v>
      </c>
      <c r="DN45" s="413">
        <v>0</v>
      </c>
      <c r="DO45" s="413">
        <v>0</v>
      </c>
      <c r="DP45" s="413">
        <v>1.0603354224242476E-3</v>
      </c>
      <c r="DQ45" s="413">
        <v>0</v>
      </c>
      <c r="DR45" s="413">
        <v>1.4562949098716688E-3</v>
      </c>
      <c r="DS45" s="413">
        <v>2.2427897143161357E-4</v>
      </c>
      <c r="DT45" s="413">
        <v>2.0471238057913864E-5</v>
      </c>
      <c r="DU45" s="413">
        <v>1.6922152052182133E-3</v>
      </c>
      <c r="DV45" s="413">
        <v>5.464483527000308E-3</v>
      </c>
      <c r="DW45" s="413">
        <v>7.35598208229818E-4</v>
      </c>
      <c r="DX45" s="413">
        <v>0</v>
      </c>
      <c r="DY45" s="413">
        <v>1.4731839192511323E-2</v>
      </c>
      <c r="DZ45" s="384">
        <f t="shared" si="263"/>
        <v>2.5385516674745104E-2</v>
      </c>
      <c r="EA45" s="414">
        <f t="shared" si="267"/>
        <v>0.99999999999999989</v>
      </c>
    </row>
    <row r="46" spans="1:131" x14ac:dyDescent="0.25">
      <c r="A46" s="490"/>
      <c r="B46" s="190" t="s">
        <v>50</v>
      </c>
      <c r="C46" s="358">
        <f t="shared" si="211"/>
        <v>0</v>
      </c>
      <c r="D46" s="358">
        <f t="shared" si="212"/>
        <v>0</v>
      </c>
      <c r="E46" s="358">
        <f t="shared" si="213"/>
        <v>0</v>
      </c>
      <c r="F46" s="358">
        <f t="shared" si="214"/>
        <v>0</v>
      </c>
      <c r="G46" s="358">
        <f t="shared" si="215"/>
        <v>0</v>
      </c>
      <c r="H46" s="358">
        <f t="shared" si="216"/>
        <v>0</v>
      </c>
      <c r="I46" s="358">
        <f t="shared" si="217"/>
        <v>0</v>
      </c>
      <c r="J46" s="358">
        <f t="shared" si="218"/>
        <v>0</v>
      </c>
      <c r="K46" s="358">
        <f t="shared" si="219"/>
        <v>0</v>
      </c>
      <c r="L46" s="358">
        <f t="shared" si="220"/>
        <v>0</v>
      </c>
      <c r="M46" s="358">
        <f t="shared" si="221"/>
        <v>0</v>
      </c>
      <c r="N46" s="358">
        <f t="shared" si="222"/>
        <v>0</v>
      </c>
      <c r="O46" s="69">
        <f t="shared" si="223"/>
        <v>0</v>
      </c>
      <c r="Q46" s="490"/>
      <c r="R46" s="190" t="s">
        <v>50</v>
      </c>
      <c r="S46" s="358">
        <f t="shared" si="264"/>
        <v>0</v>
      </c>
      <c r="T46" s="358">
        <f t="shared" si="224"/>
        <v>0</v>
      </c>
      <c r="U46" s="358">
        <f t="shared" si="225"/>
        <v>0</v>
      </c>
      <c r="V46" s="358">
        <f t="shared" si="226"/>
        <v>0</v>
      </c>
      <c r="W46" s="358">
        <f t="shared" si="227"/>
        <v>0</v>
      </c>
      <c r="X46" s="358">
        <f t="shared" si="228"/>
        <v>0</v>
      </c>
      <c r="Y46" s="358">
        <f t="shared" si="229"/>
        <v>0</v>
      </c>
      <c r="Z46" s="358">
        <f t="shared" si="230"/>
        <v>0</v>
      </c>
      <c r="AA46" s="358">
        <f t="shared" si="231"/>
        <v>0</v>
      </c>
      <c r="AB46" s="358">
        <f t="shared" si="232"/>
        <v>0</v>
      </c>
      <c r="AC46" s="358">
        <f t="shared" si="233"/>
        <v>0</v>
      </c>
      <c r="AD46" s="358">
        <f t="shared" si="234"/>
        <v>0</v>
      </c>
      <c r="AE46" s="69">
        <f t="shared" si="235"/>
        <v>0</v>
      </c>
      <c r="AG46" s="490"/>
      <c r="AH46" s="190" t="s">
        <v>50</v>
      </c>
      <c r="AI46" s="358">
        <f t="shared" si="265"/>
        <v>0</v>
      </c>
      <c r="AJ46" s="358">
        <f t="shared" si="236"/>
        <v>0</v>
      </c>
      <c r="AK46" s="358">
        <f t="shared" si="237"/>
        <v>0</v>
      </c>
      <c r="AL46" s="358">
        <f t="shared" si="238"/>
        <v>0</v>
      </c>
      <c r="AM46" s="358">
        <f t="shared" si="239"/>
        <v>0</v>
      </c>
      <c r="AN46" s="358">
        <f t="shared" si="240"/>
        <v>0</v>
      </c>
      <c r="AO46" s="358">
        <f t="shared" si="241"/>
        <v>0</v>
      </c>
      <c r="AP46" s="358">
        <f t="shared" si="242"/>
        <v>0</v>
      </c>
      <c r="AQ46" s="358">
        <f t="shared" si="243"/>
        <v>0</v>
      </c>
      <c r="AR46" s="358">
        <f t="shared" si="244"/>
        <v>0</v>
      </c>
      <c r="AS46" s="358">
        <f t="shared" si="245"/>
        <v>0</v>
      </c>
      <c r="AT46" s="358">
        <f t="shared" si="246"/>
        <v>0</v>
      </c>
      <c r="AU46" s="69">
        <f t="shared" si="247"/>
        <v>0</v>
      </c>
      <c r="AW46" s="490"/>
      <c r="AX46" s="190" t="s">
        <v>50</v>
      </c>
      <c r="AY46" s="358">
        <f t="shared" si="266"/>
        <v>0</v>
      </c>
      <c r="AZ46" s="358">
        <f t="shared" si="248"/>
        <v>0</v>
      </c>
      <c r="BA46" s="358">
        <f t="shared" si="249"/>
        <v>0</v>
      </c>
      <c r="BB46" s="358">
        <f t="shared" si="250"/>
        <v>0</v>
      </c>
      <c r="BC46" s="358">
        <f t="shared" si="251"/>
        <v>0</v>
      </c>
      <c r="BD46" s="358">
        <f t="shared" si="252"/>
        <v>0</v>
      </c>
      <c r="BE46" s="358">
        <f t="shared" si="253"/>
        <v>0</v>
      </c>
      <c r="BF46" s="358">
        <f t="shared" si="254"/>
        <v>0</v>
      </c>
      <c r="BG46" s="358">
        <f t="shared" si="255"/>
        <v>0</v>
      </c>
      <c r="BH46" s="358">
        <f t="shared" si="256"/>
        <v>0</v>
      </c>
      <c r="BI46" s="358">
        <f t="shared" si="257"/>
        <v>0</v>
      </c>
      <c r="BJ46" s="358">
        <f t="shared" si="258"/>
        <v>0</v>
      </c>
      <c r="BK46" s="69">
        <f t="shared" si="259"/>
        <v>0</v>
      </c>
      <c r="BN46" s="415"/>
      <c r="BP46" s="490"/>
      <c r="BQ46" s="190" t="s">
        <v>50</v>
      </c>
      <c r="BR46" s="413">
        <v>0</v>
      </c>
      <c r="BS46" s="413">
        <v>8.6125930972273824E-3</v>
      </c>
      <c r="BT46" s="413">
        <v>9.4947623685601862E-3</v>
      </c>
      <c r="BU46" s="413">
        <v>9.3346706509233098E-3</v>
      </c>
      <c r="BV46" s="413">
        <v>1.4614701749044409E-2</v>
      </c>
      <c r="BW46" s="413">
        <v>1.7846460311749562E-2</v>
      </c>
      <c r="BX46" s="413">
        <v>6.8435313308665563E-3</v>
      </c>
      <c r="BY46" s="413">
        <v>1.0693789402434574E-2</v>
      </c>
      <c r="BZ46" s="413">
        <v>8.0704105715009942E-3</v>
      </c>
      <c r="CA46" s="413">
        <v>1.6889893384538786E-2</v>
      </c>
      <c r="CB46" s="413">
        <v>1.513986791442805E-2</v>
      </c>
      <c r="CC46" s="413">
        <v>4.06244058994377E-2</v>
      </c>
      <c r="CD46" s="384">
        <f t="shared" si="260"/>
        <v>0.15816508668071153</v>
      </c>
      <c r="CF46" s="490"/>
      <c r="CG46" s="190" t="s">
        <v>50</v>
      </c>
      <c r="CH46" s="413">
        <v>0</v>
      </c>
      <c r="CI46" s="413">
        <v>7.7914316871011665E-3</v>
      </c>
      <c r="CJ46" s="413">
        <v>2.7678764414409755E-2</v>
      </c>
      <c r="CK46" s="413">
        <v>3.6419584590772547E-2</v>
      </c>
      <c r="CL46" s="413">
        <v>3.6392537111752804E-2</v>
      </c>
      <c r="CM46" s="413">
        <v>3.12803620903635E-2</v>
      </c>
      <c r="CN46" s="413">
        <v>3.3273441824352719E-2</v>
      </c>
      <c r="CO46" s="413">
        <v>2.9084974148539673E-2</v>
      </c>
      <c r="CP46" s="413">
        <v>6.2920637811138533E-2</v>
      </c>
      <c r="CQ46" s="413">
        <v>8.9690700459076719E-2</v>
      </c>
      <c r="CR46" s="413">
        <v>7.0651335733741896E-2</v>
      </c>
      <c r="CS46" s="413">
        <v>0.205858433024981</v>
      </c>
      <c r="CT46" s="384">
        <f t="shared" si="261"/>
        <v>0.63104220289623025</v>
      </c>
      <c r="CV46" s="490"/>
      <c r="CW46" s="190" t="s">
        <v>50</v>
      </c>
      <c r="CX46" s="413">
        <v>0</v>
      </c>
      <c r="CY46" s="413">
        <v>3.2793858452682201E-3</v>
      </c>
      <c r="CZ46" s="413">
        <v>3.7590189995882479E-4</v>
      </c>
      <c r="DA46" s="413">
        <v>8.1198099879546837E-3</v>
      </c>
      <c r="DB46" s="413">
        <v>1.1215211571580072E-2</v>
      </c>
      <c r="DC46" s="413">
        <v>2.2151145695108527E-2</v>
      </c>
      <c r="DD46" s="413">
        <v>7.2741884382186792E-3</v>
      </c>
      <c r="DE46" s="413">
        <v>9.1824186268133715E-3</v>
      </c>
      <c r="DF46" s="413">
        <v>5.5427092471022205E-3</v>
      </c>
      <c r="DG46" s="413">
        <v>1.0359395072630633E-2</v>
      </c>
      <c r="DH46" s="413">
        <v>4.5673826429346882E-3</v>
      </c>
      <c r="DI46" s="413">
        <v>0.1033396447207432</v>
      </c>
      <c r="DJ46" s="384">
        <f t="shared" si="262"/>
        <v>0.1854071937483131</v>
      </c>
      <c r="DL46" s="490"/>
      <c r="DM46" s="190" t="s">
        <v>50</v>
      </c>
      <c r="DN46" s="413">
        <v>0</v>
      </c>
      <c r="DO46" s="413">
        <v>0</v>
      </c>
      <c r="DP46" s="413">
        <v>1.0603354224242476E-3</v>
      </c>
      <c r="DQ46" s="413">
        <v>0</v>
      </c>
      <c r="DR46" s="413">
        <v>1.4562949098716688E-3</v>
      </c>
      <c r="DS46" s="413">
        <v>2.2427897143161357E-4</v>
      </c>
      <c r="DT46" s="413">
        <v>2.0471238057913864E-5</v>
      </c>
      <c r="DU46" s="413">
        <v>1.6922152052182133E-3</v>
      </c>
      <c r="DV46" s="413">
        <v>5.464483527000308E-3</v>
      </c>
      <c r="DW46" s="413">
        <v>7.35598208229818E-4</v>
      </c>
      <c r="DX46" s="413">
        <v>0</v>
      </c>
      <c r="DY46" s="413">
        <v>1.4731839192511323E-2</v>
      </c>
      <c r="DZ46" s="384">
        <f t="shared" si="263"/>
        <v>2.5385516674745104E-2</v>
      </c>
      <c r="EA46" s="414">
        <f t="shared" si="267"/>
        <v>0.99999999999999989</v>
      </c>
    </row>
    <row r="47" spans="1:131" x14ac:dyDescent="0.25">
      <c r="A47" s="490"/>
      <c r="B47" s="190" t="s">
        <v>49</v>
      </c>
      <c r="C47" s="358">
        <f t="shared" si="211"/>
        <v>0</v>
      </c>
      <c r="D47" s="358">
        <f t="shared" si="212"/>
        <v>0</v>
      </c>
      <c r="E47" s="358">
        <f t="shared" si="213"/>
        <v>1381.4091828958394</v>
      </c>
      <c r="F47" s="358">
        <f t="shared" si="214"/>
        <v>0</v>
      </c>
      <c r="G47" s="358">
        <f t="shared" si="215"/>
        <v>701.3396600636388</v>
      </c>
      <c r="H47" s="358">
        <f t="shared" si="216"/>
        <v>0</v>
      </c>
      <c r="I47" s="358">
        <f t="shared" si="217"/>
        <v>0</v>
      </c>
      <c r="J47" s="358">
        <f t="shared" si="218"/>
        <v>0</v>
      </c>
      <c r="K47" s="358">
        <f t="shared" si="219"/>
        <v>1654.4717554616004</v>
      </c>
      <c r="L47" s="358">
        <f t="shared" si="220"/>
        <v>121776.13459857441</v>
      </c>
      <c r="M47" s="358">
        <f t="shared" si="221"/>
        <v>55777.198243716899</v>
      </c>
      <c r="N47" s="358">
        <f t="shared" si="222"/>
        <v>3057.151075588878</v>
      </c>
      <c r="O47" s="69">
        <f t="shared" si="223"/>
        <v>184347.70451630128</v>
      </c>
      <c r="Q47" s="490"/>
      <c r="R47" s="190" t="s">
        <v>49</v>
      </c>
      <c r="S47" s="358">
        <f t="shared" si="264"/>
        <v>0</v>
      </c>
      <c r="T47" s="358">
        <f t="shared" si="224"/>
        <v>0</v>
      </c>
      <c r="U47" s="358">
        <f t="shared" si="225"/>
        <v>1654.4717554616004</v>
      </c>
      <c r="V47" s="358">
        <f t="shared" si="226"/>
        <v>0</v>
      </c>
      <c r="W47" s="358">
        <f t="shared" si="227"/>
        <v>701.3396600636388</v>
      </c>
      <c r="X47" s="358">
        <f t="shared" si="228"/>
        <v>2960.573155186672</v>
      </c>
      <c r="Y47" s="358">
        <f t="shared" si="229"/>
        <v>0</v>
      </c>
      <c r="Z47" s="358">
        <f t="shared" si="230"/>
        <v>0</v>
      </c>
      <c r="AA47" s="358">
        <f t="shared" si="231"/>
        <v>3308.9435109232008</v>
      </c>
      <c r="AB47" s="358">
        <f t="shared" si="232"/>
        <v>25363.201477055525</v>
      </c>
      <c r="AC47" s="358">
        <f t="shared" si="233"/>
        <v>10414.319083371212</v>
      </c>
      <c r="AD47" s="358">
        <f t="shared" si="234"/>
        <v>7516.9814713050337</v>
      </c>
      <c r="AE47" s="69">
        <f t="shared" si="235"/>
        <v>51919.830113366887</v>
      </c>
      <c r="AG47" s="490"/>
      <c r="AH47" s="190" t="s">
        <v>49</v>
      </c>
      <c r="AI47" s="358">
        <f t="shared" si="265"/>
        <v>0</v>
      </c>
      <c r="AJ47" s="358">
        <f t="shared" si="236"/>
        <v>0</v>
      </c>
      <c r="AK47" s="358">
        <f t="shared" si="237"/>
        <v>0</v>
      </c>
      <c r="AL47" s="358">
        <f t="shared" si="238"/>
        <v>0</v>
      </c>
      <c r="AM47" s="358">
        <f t="shared" si="239"/>
        <v>0</v>
      </c>
      <c r="AN47" s="358">
        <f t="shared" si="240"/>
        <v>0</v>
      </c>
      <c r="AO47" s="358">
        <f t="shared" si="241"/>
        <v>0</v>
      </c>
      <c r="AP47" s="358">
        <f t="shared" si="242"/>
        <v>0</v>
      </c>
      <c r="AQ47" s="358">
        <f t="shared" si="243"/>
        <v>0</v>
      </c>
      <c r="AR47" s="358">
        <f t="shared" si="244"/>
        <v>0</v>
      </c>
      <c r="AS47" s="358">
        <f t="shared" si="245"/>
        <v>0</v>
      </c>
      <c r="AT47" s="358">
        <f t="shared" si="246"/>
        <v>0</v>
      </c>
      <c r="AU47" s="69">
        <f t="shared" si="247"/>
        <v>0</v>
      </c>
      <c r="AW47" s="490"/>
      <c r="AX47" s="190" t="s">
        <v>49</v>
      </c>
      <c r="AY47" s="358">
        <f t="shared" si="266"/>
        <v>0</v>
      </c>
      <c r="AZ47" s="358">
        <f t="shared" si="248"/>
        <v>0</v>
      </c>
      <c r="BA47" s="358">
        <f t="shared" si="249"/>
        <v>0</v>
      </c>
      <c r="BB47" s="358">
        <f t="shared" si="250"/>
        <v>0</v>
      </c>
      <c r="BC47" s="358">
        <f t="shared" si="251"/>
        <v>0</v>
      </c>
      <c r="BD47" s="358">
        <f t="shared" si="252"/>
        <v>0</v>
      </c>
      <c r="BE47" s="358">
        <f t="shared" si="253"/>
        <v>0</v>
      </c>
      <c r="BF47" s="358">
        <f t="shared" si="254"/>
        <v>0</v>
      </c>
      <c r="BG47" s="358">
        <f t="shared" si="255"/>
        <v>0</v>
      </c>
      <c r="BH47" s="358">
        <f t="shared" si="256"/>
        <v>0</v>
      </c>
      <c r="BI47" s="358">
        <f t="shared" si="257"/>
        <v>0</v>
      </c>
      <c r="BJ47" s="358">
        <f t="shared" si="258"/>
        <v>0</v>
      </c>
      <c r="BK47" s="69">
        <f t="shared" si="259"/>
        <v>0</v>
      </c>
      <c r="BN47" s="415">
        <v>236267.53462966817</v>
      </c>
      <c r="BP47" s="490"/>
      <c r="BQ47" s="190" t="s">
        <v>49</v>
      </c>
      <c r="BR47" s="383">
        <v>0</v>
      </c>
      <c r="BS47" s="383">
        <v>0</v>
      </c>
      <c r="BT47" s="383">
        <v>5.846800683221653E-3</v>
      </c>
      <c r="BU47" s="383">
        <v>0</v>
      </c>
      <c r="BV47" s="383">
        <v>2.9684131641824455E-3</v>
      </c>
      <c r="BW47" s="383">
        <v>0</v>
      </c>
      <c r="BX47" s="383">
        <v>0</v>
      </c>
      <c r="BY47" s="383">
        <v>0</v>
      </c>
      <c r="BZ47" s="383">
        <v>7.0025353168172771E-3</v>
      </c>
      <c r="CA47" s="383">
        <v>0.51541628344939339</v>
      </c>
      <c r="CB47" s="383">
        <v>0.23607643907210324</v>
      </c>
      <c r="CC47" s="383">
        <v>1.2939361645182168E-2</v>
      </c>
      <c r="CD47" s="384">
        <f t="shared" si="260"/>
        <v>0.78024983333090014</v>
      </c>
      <c r="CF47" s="490"/>
      <c r="CG47" s="190" t="s">
        <v>49</v>
      </c>
      <c r="CH47" s="383">
        <v>0</v>
      </c>
      <c r="CI47" s="383">
        <v>0</v>
      </c>
      <c r="CJ47" s="383">
        <v>7.0025353168172771E-3</v>
      </c>
      <c r="CK47" s="383">
        <v>0</v>
      </c>
      <c r="CL47" s="383">
        <v>2.9684131641824455E-3</v>
      </c>
      <c r="CM47" s="383">
        <v>1.2530596553720979E-2</v>
      </c>
      <c r="CN47" s="383">
        <v>0</v>
      </c>
      <c r="CO47" s="383">
        <v>0</v>
      </c>
      <c r="CP47" s="383">
        <v>1.4005070633634554E-2</v>
      </c>
      <c r="CQ47" s="383">
        <v>0.1073494990194504</v>
      </c>
      <c r="CR47" s="383">
        <v>4.40785023625649E-2</v>
      </c>
      <c r="CS47" s="383">
        <v>3.1815549618729226E-2</v>
      </c>
      <c r="CT47" s="384">
        <f t="shared" si="261"/>
        <v>0.2197501666690998</v>
      </c>
      <c r="CV47" s="490"/>
      <c r="CW47" s="190" t="s">
        <v>49</v>
      </c>
      <c r="CX47" s="383">
        <v>0</v>
      </c>
      <c r="CY47" s="383">
        <v>0</v>
      </c>
      <c r="CZ47" s="383">
        <v>0</v>
      </c>
      <c r="DA47" s="383">
        <v>0</v>
      </c>
      <c r="DB47" s="383">
        <v>0</v>
      </c>
      <c r="DC47" s="383">
        <v>0</v>
      </c>
      <c r="DD47" s="383">
        <v>0</v>
      </c>
      <c r="DE47" s="383">
        <v>0</v>
      </c>
      <c r="DF47" s="383">
        <v>0</v>
      </c>
      <c r="DG47" s="383">
        <v>0</v>
      </c>
      <c r="DH47" s="383">
        <v>0</v>
      </c>
      <c r="DI47" s="383">
        <v>0</v>
      </c>
      <c r="DJ47" s="384">
        <f t="shared" si="262"/>
        <v>0</v>
      </c>
      <c r="DL47" s="490"/>
      <c r="DM47" s="190" t="s">
        <v>49</v>
      </c>
      <c r="DN47" s="383">
        <v>0</v>
      </c>
      <c r="DO47" s="383">
        <v>0</v>
      </c>
      <c r="DP47" s="383">
        <v>0</v>
      </c>
      <c r="DQ47" s="383">
        <v>0</v>
      </c>
      <c r="DR47" s="383">
        <v>0</v>
      </c>
      <c r="DS47" s="383">
        <v>0</v>
      </c>
      <c r="DT47" s="383">
        <v>0</v>
      </c>
      <c r="DU47" s="383">
        <v>0</v>
      </c>
      <c r="DV47" s="383">
        <v>0</v>
      </c>
      <c r="DW47" s="383">
        <v>0</v>
      </c>
      <c r="DX47" s="383">
        <v>0</v>
      </c>
      <c r="DY47" s="383">
        <v>0</v>
      </c>
      <c r="DZ47" s="384">
        <f t="shared" si="263"/>
        <v>0</v>
      </c>
      <c r="EA47" s="414">
        <f t="shared" si="267"/>
        <v>1</v>
      </c>
    </row>
    <row r="48" spans="1:131" ht="15.75" thickBot="1" x14ac:dyDescent="0.3">
      <c r="A48" s="491"/>
      <c r="B48" s="190" t="s">
        <v>48</v>
      </c>
      <c r="C48" s="358">
        <f t="shared" si="211"/>
        <v>0</v>
      </c>
      <c r="D48" s="358">
        <f t="shared" si="212"/>
        <v>0</v>
      </c>
      <c r="E48" s="358">
        <f t="shared" si="213"/>
        <v>0</v>
      </c>
      <c r="F48" s="358">
        <f t="shared" si="214"/>
        <v>0</v>
      </c>
      <c r="G48" s="358">
        <f t="shared" si="215"/>
        <v>0</v>
      </c>
      <c r="H48" s="358">
        <f t="shared" si="216"/>
        <v>0</v>
      </c>
      <c r="I48" s="358">
        <f t="shared" si="217"/>
        <v>202166.10394773004</v>
      </c>
      <c r="J48" s="358">
        <f t="shared" si="218"/>
        <v>0</v>
      </c>
      <c r="K48" s="358">
        <f t="shared" si="219"/>
        <v>0</v>
      </c>
      <c r="L48" s="358">
        <f t="shared" si="220"/>
        <v>0</v>
      </c>
      <c r="M48" s="358">
        <f t="shared" si="221"/>
        <v>0</v>
      </c>
      <c r="N48" s="358">
        <f t="shared" si="222"/>
        <v>0</v>
      </c>
      <c r="O48" s="69">
        <f t="shared" si="223"/>
        <v>202166.10394773004</v>
      </c>
      <c r="Q48" s="491"/>
      <c r="R48" s="190" t="s">
        <v>48</v>
      </c>
      <c r="S48" s="358">
        <f t="shared" si="264"/>
        <v>0</v>
      </c>
      <c r="T48" s="358">
        <f t="shared" si="224"/>
        <v>0</v>
      </c>
      <c r="U48" s="358">
        <f t="shared" si="225"/>
        <v>0</v>
      </c>
      <c r="V48" s="358">
        <f t="shared" si="226"/>
        <v>0</v>
      </c>
      <c r="W48" s="358">
        <f t="shared" si="227"/>
        <v>0</v>
      </c>
      <c r="X48" s="358">
        <f t="shared" si="228"/>
        <v>0</v>
      </c>
      <c r="Y48" s="358">
        <f t="shared" si="229"/>
        <v>0</v>
      </c>
      <c r="Z48" s="358">
        <f t="shared" si="230"/>
        <v>0</v>
      </c>
      <c r="AA48" s="358">
        <f t="shared" si="231"/>
        <v>0</v>
      </c>
      <c r="AB48" s="358">
        <f t="shared" si="232"/>
        <v>0</v>
      </c>
      <c r="AC48" s="358">
        <f t="shared" si="233"/>
        <v>0</v>
      </c>
      <c r="AD48" s="358">
        <f t="shared" si="234"/>
        <v>0</v>
      </c>
      <c r="AE48" s="69">
        <f t="shared" si="235"/>
        <v>0</v>
      </c>
      <c r="AG48" s="491"/>
      <c r="AH48" s="190" t="s">
        <v>48</v>
      </c>
      <c r="AI48" s="358">
        <f t="shared" si="265"/>
        <v>0</v>
      </c>
      <c r="AJ48" s="358">
        <f t="shared" si="236"/>
        <v>0</v>
      </c>
      <c r="AK48" s="358">
        <f t="shared" si="237"/>
        <v>0</v>
      </c>
      <c r="AL48" s="358">
        <f t="shared" si="238"/>
        <v>0</v>
      </c>
      <c r="AM48" s="358">
        <f t="shared" si="239"/>
        <v>0</v>
      </c>
      <c r="AN48" s="358">
        <f t="shared" si="240"/>
        <v>0</v>
      </c>
      <c r="AO48" s="358">
        <f t="shared" si="241"/>
        <v>0</v>
      </c>
      <c r="AP48" s="358">
        <f t="shared" si="242"/>
        <v>0</v>
      </c>
      <c r="AQ48" s="358">
        <f t="shared" si="243"/>
        <v>0</v>
      </c>
      <c r="AR48" s="358">
        <f t="shared" si="244"/>
        <v>0</v>
      </c>
      <c r="AS48" s="358">
        <f t="shared" si="245"/>
        <v>0</v>
      </c>
      <c r="AT48" s="358">
        <f t="shared" si="246"/>
        <v>0</v>
      </c>
      <c r="AU48" s="69">
        <f t="shared" si="247"/>
        <v>0</v>
      </c>
      <c r="AW48" s="491"/>
      <c r="AX48" s="190" t="s">
        <v>48</v>
      </c>
      <c r="AY48" s="358">
        <f t="shared" si="266"/>
        <v>0</v>
      </c>
      <c r="AZ48" s="358">
        <f t="shared" si="248"/>
        <v>0</v>
      </c>
      <c r="BA48" s="358">
        <f t="shared" si="249"/>
        <v>0</v>
      </c>
      <c r="BB48" s="358">
        <f t="shared" si="250"/>
        <v>0</v>
      </c>
      <c r="BC48" s="358">
        <f t="shared" si="251"/>
        <v>0</v>
      </c>
      <c r="BD48" s="358">
        <f t="shared" si="252"/>
        <v>0</v>
      </c>
      <c r="BE48" s="358">
        <f t="shared" si="253"/>
        <v>0</v>
      </c>
      <c r="BF48" s="358">
        <f t="shared" si="254"/>
        <v>0</v>
      </c>
      <c r="BG48" s="358">
        <f t="shared" si="255"/>
        <v>0</v>
      </c>
      <c r="BH48" s="358">
        <f t="shared" si="256"/>
        <v>0</v>
      </c>
      <c r="BI48" s="358">
        <f t="shared" si="257"/>
        <v>0</v>
      </c>
      <c r="BJ48" s="358">
        <f t="shared" si="258"/>
        <v>0</v>
      </c>
      <c r="BK48" s="69">
        <f t="shared" si="259"/>
        <v>0</v>
      </c>
      <c r="BN48" s="415">
        <v>202166.10394773004</v>
      </c>
      <c r="BP48" s="491"/>
      <c r="BQ48" s="190" t="s">
        <v>48</v>
      </c>
      <c r="BR48" s="383">
        <v>0</v>
      </c>
      <c r="BS48" s="383">
        <v>0</v>
      </c>
      <c r="BT48" s="383">
        <v>0</v>
      </c>
      <c r="BU48" s="383">
        <v>0</v>
      </c>
      <c r="BV48" s="383">
        <v>0</v>
      </c>
      <c r="BW48" s="383">
        <v>0</v>
      </c>
      <c r="BX48" s="383">
        <v>1</v>
      </c>
      <c r="BY48" s="383">
        <v>0</v>
      </c>
      <c r="BZ48" s="383">
        <v>0</v>
      </c>
      <c r="CA48" s="383">
        <v>0</v>
      </c>
      <c r="CB48" s="383">
        <v>0</v>
      </c>
      <c r="CC48" s="383">
        <v>0</v>
      </c>
      <c r="CD48" s="384">
        <f t="shared" si="260"/>
        <v>1</v>
      </c>
      <c r="CF48" s="491"/>
      <c r="CG48" s="190" t="s">
        <v>48</v>
      </c>
      <c r="CH48" s="383">
        <v>0</v>
      </c>
      <c r="CI48" s="383">
        <v>0</v>
      </c>
      <c r="CJ48" s="383">
        <v>0</v>
      </c>
      <c r="CK48" s="383">
        <v>0</v>
      </c>
      <c r="CL48" s="383">
        <v>0</v>
      </c>
      <c r="CM48" s="383">
        <v>0</v>
      </c>
      <c r="CN48" s="383">
        <v>0</v>
      </c>
      <c r="CO48" s="383">
        <v>0</v>
      </c>
      <c r="CP48" s="383">
        <v>0</v>
      </c>
      <c r="CQ48" s="383">
        <v>0</v>
      </c>
      <c r="CR48" s="383">
        <v>0</v>
      </c>
      <c r="CS48" s="383">
        <v>0</v>
      </c>
      <c r="CT48" s="384">
        <f t="shared" si="261"/>
        <v>0</v>
      </c>
      <c r="CV48" s="491"/>
      <c r="CW48" s="190" t="s">
        <v>48</v>
      </c>
      <c r="CX48" s="383">
        <v>0</v>
      </c>
      <c r="CY48" s="383">
        <v>0</v>
      </c>
      <c r="CZ48" s="383">
        <v>0</v>
      </c>
      <c r="DA48" s="383">
        <v>0</v>
      </c>
      <c r="DB48" s="383">
        <v>0</v>
      </c>
      <c r="DC48" s="383">
        <v>0</v>
      </c>
      <c r="DD48" s="383">
        <v>0</v>
      </c>
      <c r="DE48" s="383">
        <v>0</v>
      </c>
      <c r="DF48" s="383">
        <v>0</v>
      </c>
      <c r="DG48" s="383">
        <v>0</v>
      </c>
      <c r="DH48" s="383">
        <v>0</v>
      </c>
      <c r="DI48" s="383">
        <v>0</v>
      </c>
      <c r="DJ48" s="384">
        <f t="shared" si="262"/>
        <v>0</v>
      </c>
      <c r="DL48" s="491"/>
      <c r="DM48" s="190" t="s">
        <v>48</v>
      </c>
      <c r="DN48" s="383">
        <v>0</v>
      </c>
      <c r="DO48" s="383">
        <v>0</v>
      </c>
      <c r="DP48" s="383">
        <v>0</v>
      </c>
      <c r="DQ48" s="383">
        <v>0</v>
      </c>
      <c r="DR48" s="383">
        <v>0</v>
      </c>
      <c r="DS48" s="383">
        <v>0</v>
      </c>
      <c r="DT48" s="383">
        <v>0</v>
      </c>
      <c r="DU48" s="383">
        <v>0</v>
      </c>
      <c r="DV48" s="383">
        <v>0</v>
      </c>
      <c r="DW48" s="383">
        <v>0</v>
      </c>
      <c r="DX48" s="383">
        <v>0</v>
      </c>
      <c r="DY48" s="383">
        <v>0</v>
      </c>
      <c r="DZ48" s="384">
        <f t="shared" si="263"/>
        <v>0</v>
      </c>
      <c r="EA48" s="414">
        <f t="shared" si="267"/>
        <v>1</v>
      </c>
    </row>
    <row r="49" spans="1:131" ht="15.75" thickBot="1" x14ac:dyDescent="0.3">
      <c r="B49" s="191" t="s">
        <v>43</v>
      </c>
      <c r="C49" s="183">
        <f>SUM(C36:C48)</f>
        <v>0</v>
      </c>
      <c r="D49" s="183">
        <f t="shared" ref="D49" si="268">SUM(D36:D48)</f>
        <v>17503.046410809628</v>
      </c>
      <c r="E49" s="183">
        <f t="shared" ref="E49" si="269">SUM(E36:E48)</f>
        <v>22344.65107354182</v>
      </c>
      <c r="F49" s="183">
        <f t="shared" ref="F49" si="270">SUM(F36:F48)</f>
        <v>71691.263352006092</v>
      </c>
      <c r="G49" s="183">
        <f t="shared" ref="G49" si="271">SUM(G36:G48)</f>
        <v>120228.2267659928</v>
      </c>
      <c r="H49" s="183">
        <f t="shared" ref="H49" si="272">SUM(H36:H48)</f>
        <v>38416.430343020118</v>
      </c>
      <c r="I49" s="183">
        <f t="shared" ref="I49" si="273">SUM(I36:I48)</f>
        <v>221908.89377899538</v>
      </c>
      <c r="J49" s="183">
        <f t="shared" ref="J49" si="274">SUM(J36:J48)</f>
        <v>29851.94805385168</v>
      </c>
      <c r="K49" s="183">
        <f t="shared" ref="K49" si="275">SUM(K36:K48)</f>
        <v>95477.440097417566</v>
      </c>
      <c r="L49" s="183">
        <f t="shared" ref="L49" si="276">SUM(L36:L48)</f>
        <v>164313.81339729278</v>
      </c>
      <c r="M49" s="183">
        <f t="shared" ref="M49" si="277">SUM(M36:M48)</f>
        <v>201479.16444965103</v>
      </c>
      <c r="N49" s="360">
        <f t="shared" ref="N49" si="278">SUM(N36:N48)</f>
        <v>252284.15764706407</v>
      </c>
      <c r="O49" s="72">
        <f t="shared" si="223"/>
        <v>1235499.035369643</v>
      </c>
      <c r="Q49" s="73"/>
      <c r="R49" s="191" t="s">
        <v>43</v>
      </c>
      <c r="S49" s="183">
        <f>SUM(S36:S48)</f>
        <v>0</v>
      </c>
      <c r="T49" s="183">
        <f t="shared" ref="T49" si="279">SUM(T36:T48)</f>
        <v>66813.749819751814</v>
      </c>
      <c r="U49" s="183">
        <f t="shared" ref="U49" si="280">SUM(U36:U48)</f>
        <v>222204.44637048221</v>
      </c>
      <c r="V49" s="183">
        <f t="shared" ref="V49" si="281">SUM(V36:V48)</f>
        <v>2249198.1527225375</v>
      </c>
      <c r="W49" s="183">
        <f t="shared" ref="W49" si="282">SUM(W36:W48)</f>
        <v>741025.92204698268</v>
      </c>
      <c r="X49" s="183">
        <f t="shared" ref="X49" si="283">SUM(X36:X48)</f>
        <v>401092.09134126356</v>
      </c>
      <c r="Y49" s="183">
        <f t="shared" ref="Y49" si="284">SUM(Y36:Y48)</f>
        <v>750028.70412283146</v>
      </c>
      <c r="Z49" s="183">
        <f t="shared" ref="Z49" si="285">SUM(Z36:Z48)</f>
        <v>303143.86447858025</v>
      </c>
      <c r="AA49" s="183">
        <f t="shared" ref="AA49" si="286">SUM(AA36:AA48)</f>
        <v>1360742.2567601041</v>
      </c>
      <c r="AB49" s="183">
        <f t="shared" ref="AB49" si="287">SUM(AB36:AB48)</f>
        <v>1420642.1976816065</v>
      </c>
      <c r="AC49" s="183">
        <f t="shared" ref="AC49" si="288">SUM(AC36:AC48)</f>
        <v>1856483.7243341133</v>
      </c>
      <c r="AD49" s="360">
        <f t="shared" ref="AD49" si="289">SUM(AD36:AD48)</f>
        <v>4366950.92463494</v>
      </c>
      <c r="AE49" s="72">
        <f t="shared" si="235"/>
        <v>13738326.034313194</v>
      </c>
      <c r="AG49" s="73"/>
      <c r="AH49" s="191" t="s">
        <v>43</v>
      </c>
      <c r="AI49" s="183">
        <f>SUM(AI36:AI48)</f>
        <v>0</v>
      </c>
      <c r="AJ49" s="183">
        <f t="shared" ref="AJ49" si="290">SUM(AJ36:AJ48)</f>
        <v>5272.6464873171462</v>
      </c>
      <c r="AK49" s="183">
        <f t="shared" ref="AK49" si="291">SUM(AK36:AK48)</f>
        <v>604.38079747570282</v>
      </c>
      <c r="AL49" s="183">
        <f t="shared" ref="AL49" si="292">SUM(AL36:AL48)</f>
        <v>13055.154114434585</v>
      </c>
      <c r="AM49" s="183">
        <f t="shared" ref="AM49" si="293">SUM(AM36:AM48)</f>
        <v>104007.37928946913</v>
      </c>
      <c r="AN49" s="183">
        <f t="shared" ref="AN49" si="294">SUM(AN36:AN48)</f>
        <v>979439.72491602215</v>
      </c>
      <c r="AO49" s="183">
        <f t="shared" ref="AO49" si="295">SUM(AO36:AO48)</f>
        <v>225554.50726254581</v>
      </c>
      <c r="AP49" s="183">
        <f t="shared" ref="AP49" si="296">SUM(AP36:AP48)</f>
        <v>14763.632461121131</v>
      </c>
      <c r="AQ49" s="183">
        <f t="shared" ref="AQ49" si="297">SUM(AQ36:AQ48)</f>
        <v>553150.79892647977</v>
      </c>
      <c r="AR49" s="183">
        <f t="shared" ref="AR49" si="298">SUM(AR36:AR48)</f>
        <v>72369.532008291178</v>
      </c>
      <c r="AS49" s="183">
        <f t="shared" ref="AS49" si="299">SUM(AS36:AS48)</f>
        <v>18349.873099337154</v>
      </c>
      <c r="AT49" s="360">
        <f t="shared" ref="AT49" si="300">SUM(AT36:AT48)</f>
        <v>1110702.5868547172</v>
      </c>
      <c r="AU49" s="72">
        <f t="shared" si="247"/>
        <v>3097270.2162172105</v>
      </c>
      <c r="AW49" s="73"/>
      <c r="AX49" s="191" t="s">
        <v>43</v>
      </c>
      <c r="AY49" s="183">
        <f>SUM(AY36:AY48)</f>
        <v>0</v>
      </c>
      <c r="AZ49" s="183">
        <f t="shared" ref="AZ49" si="301">SUM(AZ36:AZ48)</f>
        <v>0</v>
      </c>
      <c r="BA49" s="183">
        <f t="shared" ref="BA49" si="302">SUM(BA36:BA48)</f>
        <v>1704.8234346958595</v>
      </c>
      <c r="BB49" s="183">
        <f t="shared" ref="BB49" si="303">SUM(BB36:BB48)</f>
        <v>0</v>
      </c>
      <c r="BC49" s="183">
        <f t="shared" ref="BC49" si="304">SUM(BC36:BC48)</f>
        <v>2341.4531266919794</v>
      </c>
      <c r="BD49" s="183">
        <f t="shared" ref="BD49" si="305">SUM(BD36:BD48)</f>
        <v>360.59914468566592</v>
      </c>
      <c r="BE49" s="183">
        <f t="shared" ref="BE49" si="306">SUM(BE36:BE48)</f>
        <v>32.913968203172637</v>
      </c>
      <c r="BF49" s="183">
        <f t="shared" ref="BF49" si="307">SUM(BF36:BF48)</f>
        <v>2720.7693691953195</v>
      </c>
      <c r="BG49" s="183">
        <f t="shared" ref="BG49" si="308">SUM(BG36:BG48)</f>
        <v>8785.8798058829925</v>
      </c>
      <c r="BH49" s="183">
        <f t="shared" ref="BH49" si="309">SUM(BH36:BH48)</f>
        <v>19629.895474563731</v>
      </c>
      <c r="BI49" s="183">
        <f t="shared" ref="BI49" si="310">SUM(BI36:BI48)</f>
        <v>0</v>
      </c>
      <c r="BJ49" s="360">
        <f t="shared" ref="BJ49" si="311">SUM(BJ36:BJ48)</f>
        <v>580121.2309956213</v>
      </c>
      <c r="BK49" s="72">
        <f t="shared" si="259"/>
        <v>615697.56531953998</v>
      </c>
      <c r="BL49" s="354">
        <f>O49+AE49+AU49+BK49</f>
        <v>18686792.851219587</v>
      </c>
      <c r="BN49" s="395">
        <f>SUM(BN36:BN48)</f>
        <v>18686792.851219587</v>
      </c>
      <c r="BP49" s="73"/>
      <c r="BQ49" s="191" t="s">
        <v>43</v>
      </c>
      <c r="BR49" s="385"/>
      <c r="BS49" s="385"/>
      <c r="BT49" s="385"/>
      <c r="BU49" s="385"/>
      <c r="BV49" s="385"/>
      <c r="BW49" s="385"/>
      <c r="BX49" s="385"/>
      <c r="BY49" s="385"/>
      <c r="BZ49" s="385"/>
      <c r="CA49" s="385"/>
      <c r="CB49" s="385"/>
      <c r="CC49" s="401"/>
      <c r="CD49" s="388"/>
      <c r="CF49" s="73"/>
      <c r="CG49" s="191" t="s">
        <v>43</v>
      </c>
      <c r="CH49" s="385"/>
      <c r="CI49" s="385"/>
      <c r="CJ49" s="385"/>
      <c r="CK49" s="385"/>
      <c r="CL49" s="385"/>
      <c r="CM49" s="385"/>
      <c r="CN49" s="385"/>
      <c r="CO49" s="385"/>
      <c r="CP49" s="385"/>
      <c r="CQ49" s="385"/>
      <c r="CR49" s="385"/>
      <c r="CS49" s="401"/>
      <c r="CT49" s="388"/>
      <c r="CV49" s="73"/>
      <c r="CW49" s="191" t="s">
        <v>43</v>
      </c>
      <c r="CX49" s="385"/>
      <c r="CY49" s="385"/>
      <c r="CZ49" s="385"/>
      <c r="DA49" s="385"/>
      <c r="DB49" s="385"/>
      <c r="DC49" s="385"/>
      <c r="DD49" s="385"/>
      <c r="DE49" s="385"/>
      <c r="DF49" s="385"/>
      <c r="DG49" s="385"/>
      <c r="DH49" s="385"/>
      <c r="DI49" s="401"/>
      <c r="DJ49" s="388"/>
      <c r="DL49" s="73"/>
      <c r="DM49" s="191" t="s">
        <v>43</v>
      </c>
      <c r="DN49" s="385"/>
      <c r="DO49" s="385"/>
      <c r="DP49" s="385"/>
      <c r="DQ49" s="385"/>
      <c r="DR49" s="385"/>
      <c r="DS49" s="385"/>
      <c r="DT49" s="385"/>
      <c r="DU49" s="385"/>
      <c r="DV49" s="385"/>
      <c r="DW49" s="385"/>
      <c r="DX49" s="385"/>
      <c r="DY49" s="401"/>
      <c r="DZ49" s="388"/>
    </row>
    <row r="50" spans="1:131" ht="21.75" thickBot="1" x14ac:dyDescent="0.4">
      <c r="A50" s="75"/>
      <c r="Q50" s="75"/>
      <c r="AG50" s="75"/>
      <c r="AW50" s="75"/>
      <c r="BP50" s="75"/>
      <c r="CF50" s="75"/>
      <c r="CV50" s="75"/>
      <c r="DL50" s="75"/>
    </row>
    <row r="51" spans="1:131" ht="21.75" thickBot="1" x14ac:dyDescent="0.4">
      <c r="A51" s="75"/>
      <c r="B51" s="178" t="s">
        <v>36</v>
      </c>
      <c r="C51" s="179" t="str">
        <f t="shared" ref="C51:N51" si="312">C$3</f>
        <v>Jan</v>
      </c>
      <c r="D51" s="179" t="str">
        <f t="shared" si="312"/>
        <v>Feb</v>
      </c>
      <c r="E51" s="179" t="str">
        <f t="shared" si="312"/>
        <v>Mar</v>
      </c>
      <c r="F51" s="179" t="str">
        <f t="shared" si="312"/>
        <v>Apr</v>
      </c>
      <c r="G51" s="179" t="str">
        <f t="shared" si="312"/>
        <v>May</v>
      </c>
      <c r="H51" s="179" t="str">
        <f t="shared" si="312"/>
        <v>Jun</v>
      </c>
      <c r="I51" s="179" t="str">
        <f t="shared" si="312"/>
        <v>Jul</v>
      </c>
      <c r="J51" s="179" t="str">
        <f t="shared" si="312"/>
        <v>Aug</v>
      </c>
      <c r="K51" s="179" t="str">
        <f t="shared" si="312"/>
        <v>Sep</v>
      </c>
      <c r="L51" s="179" t="str">
        <f t="shared" si="312"/>
        <v>Oct</v>
      </c>
      <c r="M51" s="179" t="str">
        <f t="shared" si="312"/>
        <v>Nov</v>
      </c>
      <c r="N51" s="179" t="str">
        <f t="shared" si="312"/>
        <v>Dec</v>
      </c>
      <c r="O51" s="180" t="s">
        <v>34</v>
      </c>
      <c r="Q51" s="75"/>
      <c r="R51" s="178" t="s">
        <v>36</v>
      </c>
      <c r="S51" s="179" t="str">
        <f t="shared" ref="S51:AD51" si="313">S$3</f>
        <v>Jan</v>
      </c>
      <c r="T51" s="179" t="str">
        <f t="shared" si="313"/>
        <v>Feb</v>
      </c>
      <c r="U51" s="179" t="str">
        <f t="shared" si="313"/>
        <v>Mar</v>
      </c>
      <c r="V51" s="179" t="str">
        <f t="shared" si="313"/>
        <v>Apr</v>
      </c>
      <c r="W51" s="179" t="str">
        <f t="shared" si="313"/>
        <v>May</v>
      </c>
      <c r="X51" s="179" t="str">
        <f t="shared" si="313"/>
        <v>Jun</v>
      </c>
      <c r="Y51" s="179" t="str">
        <f t="shared" si="313"/>
        <v>Jul</v>
      </c>
      <c r="Z51" s="179" t="str">
        <f t="shared" si="313"/>
        <v>Aug</v>
      </c>
      <c r="AA51" s="179" t="str">
        <f t="shared" si="313"/>
        <v>Sep</v>
      </c>
      <c r="AB51" s="179" t="str">
        <f t="shared" si="313"/>
        <v>Oct</v>
      </c>
      <c r="AC51" s="179" t="str">
        <f t="shared" si="313"/>
        <v>Nov</v>
      </c>
      <c r="AD51" s="179" t="str">
        <f t="shared" si="313"/>
        <v>Dec</v>
      </c>
      <c r="AE51" s="180" t="s">
        <v>34</v>
      </c>
      <c r="AG51" s="75"/>
      <c r="AH51" s="178" t="s">
        <v>36</v>
      </c>
      <c r="AI51" s="179" t="str">
        <f t="shared" ref="AI51:AT51" si="314">AI$3</f>
        <v>Jan</v>
      </c>
      <c r="AJ51" s="179" t="str">
        <f t="shared" si="314"/>
        <v>Feb</v>
      </c>
      <c r="AK51" s="179" t="str">
        <f t="shared" si="314"/>
        <v>Mar</v>
      </c>
      <c r="AL51" s="179" t="str">
        <f t="shared" si="314"/>
        <v>Apr</v>
      </c>
      <c r="AM51" s="179" t="str">
        <f t="shared" si="314"/>
        <v>May</v>
      </c>
      <c r="AN51" s="179" t="str">
        <f t="shared" si="314"/>
        <v>Jun</v>
      </c>
      <c r="AO51" s="179" t="str">
        <f t="shared" si="314"/>
        <v>Jul</v>
      </c>
      <c r="AP51" s="179" t="str">
        <f t="shared" si="314"/>
        <v>Aug</v>
      </c>
      <c r="AQ51" s="179" t="str">
        <f t="shared" si="314"/>
        <v>Sep</v>
      </c>
      <c r="AR51" s="179" t="str">
        <f t="shared" si="314"/>
        <v>Oct</v>
      </c>
      <c r="AS51" s="179" t="str">
        <f t="shared" si="314"/>
        <v>Nov</v>
      </c>
      <c r="AT51" s="179" t="str">
        <f t="shared" si="314"/>
        <v>Dec</v>
      </c>
      <c r="AU51" s="180" t="s">
        <v>34</v>
      </c>
      <c r="AW51" s="75"/>
      <c r="AX51" s="178" t="s">
        <v>36</v>
      </c>
      <c r="AY51" s="179" t="str">
        <f t="shared" ref="AY51:BJ51" si="315">AY$3</f>
        <v>Jan</v>
      </c>
      <c r="AZ51" s="179" t="str">
        <f t="shared" si="315"/>
        <v>Feb</v>
      </c>
      <c r="BA51" s="179" t="str">
        <f t="shared" si="315"/>
        <v>Mar</v>
      </c>
      <c r="BB51" s="179" t="str">
        <f t="shared" si="315"/>
        <v>Apr</v>
      </c>
      <c r="BC51" s="179" t="str">
        <f t="shared" si="315"/>
        <v>May</v>
      </c>
      <c r="BD51" s="179" t="str">
        <f t="shared" si="315"/>
        <v>Jun</v>
      </c>
      <c r="BE51" s="179" t="str">
        <f t="shared" si="315"/>
        <v>Jul</v>
      </c>
      <c r="BF51" s="179" t="str">
        <f t="shared" si="315"/>
        <v>Aug</v>
      </c>
      <c r="BG51" s="179" t="str">
        <f t="shared" si="315"/>
        <v>Sep</v>
      </c>
      <c r="BH51" s="179" t="str">
        <f t="shared" si="315"/>
        <v>Oct</v>
      </c>
      <c r="BI51" s="179" t="str">
        <f t="shared" si="315"/>
        <v>Nov</v>
      </c>
      <c r="BJ51" s="179" t="str">
        <f t="shared" si="315"/>
        <v>Dec</v>
      </c>
      <c r="BK51" s="180" t="s">
        <v>34</v>
      </c>
      <c r="BN51" s="393" t="s">
        <v>34</v>
      </c>
      <c r="BP51" s="75"/>
      <c r="BQ51" s="178" t="s">
        <v>36</v>
      </c>
      <c r="BR51" s="179" t="str">
        <f t="shared" ref="BR51:CC51" si="316">BR$3</f>
        <v>Jan</v>
      </c>
      <c r="BS51" s="179" t="str">
        <f t="shared" si="316"/>
        <v>Feb</v>
      </c>
      <c r="BT51" s="179" t="str">
        <f t="shared" si="316"/>
        <v>Mar</v>
      </c>
      <c r="BU51" s="179" t="str">
        <f t="shared" si="316"/>
        <v>Apr</v>
      </c>
      <c r="BV51" s="179" t="str">
        <f t="shared" si="316"/>
        <v>May</v>
      </c>
      <c r="BW51" s="179" t="str">
        <f t="shared" si="316"/>
        <v>Jun</v>
      </c>
      <c r="BX51" s="179" t="str">
        <f t="shared" si="316"/>
        <v>Jul</v>
      </c>
      <c r="BY51" s="179" t="str">
        <f t="shared" si="316"/>
        <v>Aug</v>
      </c>
      <c r="BZ51" s="179" t="str">
        <f t="shared" si="316"/>
        <v>Sep</v>
      </c>
      <c r="CA51" s="179" t="str">
        <f t="shared" si="316"/>
        <v>Oct</v>
      </c>
      <c r="CB51" s="179" t="str">
        <f t="shared" si="316"/>
        <v>Nov</v>
      </c>
      <c r="CC51" s="179" t="str">
        <f t="shared" si="316"/>
        <v>Dec</v>
      </c>
      <c r="CD51" s="180" t="s">
        <v>34</v>
      </c>
      <c r="CF51" s="75"/>
      <c r="CG51" s="178" t="s">
        <v>36</v>
      </c>
      <c r="CH51" s="179" t="str">
        <f t="shared" ref="CH51:CS51" si="317">CH$3</f>
        <v>Jan</v>
      </c>
      <c r="CI51" s="179" t="str">
        <f t="shared" si="317"/>
        <v>Feb</v>
      </c>
      <c r="CJ51" s="179" t="str">
        <f t="shared" si="317"/>
        <v>Mar</v>
      </c>
      <c r="CK51" s="179" t="str">
        <f t="shared" si="317"/>
        <v>Apr</v>
      </c>
      <c r="CL51" s="179" t="str">
        <f t="shared" si="317"/>
        <v>May</v>
      </c>
      <c r="CM51" s="179" t="str">
        <f t="shared" si="317"/>
        <v>Jun</v>
      </c>
      <c r="CN51" s="179" t="str">
        <f t="shared" si="317"/>
        <v>Jul</v>
      </c>
      <c r="CO51" s="179" t="str">
        <f t="shared" si="317"/>
        <v>Aug</v>
      </c>
      <c r="CP51" s="179" t="str">
        <f t="shared" si="317"/>
        <v>Sep</v>
      </c>
      <c r="CQ51" s="179" t="str">
        <f t="shared" si="317"/>
        <v>Oct</v>
      </c>
      <c r="CR51" s="179" t="str">
        <f t="shared" si="317"/>
        <v>Nov</v>
      </c>
      <c r="CS51" s="179" t="str">
        <f t="shared" si="317"/>
        <v>Dec</v>
      </c>
      <c r="CT51" s="180" t="s">
        <v>34</v>
      </c>
      <c r="CV51" s="75"/>
      <c r="CW51" s="178" t="s">
        <v>36</v>
      </c>
      <c r="CX51" s="179" t="str">
        <f t="shared" ref="CX51:DI51" si="318">CX$3</f>
        <v>Jan</v>
      </c>
      <c r="CY51" s="179" t="str">
        <f t="shared" si="318"/>
        <v>Feb</v>
      </c>
      <c r="CZ51" s="179" t="str">
        <f t="shared" si="318"/>
        <v>Mar</v>
      </c>
      <c r="DA51" s="179" t="str">
        <f t="shared" si="318"/>
        <v>Apr</v>
      </c>
      <c r="DB51" s="179" t="str">
        <f t="shared" si="318"/>
        <v>May</v>
      </c>
      <c r="DC51" s="179" t="str">
        <f t="shared" si="318"/>
        <v>Jun</v>
      </c>
      <c r="DD51" s="179" t="str">
        <f t="shared" si="318"/>
        <v>Jul</v>
      </c>
      <c r="DE51" s="179" t="str">
        <f t="shared" si="318"/>
        <v>Aug</v>
      </c>
      <c r="DF51" s="179" t="str">
        <f t="shared" si="318"/>
        <v>Sep</v>
      </c>
      <c r="DG51" s="179" t="str">
        <f t="shared" si="318"/>
        <v>Oct</v>
      </c>
      <c r="DH51" s="179" t="str">
        <f t="shared" si="318"/>
        <v>Nov</v>
      </c>
      <c r="DI51" s="179" t="str">
        <f t="shared" si="318"/>
        <v>Dec</v>
      </c>
      <c r="DJ51" s="180" t="s">
        <v>34</v>
      </c>
      <c r="DL51" s="75"/>
      <c r="DM51" s="178" t="s">
        <v>36</v>
      </c>
      <c r="DN51" s="179" t="str">
        <f t="shared" ref="DN51:DY51" si="319">DN$3</f>
        <v>Jan</v>
      </c>
      <c r="DO51" s="179" t="str">
        <f t="shared" si="319"/>
        <v>Feb</v>
      </c>
      <c r="DP51" s="179" t="str">
        <f t="shared" si="319"/>
        <v>Mar</v>
      </c>
      <c r="DQ51" s="179" t="str">
        <f t="shared" si="319"/>
        <v>Apr</v>
      </c>
      <c r="DR51" s="179" t="str">
        <f t="shared" si="319"/>
        <v>May</v>
      </c>
      <c r="DS51" s="179" t="str">
        <f t="shared" si="319"/>
        <v>Jun</v>
      </c>
      <c r="DT51" s="179" t="str">
        <f t="shared" si="319"/>
        <v>Jul</v>
      </c>
      <c r="DU51" s="179" t="str">
        <f t="shared" si="319"/>
        <v>Aug</v>
      </c>
      <c r="DV51" s="179" t="str">
        <f t="shared" si="319"/>
        <v>Sep</v>
      </c>
      <c r="DW51" s="179" t="str">
        <f t="shared" si="319"/>
        <v>Oct</v>
      </c>
      <c r="DX51" s="179" t="str">
        <f t="shared" si="319"/>
        <v>Nov</v>
      </c>
      <c r="DY51" s="179" t="str">
        <f t="shared" si="319"/>
        <v>Dec</v>
      </c>
      <c r="DZ51" s="180" t="s">
        <v>34</v>
      </c>
    </row>
    <row r="52" spans="1:131" ht="15" customHeight="1" x14ac:dyDescent="0.25">
      <c r="A52" s="489" t="s">
        <v>63</v>
      </c>
      <c r="B52" s="190" t="s">
        <v>60</v>
      </c>
      <c r="C52" s="358">
        <f t="shared" ref="C52:C64" si="320">$BN52*BR52</f>
        <v>0</v>
      </c>
      <c r="D52" s="358">
        <f t="shared" ref="D52:D64" si="321">$BN52*BS52</f>
        <v>0</v>
      </c>
      <c r="E52" s="358">
        <f t="shared" ref="E52:E64" si="322">$BN52*BT52</f>
        <v>0</v>
      </c>
      <c r="F52" s="358">
        <f t="shared" ref="F52:F64" si="323">$BN52*BU52</f>
        <v>0</v>
      </c>
      <c r="G52" s="358">
        <f t="shared" ref="G52:G64" si="324">$BN52*BV52</f>
        <v>0</v>
      </c>
      <c r="H52" s="358">
        <f t="shared" ref="H52:H64" si="325">$BN52*BW52</f>
        <v>0</v>
      </c>
      <c r="I52" s="358">
        <f t="shared" ref="I52:I64" si="326">$BN52*BX52</f>
        <v>0</v>
      </c>
      <c r="J52" s="358">
        <f t="shared" ref="J52:J64" si="327">$BN52*BY52</f>
        <v>0</v>
      </c>
      <c r="K52" s="358">
        <f t="shared" ref="K52:K64" si="328">$BN52*BZ52</f>
        <v>0</v>
      </c>
      <c r="L52" s="358">
        <f t="shared" ref="L52:L64" si="329">$BN52*CA52</f>
        <v>0</v>
      </c>
      <c r="M52" s="358">
        <f t="shared" ref="M52:M64" si="330">$BN52*CB52</f>
        <v>0</v>
      </c>
      <c r="N52" s="358">
        <f t="shared" ref="N52:N64" si="331">$BN52*CC52</f>
        <v>0</v>
      </c>
      <c r="O52" s="69">
        <f t="shared" ref="O52:O65" si="332">SUM(C52:N52)</f>
        <v>0</v>
      </c>
      <c r="Q52" s="489" t="s">
        <v>63</v>
      </c>
      <c r="R52" s="190" t="s">
        <v>60</v>
      </c>
      <c r="S52" s="358">
        <f>$BN52*CH52</f>
        <v>0</v>
      </c>
      <c r="T52" s="358">
        <f t="shared" ref="T52:T64" si="333">$BN52*CI52</f>
        <v>0</v>
      </c>
      <c r="U52" s="358">
        <f t="shared" ref="U52:U64" si="334">$BN52*CJ52</f>
        <v>0</v>
      </c>
      <c r="V52" s="358">
        <f t="shared" ref="V52:V64" si="335">$BN52*CK52</f>
        <v>0</v>
      </c>
      <c r="W52" s="358">
        <f t="shared" ref="W52:W64" si="336">$BN52*CL52</f>
        <v>0</v>
      </c>
      <c r="X52" s="358">
        <f t="shared" ref="X52:X64" si="337">$BN52*CM52</f>
        <v>0</v>
      </c>
      <c r="Y52" s="358">
        <f t="shared" ref="Y52:Y64" si="338">$BN52*CN52</f>
        <v>0</v>
      </c>
      <c r="Z52" s="358">
        <f t="shared" ref="Z52:Z64" si="339">$BN52*CO52</f>
        <v>0</v>
      </c>
      <c r="AA52" s="358">
        <f t="shared" ref="AA52:AA64" si="340">$BN52*CP52</f>
        <v>0</v>
      </c>
      <c r="AB52" s="358">
        <f t="shared" ref="AB52:AB64" si="341">$BN52*CQ52</f>
        <v>0</v>
      </c>
      <c r="AC52" s="358">
        <f t="shared" ref="AC52:AC64" si="342">$BN52*CR52</f>
        <v>0</v>
      </c>
      <c r="AD52" s="358">
        <f t="shared" ref="AD52:AD64" si="343">$BN52*CS52</f>
        <v>0</v>
      </c>
      <c r="AE52" s="69">
        <f t="shared" ref="AE52:AE65" si="344">SUM(S52:AD52)</f>
        <v>0</v>
      </c>
      <c r="AG52" s="489" t="s">
        <v>63</v>
      </c>
      <c r="AH52" s="190" t="s">
        <v>60</v>
      </c>
      <c r="AI52" s="358">
        <f>$BN52*CX52</f>
        <v>0</v>
      </c>
      <c r="AJ52" s="358">
        <f t="shared" ref="AJ52:AJ64" si="345">$BN52*CY52</f>
        <v>0</v>
      </c>
      <c r="AK52" s="358">
        <f t="shared" ref="AK52:AK64" si="346">$BN52*CZ52</f>
        <v>0</v>
      </c>
      <c r="AL52" s="358">
        <f t="shared" ref="AL52:AL64" si="347">$BN52*DA52</f>
        <v>0</v>
      </c>
      <c r="AM52" s="358">
        <f t="shared" ref="AM52:AM64" si="348">$BN52*DB52</f>
        <v>0</v>
      </c>
      <c r="AN52" s="358">
        <f t="shared" ref="AN52:AN64" si="349">$BN52*DC52</f>
        <v>0</v>
      </c>
      <c r="AO52" s="358">
        <f t="shared" ref="AO52:AO64" si="350">$BN52*DD52</f>
        <v>0</v>
      </c>
      <c r="AP52" s="358">
        <f t="shared" ref="AP52:AP64" si="351">$BN52*DE52</f>
        <v>0</v>
      </c>
      <c r="AQ52" s="358">
        <f t="shared" ref="AQ52:AQ64" si="352">$BN52*DF52</f>
        <v>0</v>
      </c>
      <c r="AR52" s="358">
        <f t="shared" ref="AR52:AR64" si="353">$BN52*DG52</f>
        <v>0</v>
      </c>
      <c r="AS52" s="358">
        <f t="shared" ref="AS52:AS64" si="354">$BN52*DH52</f>
        <v>0</v>
      </c>
      <c r="AT52" s="358">
        <f t="shared" ref="AT52:AT64" si="355">$BN52*DI52</f>
        <v>0</v>
      </c>
      <c r="AU52" s="69">
        <f t="shared" ref="AU52:AU65" si="356">SUM(AI52:AT52)</f>
        <v>0</v>
      </c>
      <c r="AW52" s="489" t="s">
        <v>63</v>
      </c>
      <c r="AX52" s="190" t="s">
        <v>60</v>
      </c>
      <c r="AY52" s="358">
        <f>$BN52*DN52</f>
        <v>0</v>
      </c>
      <c r="AZ52" s="358">
        <f t="shared" ref="AZ52:AZ64" si="357">$BN52*DO52</f>
        <v>0</v>
      </c>
      <c r="BA52" s="358">
        <f t="shared" ref="BA52:BA64" si="358">$BN52*DP52</f>
        <v>0</v>
      </c>
      <c r="BB52" s="358">
        <f t="shared" ref="BB52:BB64" si="359">$BN52*DQ52</f>
        <v>0</v>
      </c>
      <c r="BC52" s="358">
        <f t="shared" ref="BC52:BC64" si="360">$BN52*DR52</f>
        <v>0</v>
      </c>
      <c r="BD52" s="358">
        <f t="shared" ref="BD52:BD64" si="361">$BN52*DS52</f>
        <v>0</v>
      </c>
      <c r="BE52" s="358">
        <f t="shared" ref="BE52:BE64" si="362">$BN52*DT52</f>
        <v>0</v>
      </c>
      <c r="BF52" s="358">
        <f t="shared" ref="BF52:BF64" si="363">$BN52*DU52</f>
        <v>0</v>
      </c>
      <c r="BG52" s="358">
        <f t="shared" ref="BG52:BG64" si="364">$BN52*DV52</f>
        <v>0</v>
      </c>
      <c r="BH52" s="358">
        <f t="shared" ref="BH52:BH64" si="365">$BN52*DW52</f>
        <v>0</v>
      </c>
      <c r="BI52" s="358">
        <f t="shared" ref="BI52:BI64" si="366">$BN52*DX52</f>
        <v>0</v>
      </c>
      <c r="BJ52" s="358">
        <f t="shared" ref="BJ52:BJ64" si="367">$BN52*DY52</f>
        <v>0</v>
      </c>
      <c r="BK52" s="69">
        <f t="shared" ref="BK52:BK65" si="368">SUM(AY52:BJ52)</f>
        <v>0</v>
      </c>
      <c r="BL52" s="187"/>
      <c r="BN52" s="396"/>
      <c r="BP52" s="489" t="s">
        <v>63</v>
      </c>
      <c r="BQ52" s="190" t="s">
        <v>60</v>
      </c>
      <c r="BR52" s="383"/>
      <c r="BS52" s="383"/>
      <c r="BT52" s="383"/>
      <c r="BU52" s="383"/>
      <c r="BV52" s="383"/>
      <c r="BW52" s="383"/>
      <c r="BX52" s="383"/>
      <c r="BY52" s="383"/>
      <c r="BZ52" s="383"/>
      <c r="CA52" s="383"/>
      <c r="CB52" s="383"/>
      <c r="CC52" s="383"/>
      <c r="CD52" s="384">
        <f t="shared" ref="CD52:CD64" si="369">SUM(BR52:CC52)</f>
        <v>0</v>
      </c>
      <c r="CF52" s="489" t="s">
        <v>63</v>
      </c>
      <c r="CG52" s="190" t="s">
        <v>60</v>
      </c>
      <c r="CH52" s="383"/>
      <c r="CI52" s="383"/>
      <c r="CJ52" s="383"/>
      <c r="CK52" s="383"/>
      <c r="CL52" s="383"/>
      <c r="CM52" s="383"/>
      <c r="CN52" s="383"/>
      <c r="CO52" s="383"/>
      <c r="CP52" s="383"/>
      <c r="CQ52" s="383"/>
      <c r="CR52" s="383"/>
      <c r="CS52" s="383"/>
      <c r="CT52" s="384">
        <f t="shared" ref="CT52:CT64" si="370">SUM(CH52:CS52)</f>
        <v>0</v>
      </c>
      <c r="CV52" s="489" t="s">
        <v>63</v>
      </c>
      <c r="CW52" s="190" t="s">
        <v>60</v>
      </c>
      <c r="CX52" s="383"/>
      <c r="CY52" s="383"/>
      <c r="CZ52" s="383"/>
      <c r="DA52" s="383"/>
      <c r="DB52" s="383"/>
      <c r="DC52" s="383"/>
      <c r="DD52" s="383"/>
      <c r="DE52" s="383"/>
      <c r="DF52" s="383"/>
      <c r="DG52" s="383"/>
      <c r="DH52" s="383"/>
      <c r="DI52" s="383"/>
      <c r="DJ52" s="384">
        <f t="shared" ref="DJ52:DJ64" si="371">SUM(CX52:DI52)</f>
        <v>0</v>
      </c>
      <c r="DL52" s="489" t="s">
        <v>63</v>
      </c>
      <c r="DM52" s="190" t="s">
        <v>60</v>
      </c>
      <c r="DN52" s="383"/>
      <c r="DO52" s="383"/>
      <c r="DP52" s="383"/>
      <c r="DQ52" s="383"/>
      <c r="DR52" s="383"/>
      <c r="DS52" s="383"/>
      <c r="DT52" s="383"/>
      <c r="DU52" s="383"/>
      <c r="DV52" s="383"/>
      <c r="DW52" s="383"/>
      <c r="DX52" s="383"/>
      <c r="DY52" s="383"/>
      <c r="DZ52" s="384">
        <f t="shared" ref="DZ52:DZ64" si="372">SUM(DN52:DY52)</f>
        <v>0</v>
      </c>
      <c r="EA52" s="414">
        <f>CD52+CT52+DJ52+DZ52</f>
        <v>0</v>
      </c>
    </row>
    <row r="53" spans="1:131" x14ac:dyDescent="0.25">
      <c r="A53" s="490"/>
      <c r="B53" s="190" t="s">
        <v>59</v>
      </c>
      <c r="C53" s="358">
        <f t="shared" si="320"/>
        <v>0</v>
      </c>
      <c r="D53" s="358">
        <f t="shared" si="321"/>
        <v>0</v>
      </c>
      <c r="E53" s="358">
        <f t="shared" si="322"/>
        <v>0</v>
      </c>
      <c r="F53" s="358">
        <f t="shared" si="323"/>
        <v>0</v>
      </c>
      <c r="G53" s="358">
        <f t="shared" si="324"/>
        <v>0</v>
      </c>
      <c r="H53" s="358">
        <f t="shared" si="325"/>
        <v>0</v>
      </c>
      <c r="I53" s="358">
        <f t="shared" si="326"/>
        <v>0</v>
      </c>
      <c r="J53" s="358">
        <f t="shared" si="327"/>
        <v>0</v>
      </c>
      <c r="K53" s="358">
        <f t="shared" si="328"/>
        <v>0</v>
      </c>
      <c r="L53" s="358">
        <f t="shared" si="329"/>
        <v>0</v>
      </c>
      <c r="M53" s="358">
        <f t="shared" si="330"/>
        <v>0</v>
      </c>
      <c r="N53" s="358">
        <f t="shared" si="331"/>
        <v>0</v>
      </c>
      <c r="O53" s="69">
        <f t="shared" si="332"/>
        <v>0</v>
      </c>
      <c r="Q53" s="490"/>
      <c r="R53" s="190" t="s">
        <v>59</v>
      </c>
      <c r="S53" s="358">
        <f t="shared" ref="S53:S64" si="373">$BN53*CH53</f>
        <v>0</v>
      </c>
      <c r="T53" s="358">
        <f t="shared" si="333"/>
        <v>0</v>
      </c>
      <c r="U53" s="358">
        <f t="shared" si="334"/>
        <v>0</v>
      </c>
      <c r="V53" s="358">
        <f t="shared" si="335"/>
        <v>0</v>
      </c>
      <c r="W53" s="358">
        <f t="shared" si="336"/>
        <v>0</v>
      </c>
      <c r="X53" s="358">
        <f t="shared" si="337"/>
        <v>0</v>
      </c>
      <c r="Y53" s="358">
        <f t="shared" si="338"/>
        <v>0</v>
      </c>
      <c r="Z53" s="358">
        <f t="shared" si="339"/>
        <v>0</v>
      </c>
      <c r="AA53" s="358">
        <f t="shared" si="340"/>
        <v>0</v>
      </c>
      <c r="AB53" s="358">
        <f t="shared" si="341"/>
        <v>0</v>
      </c>
      <c r="AC53" s="358">
        <f t="shared" si="342"/>
        <v>0</v>
      </c>
      <c r="AD53" s="358">
        <f t="shared" si="343"/>
        <v>0</v>
      </c>
      <c r="AE53" s="69">
        <f t="shared" si="344"/>
        <v>0</v>
      </c>
      <c r="AG53" s="490"/>
      <c r="AH53" s="190" t="s">
        <v>59</v>
      </c>
      <c r="AI53" s="358">
        <f t="shared" ref="AI53:AI64" si="374">$BN53*CX53</f>
        <v>0</v>
      </c>
      <c r="AJ53" s="358">
        <f t="shared" si="345"/>
        <v>0</v>
      </c>
      <c r="AK53" s="358">
        <f t="shared" si="346"/>
        <v>0</v>
      </c>
      <c r="AL53" s="358">
        <f t="shared" si="347"/>
        <v>0</v>
      </c>
      <c r="AM53" s="358">
        <f t="shared" si="348"/>
        <v>0</v>
      </c>
      <c r="AN53" s="358">
        <f t="shared" si="349"/>
        <v>0</v>
      </c>
      <c r="AO53" s="358">
        <f t="shared" si="350"/>
        <v>0</v>
      </c>
      <c r="AP53" s="358">
        <f t="shared" si="351"/>
        <v>0</v>
      </c>
      <c r="AQ53" s="358">
        <f t="shared" si="352"/>
        <v>0</v>
      </c>
      <c r="AR53" s="358">
        <f t="shared" si="353"/>
        <v>0</v>
      </c>
      <c r="AS53" s="358">
        <f t="shared" si="354"/>
        <v>0</v>
      </c>
      <c r="AT53" s="358">
        <f t="shared" si="355"/>
        <v>0</v>
      </c>
      <c r="AU53" s="69">
        <f t="shared" si="356"/>
        <v>0</v>
      </c>
      <c r="AW53" s="490"/>
      <c r="AX53" s="190" t="s">
        <v>59</v>
      </c>
      <c r="AY53" s="358">
        <f t="shared" ref="AY53:AY64" si="375">$BN53*DN53</f>
        <v>0</v>
      </c>
      <c r="AZ53" s="358">
        <f t="shared" si="357"/>
        <v>0</v>
      </c>
      <c r="BA53" s="358">
        <f t="shared" si="358"/>
        <v>0</v>
      </c>
      <c r="BB53" s="358">
        <f t="shared" si="359"/>
        <v>0</v>
      </c>
      <c r="BC53" s="358">
        <f t="shared" si="360"/>
        <v>0</v>
      </c>
      <c r="BD53" s="358">
        <f t="shared" si="361"/>
        <v>0</v>
      </c>
      <c r="BE53" s="358">
        <f t="shared" si="362"/>
        <v>0</v>
      </c>
      <c r="BF53" s="358">
        <f t="shared" si="363"/>
        <v>0</v>
      </c>
      <c r="BG53" s="358">
        <f t="shared" si="364"/>
        <v>0</v>
      </c>
      <c r="BH53" s="358">
        <f t="shared" si="365"/>
        <v>0</v>
      </c>
      <c r="BI53" s="358">
        <f t="shared" si="366"/>
        <v>0</v>
      </c>
      <c r="BJ53" s="358">
        <f t="shared" si="367"/>
        <v>0</v>
      </c>
      <c r="BK53" s="69">
        <f t="shared" si="368"/>
        <v>0</v>
      </c>
      <c r="BN53" s="396"/>
      <c r="BP53" s="490"/>
      <c r="BQ53" s="190" t="s">
        <v>59</v>
      </c>
      <c r="BR53" s="383"/>
      <c r="BS53" s="383"/>
      <c r="BT53" s="383"/>
      <c r="BU53" s="383"/>
      <c r="BV53" s="383"/>
      <c r="BW53" s="383"/>
      <c r="BX53" s="383"/>
      <c r="BY53" s="383"/>
      <c r="BZ53" s="383"/>
      <c r="CA53" s="383"/>
      <c r="CB53" s="383"/>
      <c r="CC53" s="383"/>
      <c r="CD53" s="384">
        <f t="shared" si="369"/>
        <v>0</v>
      </c>
      <c r="CF53" s="490"/>
      <c r="CG53" s="190" t="s">
        <v>59</v>
      </c>
      <c r="CH53" s="383"/>
      <c r="CI53" s="383"/>
      <c r="CJ53" s="383"/>
      <c r="CK53" s="383"/>
      <c r="CL53" s="383"/>
      <c r="CM53" s="383"/>
      <c r="CN53" s="383"/>
      <c r="CO53" s="383"/>
      <c r="CP53" s="383"/>
      <c r="CQ53" s="383"/>
      <c r="CR53" s="383"/>
      <c r="CS53" s="383"/>
      <c r="CT53" s="384">
        <f t="shared" si="370"/>
        <v>0</v>
      </c>
      <c r="CV53" s="490"/>
      <c r="CW53" s="190" t="s">
        <v>59</v>
      </c>
      <c r="CX53" s="383"/>
      <c r="CY53" s="383"/>
      <c r="CZ53" s="383"/>
      <c r="DA53" s="383"/>
      <c r="DB53" s="383"/>
      <c r="DC53" s="383"/>
      <c r="DD53" s="383"/>
      <c r="DE53" s="383"/>
      <c r="DF53" s="383"/>
      <c r="DG53" s="383"/>
      <c r="DH53" s="383"/>
      <c r="DI53" s="383"/>
      <c r="DJ53" s="384">
        <f t="shared" si="371"/>
        <v>0</v>
      </c>
      <c r="DL53" s="490"/>
      <c r="DM53" s="190" t="s">
        <v>59</v>
      </c>
      <c r="DN53" s="383"/>
      <c r="DO53" s="383"/>
      <c r="DP53" s="383"/>
      <c r="DQ53" s="383"/>
      <c r="DR53" s="383"/>
      <c r="DS53" s="383"/>
      <c r="DT53" s="383"/>
      <c r="DU53" s="383"/>
      <c r="DV53" s="383"/>
      <c r="DW53" s="383"/>
      <c r="DX53" s="383"/>
      <c r="DY53" s="383"/>
      <c r="DZ53" s="384">
        <f t="shared" si="372"/>
        <v>0</v>
      </c>
      <c r="EA53" s="414">
        <f t="shared" ref="EA53:EA64" si="376">CD53+CT53+DJ53+DZ53</f>
        <v>0</v>
      </c>
    </row>
    <row r="54" spans="1:131" x14ac:dyDescent="0.25">
      <c r="A54" s="490"/>
      <c r="B54" s="190" t="s">
        <v>58</v>
      </c>
      <c r="C54" s="358">
        <f t="shared" si="320"/>
        <v>0</v>
      </c>
      <c r="D54" s="358">
        <f t="shared" si="321"/>
        <v>0</v>
      </c>
      <c r="E54" s="358">
        <f t="shared" si="322"/>
        <v>0</v>
      </c>
      <c r="F54" s="358">
        <f t="shared" si="323"/>
        <v>0</v>
      </c>
      <c r="G54" s="358">
        <f t="shared" si="324"/>
        <v>0</v>
      </c>
      <c r="H54" s="358">
        <f t="shared" si="325"/>
        <v>0</v>
      </c>
      <c r="I54" s="358">
        <f t="shared" si="326"/>
        <v>0</v>
      </c>
      <c r="J54" s="358">
        <f t="shared" si="327"/>
        <v>0</v>
      </c>
      <c r="K54" s="358">
        <f t="shared" si="328"/>
        <v>0</v>
      </c>
      <c r="L54" s="358">
        <f t="shared" si="329"/>
        <v>0</v>
      </c>
      <c r="M54" s="358">
        <f t="shared" si="330"/>
        <v>0</v>
      </c>
      <c r="N54" s="358">
        <f t="shared" si="331"/>
        <v>0</v>
      </c>
      <c r="O54" s="69">
        <f t="shared" si="332"/>
        <v>0</v>
      </c>
      <c r="Q54" s="490"/>
      <c r="R54" s="190" t="s">
        <v>58</v>
      </c>
      <c r="S54" s="358">
        <f t="shared" si="373"/>
        <v>0</v>
      </c>
      <c r="T54" s="358">
        <f t="shared" si="333"/>
        <v>0</v>
      </c>
      <c r="U54" s="358">
        <f t="shared" si="334"/>
        <v>0</v>
      </c>
      <c r="V54" s="358">
        <f t="shared" si="335"/>
        <v>0</v>
      </c>
      <c r="W54" s="358">
        <f t="shared" si="336"/>
        <v>0</v>
      </c>
      <c r="X54" s="358">
        <f t="shared" si="337"/>
        <v>0</v>
      </c>
      <c r="Y54" s="358">
        <f t="shared" si="338"/>
        <v>0</v>
      </c>
      <c r="Z54" s="358">
        <f t="shared" si="339"/>
        <v>0</v>
      </c>
      <c r="AA54" s="358">
        <f t="shared" si="340"/>
        <v>0</v>
      </c>
      <c r="AB54" s="358">
        <f t="shared" si="341"/>
        <v>0</v>
      </c>
      <c r="AC54" s="358">
        <f t="shared" si="342"/>
        <v>0</v>
      </c>
      <c r="AD54" s="358">
        <f t="shared" si="343"/>
        <v>0</v>
      </c>
      <c r="AE54" s="69">
        <f t="shared" si="344"/>
        <v>0</v>
      </c>
      <c r="AG54" s="490"/>
      <c r="AH54" s="190" t="s">
        <v>58</v>
      </c>
      <c r="AI54" s="358">
        <f t="shared" si="374"/>
        <v>0</v>
      </c>
      <c r="AJ54" s="358">
        <f t="shared" si="345"/>
        <v>0</v>
      </c>
      <c r="AK54" s="358">
        <f t="shared" si="346"/>
        <v>0</v>
      </c>
      <c r="AL54" s="358">
        <f t="shared" si="347"/>
        <v>0</v>
      </c>
      <c r="AM54" s="358">
        <f t="shared" si="348"/>
        <v>0</v>
      </c>
      <c r="AN54" s="358">
        <f t="shared" si="349"/>
        <v>0</v>
      </c>
      <c r="AO54" s="358">
        <f t="shared" si="350"/>
        <v>0</v>
      </c>
      <c r="AP54" s="358">
        <f t="shared" si="351"/>
        <v>0</v>
      </c>
      <c r="AQ54" s="358">
        <f t="shared" si="352"/>
        <v>0</v>
      </c>
      <c r="AR54" s="358">
        <f t="shared" si="353"/>
        <v>0</v>
      </c>
      <c r="AS54" s="358">
        <f t="shared" si="354"/>
        <v>0</v>
      </c>
      <c r="AT54" s="358">
        <f t="shared" si="355"/>
        <v>0</v>
      </c>
      <c r="AU54" s="69">
        <f t="shared" si="356"/>
        <v>0</v>
      </c>
      <c r="AW54" s="490"/>
      <c r="AX54" s="190" t="s">
        <v>58</v>
      </c>
      <c r="AY54" s="358">
        <f t="shared" si="375"/>
        <v>0</v>
      </c>
      <c r="AZ54" s="358">
        <f t="shared" si="357"/>
        <v>0</v>
      </c>
      <c r="BA54" s="358">
        <f t="shared" si="358"/>
        <v>0</v>
      </c>
      <c r="BB54" s="358">
        <f t="shared" si="359"/>
        <v>0</v>
      </c>
      <c r="BC54" s="358">
        <f t="shared" si="360"/>
        <v>0</v>
      </c>
      <c r="BD54" s="358">
        <f t="shared" si="361"/>
        <v>0</v>
      </c>
      <c r="BE54" s="358">
        <f t="shared" si="362"/>
        <v>0</v>
      </c>
      <c r="BF54" s="358">
        <f t="shared" si="363"/>
        <v>0</v>
      </c>
      <c r="BG54" s="358">
        <f t="shared" si="364"/>
        <v>0</v>
      </c>
      <c r="BH54" s="358">
        <f t="shared" si="365"/>
        <v>0</v>
      </c>
      <c r="BI54" s="358">
        <f t="shared" si="366"/>
        <v>0</v>
      </c>
      <c r="BJ54" s="358">
        <f t="shared" si="367"/>
        <v>0</v>
      </c>
      <c r="BK54" s="69">
        <f t="shared" si="368"/>
        <v>0</v>
      </c>
      <c r="BN54" s="396"/>
      <c r="BP54" s="490"/>
      <c r="BQ54" s="190" t="s">
        <v>58</v>
      </c>
      <c r="BR54" s="383"/>
      <c r="BS54" s="383"/>
      <c r="BT54" s="383"/>
      <c r="BU54" s="383"/>
      <c r="BV54" s="383"/>
      <c r="BW54" s="383"/>
      <c r="BX54" s="383"/>
      <c r="BY54" s="383"/>
      <c r="BZ54" s="383"/>
      <c r="CA54" s="383"/>
      <c r="CB54" s="383"/>
      <c r="CC54" s="383"/>
      <c r="CD54" s="384">
        <f t="shared" si="369"/>
        <v>0</v>
      </c>
      <c r="CF54" s="490"/>
      <c r="CG54" s="190" t="s">
        <v>58</v>
      </c>
      <c r="CH54" s="383"/>
      <c r="CI54" s="383"/>
      <c r="CJ54" s="383"/>
      <c r="CK54" s="383"/>
      <c r="CL54" s="383"/>
      <c r="CM54" s="383"/>
      <c r="CN54" s="383"/>
      <c r="CO54" s="383"/>
      <c r="CP54" s="383"/>
      <c r="CQ54" s="383"/>
      <c r="CR54" s="383"/>
      <c r="CS54" s="383"/>
      <c r="CT54" s="384">
        <f t="shared" si="370"/>
        <v>0</v>
      </c>
      <c r="CV54" s="490"/>
      <c r="CW54" s="190" t="s">
        <v>58</v>
      </c>
      <c r="CX54" s="383"/>
      <c r="CY54" s="383"/>
      <c r="CZ54" s="383"/>
      <c r="DA54" s="383"/>
      <c r="DB54" s="383"/>
      <c r="DC54" s="383"/>
      <c r="DD54" s="383"/>
      <c r="DE54" s="383"/>
      <c r="DF54" s="383"/>
      <c r="DG54" s="383"/>
      <c r="DH54" s="383"/>
      <c r="DI54" s="383"/>
      <c r="DJ54" s="384">
        <f t="shared" si="371"/>
        <v>0</v>
      </c>
      <c r="DL54" s="490"/>
      <c r="DM54" s="190" t="s">
        <v>58</v>
      </c>
      <c r="DN54" s="383"/>
      <c r="DO54" s="383"/>
      <c r="DP54" s="383"/>
      <c r="DQ54" s="383"/>
      <c r="DR54" s="383"/>
      <c r="DS54" s="383"/>
      <c r="DT54" s="383"/>
      <c r="DU54" s="383"/>
      <c r="DV54" s="383"/>
      <c r="DW54" s="383"/>
      <c r="DX54" s="383"/>
      <c r="DY54" s="383"/>
      <c r="DZ54" s="384">
        <f t="shared" si="372"/>
        <v>0</v>
      </c>
      <c r="EA54" s="414">
        <f t="shared" si="376"/>
        <v>0</v>
      </c>
    </row>
    <row r="55" spans="1:131" x14ac:dyDescent="0.25">
      <c r="A55" s="490"/>
      <c r="B55" s="190" t="s">
        <v>57</v>
      </c>
      <c r="C55" s="358">
        <f t="shared" si="320"/>
        <v>0</v>
      </c>
      <c r="D55" s="358">
        <f t="shared" si="321"/>
        <v>0</v>
      </c>
      <c r="E55" s="358">
        <f t="shared" si="322"/>
        <v>0</v>
      </c>
      <c r="F55" s="358">
        <f t="shared" si="323"/>
        <v>0</v>
      </c>
      <c r="G55" s="358">
        <f t="shared" si="324"/>
        <v>0</v>
      </c>
      <c r="H55" s="358">
        <f t="shared" si="325"/>
        <v>0</v>
      </c>
      <c r="I55" s="358">
        <f t="shared" si="326"/>
        <v>0</v>
      </c>
      <c r="J55" s="358">
        <f t="shared" si="327"/>
        <v>0</v>
      </c>
      <c r="K55" s="358">
        <f t="shared" si="328"/>
        <v>0</v>
      </c>
      <c r="L55" s="358">
        <f t="shared" si="329"/>
        <v>0</v>
      </c>
      <c r="M55" s="358">
        <f t="shared" si="330"/>
        <v>0</v>
      </c>
      <c r="N55" s="358">
        <f t="shared" si="331"/>
        <v>0</v>
      </c>
      <c r="O55" s="69">
        <f t="shared" si="332"/>
        <v>0</v>
      </c>
      <c r="Q55" s="490"/>
      <c r="R55" s="190" t="s">
        <v>57</v>
      </c>
      <c r="S55" s="358">
        <f t="shared" si="373"/>
        <v>0</v>
      </c>
      <c r="T55" s="358">
        <f t="shared" si="333"/>
        <v>0</v>
      </c>
      <c r="U55" s="358">
        <f t="shared" si="334"/>
        <v>0</v>
      </c>
      <c r="V55" s="358">
        <f t="shared" si="335"/>
        <v>0</v>
      </c>
      <c r="W55" s="358">
        <f t="shared" si="336"/>
        <v>0</v>
      </c>
      <c r="X55" s="358">
        <f t="shared" si="337"/>
        <v>0</v>
      </c>
      <c r="Y55" s="358">
        <f t="shared" si="338"/>
        <v>0</v>
      </c>
      <c r="Z55" s="358">
        <f t="shared" si="339"/>
        <v>0</v>
      </c>
      <c r="AA55" s="358">
        <f t="shared" si="340"/>
        <v>0</v>
      </c>
      <c r="AB55" s="358">
        <f t="shared" si="341"/>
        <v>0</v>
      </c>
      <c r="AC55" s="358">
        <f t="shared" si="342"/>
        <v>0</v>
      </c>
      <c r="AD55" s="358">
        <f t="shared" si="343"/>
        <v>0</v>
      </c>
      <c r="AE55" s="69">
        <f t="shared" si="344"/>
        <v>0</v>
      </c>
      <c r="AG55" s="490"/>
      <c r="AH55" s="190" t="s">
        <v>57</v>
      </c>
      <c r="AI55" s="358">
        <f t="shared" si="374"/>
        <v>0</v>
      </c>
      <c r="AJ55" s="358">
        <f t="shared" si="345"/>
        <v>0</v>
      </c>
      <c r="AK55" s="358">
        <f t="shared" si="346"/>
        <v>0</v>
      </c>
      <c r="AL55" s="358">
        <f t="shared" si="347"/>
        <v>0</v>
      </c>
      <c r="AM55" s="358">
        <f t="shared" si="348"/>
        <v>0</v>
      </c>
      <c r="AN55" s="358">
        <f t="shared" si="349"/>
        <v>0</v>
      </c>
      <c r="AO55" s="358">
        <f t="shared" si="350"/>
        <v>0</v>
      </c>
      <c r="AP55" s="358">
        <f t="shared" si="351"/>
        <v>0</v>
      </c>
      <c r="AQ55" s="358">
        <f t="shared" si="352"/>
        <v>0</v>
      </c>
      <c r="AR55" s="358">
        <f t="shared" si="353"/>
        <v>0</v>
      </c>
      <c r="AS55" s="358">
        <f t="shared" si="354"/>
        <v>0</v>
      </c>
      <c r="AT55" s="358">
        <f t="shared" si="355"/>
        <v>0</v>
      </c>
      <c r="AU55" s="69">
        <f t="shared" si="356"/>
        <v>0</v>
      </c>
      <c r="AW55" s="490"/>
      <c r="AX55" s="190" t="s">
        <v>57</v>
      </c>
      <c r="AY55" s="358">
        <f t="shared" si="375"/>
        <v>0</v>
      </c>
      <c r="AZ55" s="358">
        <f t="shared" si="357"/>
        <v>0</v>
      </c>
      <c r="BA55" s="358">
        <f t="shared" si="358"/>
        <v>0</v>
      </c>
      <c r="BB55" s="358">
        <f t="shared" si="359"/>
        <v>0</v>
      </c>
      <c r="BC55" s="358">
        <f t="shared" si="360"/>
        <v>0</v>
      </c>
      <c r="BD55" s="358">
        <f t="shared" si="361"/>
        <v>0</v>
      </c>
      <c r="BE55" s="358">
        <f t="shared" si="362"/>
        <v>0</v>
      </c>
      <c r="BF55" s="358">
        <f t="shared" si="363"/>
        <v>0</v>
      </c>
      <c r="BG55" s="358">
        <f t="shared" si="364"/>
        <v>0</v>
      </c>
      <c r="BH55" s="358">
        <f t="shared" si="365"/>
        <v>0</v>
      </c>
      <c r="BI55" s="358">
        <f t="shared" si="366"/>
        <v>0</v>
      </c>
      <c r="BJ55" s="358">
        <f t="shared" si="367"/>
        <v>0</v>
      </c>
      <c r="BK55" s="69">
        <f t="shared" si="368"/>
        <v>0</v>
      </c>
      <c r="BN55" s="396"/>
      <c r="BP55" s="490"/>
      <c r="BQ55" s="190" t="s">
        <v>57</v>
      </c>
      <c r="BR55" s="383"/>
      <c r="BS55" s="383"/>
      <c r="BT55" s="383"/>
      <c r="BU55" s="383"/>
      <c r="BV55" s="383"/>
      <c r="BW55" s="383"/>
      <c r="BX55" s="383"/>
      <c r="BY55" s="383"/>
      <c r="BZ55" s="383"/>
      <c r="CA55" s="383"/>
      <c r="CB55" s="383"/>
      <c r="CC55" s="383"/>
      <c r="CD55" s="384">
        <f t="shared" si="369"/>
        <v>0</v>
      </c>
      <c r="CF55" s="490"/>
      <c r="CG55" s="190" t="s">
        <v>57</v>
      </c>
      <c r="CH55" s="383"/>
      <c r="CI55" s="383"/>
      <c r="CJ55" s="383"/>
      <c r="CK55" s="383"/>
      <c r="CL55" s="383"/>
      <c r="CM55" s="383"/>
      <c r="CN55" s="383"/>
      <c r="CO55" s="383"/>
      <c r="CP55" s="383"/>
      <c r="CQ55" s="383"/>
      <c r="CR55" s="383"/>
      <c r="CS55" s="383"/>
      <c r="CT55" s="384">
        <f t="shared" si="370"/>
        <v>0</v>
      </c>
      <c r="CV55" s="490"/>
      <c r="CW55" s="190" t="s">
        <v>57</v>
      </c>
      <c r="CX55" s="383"/>
      <c r="CY55" s="383"/>
      <c r="CZ55" s="383"/>
      <c r="DA55" s="383"/>
      <c r="DB55" s="383"/>
      <c r="DC55" s="383"/>
      <c r="DD55" s="383"/>
      <c r="DE55" s="383"/>
      <c r="DF55" s="383"/>
      <c r="DG55" s="383"/>
      <c r="DH55" s="383"/>
      <c r="DI55" s="383"/>
      <c r="DJ55" s="384">
        <f t="shared" si="371"/>
        <v>0</v>
      </c>
      <c r="DL55" s="490"/>
      <c r="DM55" s="190" t="s">
        <v>57</v>
      </c>
      <c r="DN55" s="383"/>
      <c r="DO55" s="383"/>
      <c r="DP55" s="383"/>
      <c r="DQ55" s="383"/>
      <c r="DR55" s="383"/>
      <c r="DS55" s="383"/>
      <c r="DT55" s="383"/>
      <c r="DU55" s="383"/>
      <c r="DV55" s="383"/>
      <c r="DW55" s="383"/>
      <c r="DX55" s="383"/>
      <c r="DY55" s="383"/>
      <c r="DZ55" s="384">
        <f t="shared" si="372"/>
        <v>0</v>
      </c>
      <c r="EA55" s="414">
        <f t="shared" si="376"/>
        <v>0</v>
      </c>
    </row>
    <row r="56" spans="1:131" x14ac:dyDescent="0.25">
      <c r="A56" s="490"/>
      <c r="B56" s="190" t="s">
        <v>56</v>
      </c>
      <c r="C56" s="358">
        <f t="shared" si="320"/>
        <v>0</v>
      </c>
      <c r="D56" s="358">
        <f t="shared" si="321"/>
        <v>0</v>
      </c>
      <c r="E56" s="358">
        <f t="shared" si="322"/>
        <v>0</v>
      </c>
      <c r="F56" s="358">
        <f t="shared" si="323"/>
        <v>0</v>
      </c>
      <c r="G56" s="358">
        <f t="shared" si="324"/>
        <v>0</v>
      </c>
      <c r="H56" s="358">
        <f t="shared" si="325"/>
        <v>0</v>
      </c>
      <c r="I56" s="358">
        <f t="shared" si="326"/>
        <v>0</v>
      </c>
      <c r="J56" s="358">
        <f t="shared" si="327"/>
        <v>0</v>
      </c>
      <c r="K56" s="358">
        <f t="shared" si="328"/>
        <v>0</v>
      </c>
      <c r="L56" s="358">
        <f t="shared" si="329"/>
        <v>0</v>
      </c>
      <c r="M56" s="358">
        <f t="shared" si="330"/>
        <v>0</v>
      </c>
      <c r="N56" s="358">
        <f t="shared" si="331"/>
        <v>0</v>
      </c>
      <c r="O56" s="69">
        <f t="shared" si="332"/>
        <v>0</v>
      </c>
      <c r="Q56" s="490"/>
      <c r="R56" s="190" t="s">
        <v>56</v>
      </c>
      <c r="S56" s="358">
        <f t="shared" si="373"/>
        <v>0</v>
      </c>
      <c r="T56" s="358">
        <f t="shared" si="333"/>
        <v>0</v>
      </c>
      <c r="U56" s="358">
        <f t="shared" si="334"/>
        <v>0</v>
      </c>
      <c r="V56" s="358">
        <f t="shared" si="335"/>
        <v>0</v>
      </c>
      <c r="W56" s="358">
        <f t="shared" si="336"/>
        <v>0</v>
      </c>
      <c r="X56" s="358">
        <f t="shared" si="337"/>
        <v>0</v>
      </c>
      <c r="Y56" s="358">
        <f t="shared" si="338"/>
        <v>0</v>
      </c>
      <c r="Z56" s="358">
        <f t="shared" si="339"/>
        <v>0</v>
      </c>
      <c r="AA56" s="358">
        <f t="shared" si="340"/>
        <v>0</v>
      </c>
      <c r="AB56" s="358">
        <f t="shared" si="341"/>
        <v>0</v>
      </c>
      <c r="AC56" s="358">
        <f t="shared" si="342"/>
        <v>0</v>
      </c>
      <c r="AD56" s="358">
        <f t="shared" si="343"/>
        <v>0</v>
      </c>
      <c r="AE56" s="69">
        <f t="shared" si="344"/>
        <v>0</v>
      </c>
      <c r="AG56" s="490"/>
      <c r="AH56" s="190" t="s">
        <v>56</v>
      </c>
      <c r="AI56" s="358">
        <f t="shared" si="374"/>
        <v>0</v>
      </c>
      <c r="AJ56" s="358">
        <f t="shared" si="345"/>
        <v>0</v>
      </c>
      <c r="AK56" s="358">
        <f t="shared" si="346"/>
        <v>0</v>
      </c>
      <c r="AL56" s="358">
        <f t="shared" si="347"/>
        <v>0</v>
      </c>
      <c r="AM56" s="358">
        <f t="shared" si="348"/>
        <v>0</v>
      </c>
      <c r="AN56" s="358">
        <f t="shared" si="349"/>
        <v>0</v>
      </c>
      <c r="AO56" s="358">
        <f t="shared" si="350"/>
        <v>0</v>
      </c>
      <c r="AP56" s="358">
        <f t="shared" si="351"/>
        <v>0</v>
      </c>
      <c r="AQ56" s="358">
        <f t="shared" si="352"/>
        <v>0</v>
      </c>
      <c r="AR56" s="358">
        <f t="shared" si="353"/>
        <v>0</v>
      </c>
      <c r="AS56" s="358">
        <f t="shared" si="354"/>
        <v>0</v>
      </c>
      <c r="AT56" s="358">
        <f t="shared" si="355"/>
        <v>0</v>
      </c>
      <c r="AU56" s="69">
        <f t="shared" si="356"/>
        <v>0</v>
      </c>
      <c r="AW56" s="490"/>
      <c r="AX56" s="190" t="s">
        <v>56</v>
      </c>
      <c r="AY56" s="358">
        <f t="shared" si="375"/>
        <v>0</v>
      </c>
      <c r="AZ56" s="358">
        <f t="shared" si="357"/>
        <v>0</v>
      </c>
      <c r="BA56" s="358">
        <f t="shared" si="358"/>
        <v>0</v>
      </c>
      <c r="BB56" s="358">
        <f t="shared" si="359"/>
        <v>0</v>
      </c>
      <c r="BC56" s="358">
        <f t="shared" si="360"/>
        <v>0</v>
      </c>
      <c r="BD56" s="358">
        <f t="shared" si="361"/>
        <v>0</v>
      </c>
      <c r="BE56" s="358">
        <f t="shared" si="362"/>
        <v>0</v>
      </c>
      <c r="BF56" s="358">
        <f t="shared" si="363"/>
        <v>0</v>
      </c>
      <c r="BG56" s="358">
        <f t="shared" si="364"/>
        <v>0</v>
      </c>
      <c r="BH56" s="358">
        <f t="shared" si="365"/>
        <v>0</v>
      </c>
      <c r="BI56" s="358">
        <f t="shared" si="366"/>
        <v>0</v>
      </c>
      <c r="BJ56" s="358">
        <f t="shared" si="367"/>
        <v>0</v>
      </c>
      <c r="BK56" s="69">
        <f t="shared" si="368"/>
        <v>0</v>
      </c>
      <c r="BN56" s="396"/>
      <c r="BP56" s="490"/>
      <c r="BQ56" s="190" t="s">
        <v>56</v>
      </c>
      <c r="BR56" s="383"/>
      <c r="BS56" s="383"/>
      <c r="BT56" s="383"/>
      <c r="BU56" s="383"/>
      <c r="BV56" s="383"/>
      <c r="BW56" s="383"/>
      <c r="BX56" s="383"/>
      <c r="BY56" s="383"/>
      <c r="BZ56" s="383"/>
      <c r="CA56" s="383"/>
      <c r="CB56" s="383"/>
      <c r="CC56" s="383"/>
      <c r="CD56" s="384">
        <f t="shared" si="369"/>
        <v>0</v>
      </c>
      <c r="CF56" s="490"/>
      <c r="CG56" s="190" t="s">
        <v>56</v>
      </c>
      <c r="CH56" s="383"/>
      <c r="CI56" s="383"/>
      <c r="CJ56" s="383"/>
      <c r="CK56" s="383"/>
      <c r="CL56" s="383"/>
      <c r="CM56" s="383"/>
      <c r="CN56" s="383"/>
      <c r="CO56" s="383"/>
      <c r="CP56" s="383"/>
      <c r="CQ56" s="383"/>
      <c r="CR56" s="383"/>
      <c r="CS56" s="383"/>
      <c r="CT56" s="384">
        <f t="shared" si="370"/>
        <v>0</v>
      </c>
      <c r="CV56" s="490"/>
      <c r="CW56" s="190" t="s">
        <v>56</v>
      </c>
      <c r="CX56" s="383"/>
      <c r="CY56" s="383"/>
      <c r="CZ56" s="383"/>
      <c r="DA56" s="383"/>
      <c r="DB56" s="383"/>
      <c r="DC56" s="383"/>
      <c r="DD56" s="383"/>
      <c r="DE56" s="383"/>
      <c r="DF56" s="383"/>
      <c r="DG56" s="383"/>
      <c r="DH56" s="383"/>
      <c r="DI56" s="383"/>
      <c r="DJ56" s="384">
        <f t="shared" si="371"/>
        <v>0</v>
      </c>
      <c r="DL56" s="490"/>
      <c r="DM56" s="190" t="s">
        <v>56</v>
      </c>
      <c r="DN56" s="383"/>
      <c r="DO56" s="383"/>
      <c r="DP56" s="383"/>
      <c r="DQ56" s="383"/>
      <c r="DR56" s="383"/>
      <c r="DS56" s="383"/>
      <c r="DT56" s="383"/>
      <c r="DU56" s="383"/>
      <c r="DV56" s="383"/>
      <c r="DW56" s="383"/>
      <c r="DX56" s="383"/>
      <c r="DY56" s="383"/>
      <c r="DZ56" s="384">
        <f t="shared" si="372"/>
        <v>0</v>
      </c>
      <c r="EA56" s="414">
        <f t="shared" si="376"/>
        <v>0</v>
      </c>
    </row>
    <row r="57" spans="1:131" x14ac:dyDescent="0.25">
      <c r="A57" s="490"/>
      <c r="B57" s="190" t="s">
        <v>55</v>
      </c>
      <c r="C57" s="358">
        <f t="shared" si="320"/>
        <v>0</v>
      </c>
      <c r="D57" s="358">
        <f t="shared" si="321"/>
        <v>0</v>
      </c>
      <c r="E57" s="358">
        <f t="shared" si="322"/>
        <v>0</v>
      </c>
      <c r="F57" s="358">
        <f t="shared" si="323"/>
        <v>0</v>
      </c>
      <c r="G57" s="358">
        <f t="shared" si="324"/>
        <v>0</v>
      </c>
      <c r="H57" s="358">
        <f t="shared" si="325"/>
        <v>0</v>
      </c>
      <c r="I57" s="358">
        <f t="shared" si="326"/>
        <v>0</v>
      </c>
      <c r="J57" s="358">
        <f t="shared" si="327"/>
        <v>0</v>
      </c>
      <c r="K57" s="358">
        <f t="shared" si="328"/>
        <v>0</v>
      </c>
      <c r="L57" s="358">
        <f t="shared" si="329"/>
        <v>0</v>
      </c>
      <c r="M57" s="358">
        <f t="shared" si="330"/>
        <v>0</v>
      </c>
      <c r="N57" s="358">
        <f t="shared" si="331"/>
        <v>0</v>
      </c>
      <c r="O57" s="69">
        <f t="shared" si="332"/>
        <v>0</v>
      </c>
      <c r="Q57" s="490"/>
      <c r="R57" s="190" t="s">
        <v>55</v>
      </c>
      <c r="S57" s="358">
        <f t="shared" si="373"/>
        <v>0</v>
      </c>
      <c r="T57" s="358">
        <f t="shared" si="333"/>
        <v>0</v>
      </c>
      <c r="U57" s="358">
        <f t="shared" si="334"/>
        <v>0</v>
      </c>
      <c r="V57" s="358">
        <f t="shared" si="335"/>
        <v>0</v>
      </c>
      <c r="W57" s="358">
        <f t="shared" si="336"/>
        <v>0</v>
      </c>
      <c r="X57" s="358">
        <f t="shared" si="337"/>
        <v>0</v>
      </c>
      <c r="Y57" s="358">
        <f t="shared" si="338"/>
        <v>0</v>
      </c>
      <c r="Z57" s="358">
        <f t="shared" si="339"/>
        <v>0</v>
      </c>
      <c r="AA57" s="358">
        <f t="shared" si="340"/>
        <v>0</v>
      </c>
      <c r="AB57" s="358">
        <f t="shared" si="341"/>
        <v>0</v>
      </c>
      <c r="AC57" s="358">
        <f t="shared" si="342"/>
        <v>0</v>
      </c>
      <c r="AD57" s="358">
        <f t="shared" si="343"/>
        <v>0</v>
      </c>
      <c r="AE57" s="69">
        <f t="shared" si="344"/>
        <v>0</v>
      </c>
      <c r="AG57" s="490"/>
      <c r="AH57" s="190" t="s">
        <v>55</v>
      </c>
      <c r="AI57" s="358">
        <f t="shared" si="374"/>
        <v>0</v>
      </c>
      <c r="AJ57" s="358">
        <f t="shared" si="345"/>
        <v>0</v>
      </c>
      <c r="AK57" s="358">
        <f t="shared" si="346"/>
        <v>0</v>
      </c>
      <c r="AL57" s="358">
        <f t="shared" si="347"/>
        <v>0</v>
      </c>
      <c r="AM57" s="358">
        <f t="shared" si="348"/>
        <v>0</v>
      </c>
      <c r="AN57" s="358">
        <f t="shared" si="349"/>
        <v>0</v>
      </c>
      <c r="AO57" s="358">
        <f t="shared" si="350"/>
        <v>0</v>
      </c>
      <c r="AP57" s="358">
        <f t="shared" si="351"/>
        <v>0</v>
      </c>
      <c r="AQ57" s="358">
        <f t="shared" si="352"/>
        <v>0</v>
      </c>
      <c r="AR57" s="358">
        <f t="shared" si="353"/>
        <v>0</v>
      </c>
      <c r="AS57" s="358">
        <f t="shared" si="354"/>
        <v>0</v>
      </c>
      <c r="AT57" s="358">
        <f t="shared" si="355"/>
        <v>0</v>
      </c>
      <c r="AU57" s="69">
        <f t="shared" si="356"/>
        <v>0</v>
      </c>
      <c r="AW57" s="490"/>
      <c r="AX57" s="190" t="s">
        <v>55</v>
      </c>
      <c r="AY57" s="358">
        <f t="shared" si="375"/>
        <v>0</v>
      </c>
      <c r="AZ57" s="358">
        <f t="shared" si="357"/>
        <v>0</v>
      </c>
      <c r="BA57" s="358">
        <f t="shared" si="358"/>
        <v>0</v>
      </c>
      <c r="BB57" s="358">
        <f t="shared" si="359"/>
        <v>0</v>
      </c>
      <c r="BC57" s="358">
        <f t="shared" si="360"/>
        <v>0</v>
      </c>
      <c r="BD57" s="358">
        <f t="shared" si="361"/>
        <v>0</v>
      </c>
      <c r="BE57" s="358">
        <f t="shared" si="362"/>
        <v>0</v>
      </c>
      <c r="BF57" s="358">
        <f t="shared" si="363"/>
        <v>0</v>
      </c>
      <c r="BG57" s="358">
        <f t="shared" si="364"/>
        <v>0</v>
      </c>
      <c r="BH57" s="358">
        <f t="shared" si="365"/>
        <v>0</v>
      </c>
      <c r="BI57" s="358">
        <f t="shared" si="366"/>
        <v>0</v>
      </c>
      <c r="BJ57" s="358">
        <f t="shared" si="367"/>
        <v>0</v>
      </c>
      <c r="BK57" s="69">
        <f t="shared" si="368"/>
        <v>0</v>
      </c>
      <c r="BN57" s="396"/>
      <c r="BP57" s="490"/>
      <c r="BQ57" s="190" t="s">
        <v>55</v>
      </c>
      <c r="BR57" s="383"/>
      <c r="BS57" s="383"/>
      <c r="BT57" s="383"/>
      <c r="BU57" s="383"/>
      <c r="BV57" s="383"/>
      <c r="BW57" s="383"/>
      <c r="BX57" s="383"/>
      <c r="BY57" s="383"/>
      <c r="BZ57" s="383"/>
      <c r="CA57" s="383"/>
      <c r="CB57" s="383"/>
      <c r="CC57" s="383"/>
      <c r="CD57" s="384">
        <f t="shared" si="369"/>
        <v>0</v>
      </c>
      <c r="CF57" s="490"/>
      <c r="CG57" s="190" t="s">
        <v>55</v>
      </c>
      <c r="CH57" s="383"/>
      <c r="CI57" s="383"/>
      <c r="CJ57" s="383"/>
      <c r="CK57" s="383"/>
      <c r="CL57" s="383"/>
      <c r="CM57" s="383"/>
      <c r="CN57" s="383"/>
      <c r="CO57" s="383"/>
      <c r="CP57" s="383"/>
      <c r="CQ57" s="383"/>
      <c r="CR57" s="383"/>
      <c r="CS57" s="383"/>
      <c r="CT57" s="384">
        <f t="shared" si="370"/>
        <v>0</v>
      </c>
      <c r="CV57" s="490"/>
      <c r="CW57" s="190" t="s">
        <v>55</v>
      </c>
      <c r="CX57" s="383"/>
      <c r="CY57" s="383"/>
      <c r="CZ57" s="383"/>
      <c r="DA57" s="383"/>
      <c r="DB57" s="383"/>
      <c r="DC57" s="383"/>
      <c r="DD57" s="383"/>
      <c r="DE57" s="383"/>
      <c r="DF57" s="383"/>
      <c r="DG57" s="383"/>
      <c r="DH57" s="383"/>
      <c r="DI57" s="383"/>
      <c r="DJ57" s="384">
        <f t="shared" si="371"/>
        <v>0</v>
      </c>
      <c r="DL57" s="490"/>
      <c r="DM57" s="190" t="s">
        <v>55</v>
      </c>
      <c r="DN57" s="383"/>
      <c r="DO57" s="383"/>
      <c r="DP57" s="383"/>
      <c r="DQ57" s="383"/>
      <c r="DR57" s="383"/>
      <c r="DS57" s="383"/>
      <c r="DT57" s="383"/>
      <c r="DU57" s="383"/>
      <c r="DV57" s="383"/>
      <c r="DW57" s="383"/>
      <c r="DX57" s="383"/>
      <c r="DY57" s="383"/>
      <c r="DZ57" s="384">
        <f t="shared" si="372"/>
        <v>0</v>
      </c>
      <c r="EA57" s="414">
        <f t="shared" si="376"/>
        <v>0</v>
      </c>
    </row>
    <row r="58" spans="1:131" x14ac:dyDescent="0.25">
      <c r="A58" s="490"/>
      <c r="B58" s="190" t="s">
        <v>54</v>
      </c>
      <c r="C58" s="358">
        <f t="shared" si="320"/>
        <v>0</v>
      </c>
      <c r="D58" s="358">
        <f t="shared" si="321"/>
        <v>0</v>
      </c>
      <c r="E58" s="358">
        <f t="shared" si="322"/>
        <v>0</v>
      </c>
      <c r="F58" s="358">
        <f t="shared" si="323"/>
        <v>0</v>
      </c>
      <c r="G58" s="358">
        <f t="shared" si="324"/>
        <v>0</v>
      </c>
      <c r="H58" s="358">
        <f t="shared" si="325"/>
        <v>0</v>
      </c>
      <c r="I58" s="358">
        <f t="shared" si="326"/>
        <v>0</v>
      </c>
      <c r="J58" s="358">
        <f t="shared" si="327"/>
        <v>0</v>
      </c>
      <c r="K58" s="358">
        <f t="shared" si="328"/>
        <v>0</v>
      </c>
      <c r="L58" s="358">
        <f t="shared" si="329"/>
        <v>0</v>
      </c>
      <c r="M58" s="358">
        <f t="shared" si="330"/>
        <v>0</v>
      </c>
      <c r="N58" s="358">
        <f t="shared" si="331"/>
        <v>0</v>
      </c>
      <c r="O58" s="69">
        <f t="shared" si="332"/>
        <v>0</v>
      </c>
      <c r="Q58" s="490"/>
      <c r="R58" s="190" t="s">
        <v>54</v>
      </c>
      <c r="S58" s="358">
        <f t="shared" si="373"/>
        <v>0</v>
      </c>
      <c r="T58" s="358">
        <f t="shared" si="333"/>
        <v>0</v>
      </c>
      <c r="U58" s="358">
        <f t="shared" si="334"/>
        <v>0</v>
      </c>
      <c r="V58" s="358">
        <f t="shared" si="335"/>
        <v>0</v>
      </c>
      <c r="W58" s="358">
        <f t="shared" si="336"/>
        <v>0</v>
      </c>
      <c r="X58" s="358">
        <f t="shared" si="337"/>
        <v>0</v>
      </c>
      <c r="Y58" s="358">
        <f t="shared" si="338"/>
        <v>0</v>
      </c>
      <c r="Z58" s="358">
        <f t="shared" si="339"/>
        <v>0</v>
      </c>
      <c r="AA58" s="358">
        <f t="shared" si="340"/>
        <v>0</v>
      </c>
      <c r="AB58" s="358">
        <f t="shared" si="341"/>
        <v>0</v>
      </c>
      <c r="AC58" s="358">
        <f t="shared" si="342"/>
        <v>0</v>
      </c>
      <c r="AD58" s="358">
        <f t="shared" si="343"/>
        <v>0</v>
      </c>
      <c r="AE58" s="69">
        <f t="shared" si="344"/>
        <v>0</v>
      </c>
      <c r="AG58" s="490"/>
      <c r="AH58" s="190" t="s">
        <v>54</v>
      </c>
      <c r="AI58" s="358">
        <f t="shared" si="374"/>
        <v>0</v>
      </c>
      <c r="AJ58" s="358">
        <f t="shared" si="345"/>
        <v>0</v>
      </c>
      <c r="AK58" s="358">
        <f t="shared" si="346"/>
        <v>0</v>
      </c>
      <c r="AL58" s="358">
        <f t="shared" si="347"/>
        <v>0</v>
      </c>
      <c r="AM58" s="358">
        <f t="shared" si="348"/>
        <v>0</v>
      </c>
      <c r="AN58" s="358">
        <f t="shared" si="349"/>
        <v>0</v>
      </c>
      <c r="AO58" s="358">
        <f t="shared" si="350"/>
        <v>0</v>
      </c>
      <c r="AP58" s="358">
        <f t="shared" si="351"/>
        <v>0</v>
      </c>
      <c r="AQ58" s="358">
        <f t="shared" si="352"/>
        <v>0</v>
      </c>
      <c r="AR58" s="358">
        <f t="shared" si="353"/>
        <v>0</v>
      </c>
      <c r="AS58" s="358">
        <f t="shared" si="354"/>
        <v>0</v>
      </c>
      <c r="AT58" s="358">
        <f t="shared" si="355"/>
        <v>0</v>
      </c>
      <c r="AU58" s="69">
        <f t="shared" si="356"/>
        <v>0</v>
      </c>
      <c r="AW58" s="490"/>
      <c r="AX58" s="190" t="s">
        <v>54</v>
      </c>
      <c r="AY58" s="358">
        <f t="shared" si="375"/>
        <v>0</v>
      </c>
      <c r="AZ58" s="358">
        <f t="shared" si="357"/>
        <v>0</v>
      </c>
      <c r="BA58" s="358">
        <f t="shared" si="358"/>
        <v>0</v>
      </c>
      <c r="BB58" s="358">
        <f t="shared" si="359"/>
        <v>0</v>
      </c>
      <c r="BC58" s="358">
        <f t="shared" si="360"/>
        <v>0</v>
      </c>
      <c r="BD58" s="358">
        <f t="shared" si="361"/>
        <v>0</v>
      </c>
      <c r="BE58" s="358">
        <f t="shared" si="362"/>
        <v>0</v>
      </c>
      <c r="BF58" s="358">
        <f t="shared" si="363"/>
        <v>0</v>
      </c>
      <c r="BG58" s="358">
        <f t="shared" si="364"/>
        <v>0</v>
      </c>
      <c r="BH58" s="358">
        <f t="shared" si="365"/>
        <v>0</v>
      </c>
      <c r="BI58" s="358">
        <f t="shared" si="366"/>
        <v>0</v>
      </c>
      <c r="BJ58" s="358">
        <f t="shared" si="367"/>
        <v>0</v>
      </c>
      <c r="BK58" s="69">
        <f t="shared" si="368"/>
        <v>0</v>
      </c>
      <c r="BN58" s="396"/>
      <c r="BP58" s="490"/>
      <c r="BQ58" s="190" t="s">
        <v>54</v>
      </c>
      <c r="BR58" s="383"/>
      <c r="BS58" s="383"/>
      <c r="BT58" s="383"/>
      <c r="BU58" s="383"/>
      <c r="BV58" s="383"/>
      <c r="BW58" s="383"/>
      <c r="BX58" s="383"/>
      <c r="BY58" s="383"/>
      <c r="BZ58" s="383"/>
      <c r="CA58" s="383"/>
      <c r="CB58" s="383"/>
      <c r="CC58" s="383"/>
      <c r="CD58" s="384">
        <f t="shared" si="369"/>
        <v>0</v>
      </c>
      <c r="CF58" s="490"/>
      <c r="CG58" s="190" t="s">
        <v>54</v>
      </c>
      <c r="CH58" s="383"/>
      <c r="CI58" s="383"/>
      <c r="CJ58" s="383"/>
      <c r="CK58" s="383"/>
      <c r="CL58" s="383"/>
      <c r="CM58" s="383"/>
      <c r="CN58" s="383"/>
      <c r="CO58" s="383"/>
      <c r="CP58" s="383"/>
      <c r="CQ58" s="383"/>
      <c r="CR58" s="383"/>
      <c r="CS58" s="383"/>
      <c r="CT58" s="384">
        <f t="shared" si="370"/>
        <v>0</v>
      </c>
      <c r="CV58" s="490"/>
      <c r="CW58" s="190" t="s">
        <v>54</v>
      </c>
      <c r="CX58" s="383"/>
      <c r="CY58" s="383"/>
      <c r="CZ58" s="383"/>
      <c r="DA58" s="383"/>
      <c r="DB58" s="383"/>
      <c r="DC58" s="383"/>
      <c r="DD58" s="383"/>
      <c r="DE58" s="383"/>
      <c r="DF58" s="383"/>
      <c r="DG58" s="383"/>
      <c r="DH58" s="383"/>
      <c r="DI58" s="383"/>
      <c r="DJ58" s="384">
        <f t="shared" si="371"/>
        <v>0</v>
      </c>
      <c r="DL58" s="490"/>
      <c r="DM58" s="190" t="s">
        <v>54</v>
      </c>
      <c r="DN58" s="383"/>
      <c r="DO58" s="383"/>
      <c r="DP58" s="383"/>
      <c r="DQ58" s="383"/>
      <c r="DR58" s="383"/>
      <c r="DS58" s="383"/>
      <c r="DT58" s="383"/>
      <c r="DU58" s="383"/>
      <c r="DV58" s="383"/>
      <c r="DW58" s="383"/>
      <c r="DX58" s="383"/>
      <c r="DY58" s="383"/>
      <c r="DZ58" s="384">
        <f t="shared" si="372"/>
        <v>0</v>
      </c>
      <c r="EA58" s="414">
        <f t="shared" si="376"/>
        <v>0</v>
      </c>
    </row>
    <row r="59" spans="1:131" x14ac:dyDescent="0.25">
      <c r="A59" s="490"/>
      <c r="B59" s="190" t="s">
        <v>53</v>
      </c>
      <c r="C59" s="358">
        <f t="shared" si="320"/>
        <v>0</v>
      </c>
      <c r="D59" s="358">
        <f t="shared" si="321"/>
        <v>0</v>
      </c>
      <c r="E59" s="358">
        <f t="shared" si="322"/>
        <v>0</v>
      </c>
      <c r="F59" s="358">
        <f t="shared" si="323"/>
        <v>0</v>
      </c>
      <c r="G59" s="358">
        <f t="shared" si="324"/>
        <v>0</v>
      </c>
      <c r="H59" s="358">
        <f t="shared" si="325"/>
        <v>0</v>
      </c>
      <c r="I59" s="358">
        <f t="shared" si="326"/>
        <v>0</v>
      </c>
      <c r="J59" s="358">
        <f t="shared" si="327"/>
        <v>0</v>
      </c>
      <c r="K59" s="358">
        <f t="shared" si="328"/>
        <v>0</v>
      </c>
      <c r="L59" s="358">
        <f t="shared" si="329"/>
        <v>0</v>
      </c>
      <c r="M59" s="358">
        <f t="shared" si="330"/>
        <v>0</v>
      </c>
      <c r="N59" s="358">
        <f t="shared" si="331"/>
        <v>0</v>
      </c>
      <c r="O59" s="69">
        <f t="shared" si="332"/>
        <v>0</v>
      </c>
      <c r="Q59" s="490"/>
      <c r="R59" s="190" t="s">
        <v>53</v>
      </c>
      <c r="S59" s="358">
        <f t="shared" si="373"/>
        <v>0</v>
      </c>
      <c r="T59" s="358">
        <f t="shared" si="333"/>
        <v>0</v>
      </c>
      <c r="U59" s="358">
        <f t="shared" si="334"/>
        <v>0</v>
      </c>
      <c r="V59" s="358">
        <f t="shared" si="335"/>
        <v>0</v>
      </c>
      <c r="W59" s="358">
        <f t="shared" si="336"/>
        <v>0</v>
      </c>
      <c r="X59" s="358">
        <f t="shared" si="337"/>
        <v>0</v>
      </c>
      <c r="Y59" s="358">
        <f t="shared" si="338"/>
        <v>0</v>
      </c>
      <c r="Z59" s="358">
        <f t="shared" si="339"/>
        <v>0</v>
      </c>
      <c r="AA59" s="358">
        <f t="shared" si="340"/>
        <v>0</v>
      </c>
      <c r="AB59" s="358">
        <f t="shared" si="341"/>
        <v>0</v>
      </c>
      <c r="AC59" s="358">
        <f t="shared" si="342"/>
        <v>0</v>
      </c>
      <c r="AD59" s="358">
        <f t="shared" si="343"/>
        <v>0</v>
      </c>
      <c r="AE59" s="69">
        <f t="shared" si="344"/>
        <v>0</v>
      </c>
      <c r="AG59" s="490"/>
      <c r="AH59" s="190" t="s">
        <v>53</v>
      </c>
      <c r="AI59" s="358">
        <f t="shared" si="374"/>
        <v>0</v>
      </c>
      <c r="AJ59" s="358">
        <f t="shared" si="345"/>
        <v>0</v>
      </c>
      <c r="AK59" s="358">
        <f t="shared" si="346"/>
        <v>0</v>
      </c>
      <c r="AL59" s="358">
        <f t="shared" si="347"/>
        <v>0</v>
      </c>
      <c r="AM59" s="358">
        <f t="shared" si="348"/>
        <v>0</v>
      </c>
      <c r="AN59" s="358">
        <f t="shared" si="349"/>
        <v>0</v>
      </c>
      <c r="AO59" s="358">
        <f t="shared" si="350"/>
        <v>0</v>
      </c>
      <c r="AP59" s="358">
        <f t="shared" si="351"/>
        <v>0</v>
      </c>
      <c r="AQ59" s="358">
        <f t="shared" si="352"/>
        <v>0</v>
      </c>
      <c r="AR59" s="358">
        <f t="shared" si="353"/>
        <v>0</v>
      </c>
      <c r="AS59" s="358">
        <f t="shared" si="354"/>
        <v>0</v>
      </c>
      <c r="AT59" s="358">
        <f t="shared" si="355"/>
        <v>0</v>
      </c>
      <c r="AU59" s="69">
        <f t="shared" si="356"/>
        <v>0</v>
      </c>
      <c r="AW59" s="490"/>
      <c r="AX59" s="190" t="s">
        <v>53</v>
      </c>
      <c r="AY59" s="358">
        <f t="shared" si="375"/>
        <v>0</v>
      </c>
      <c r="AZ59" s="358">
        <f t="shared" si="357"/>
        <v>0</v>
      </c>
      <c r="BA59" s="358">
        <f t="shared" si="358"/>
        <v>0</v>
      </c>
      <c r="BB59" s="358">
        <f t="shared" si="359"/>
        <v>0</v>
      </c>
      <c r="BC59" s="358">
        <f t="shared" si="360"/>
        <v>0</v>
      </c>
      <c r="BD59" s="358">
        <f t="shared" si="361"/>
        <v>0</v>
      </c>
      <c r="BE59" s="358">
        <f t="shared" si="362"/>
        <v>0</v>
      </c>
      <c r="BF59" s="358">
        <f t="shared" si="363"/>
        <v>0</v>
      </c>
      <c r="BG59" s="358">
        <f t="shared" si="364"/>
        <v>0</v>
      </c>
      <c r="BH59" s="358">
        <f t="shared" si="365"/>
        <v>0</v>
      </c>
      <c r="BI59" s="358">
        <f t="shared" si="366"/>
        <v>0</v>
      </c>
      <c r="BJ59" s="358">
        <f t="shared" si="367"/>
        <v>0</v>
      </c>
      <c r="BK59" s="69">
        <f t="shared" si="368"/>
        <v>0</v>
      </c>
      <c r="BN59" s="396"/>
      <c r="BP59" s="490"/>
      <c r="BQ59" s="190" t="s">
        <v>53</v>
      </c>
      <c r="BR59" s="383"/>
      <c r="BS59" s="383"/>
      <c r="BT59" s="383"/>
      <c r="BU59" s="383"/>
      <c r="BV59" s="383"/>
      <c r="BW59" s="383"/>
      <c r="BX59" s="383"/>
      <c r="BY59" s="383"/>
      <c r="BZ59" s="383"/>
      <c r="CA59" s="383"/>
      <c r="CB59" s="383"/>
      <c r="CC59" s="383"/>
      <c r="CD59" s="384">
        <f t="shared" si="369"/>
        <v>0</v>
      </c>
      <c r="CF59" s="490"/>
      <c r="CG59" s="190" t="s">
        <v>53</v>
      </c>
      <c r="CH59" s="383"/>
      <c r="CI59" s="383"/>
      <c r="CJ59" s="383"/>
      <c r="CK59" s="383"/>
      <c r="CL59" s="383"/>
      <c r="CM59" s="383"/>
      <c r="CN59" s="383"/>
      <c r="CO59" s="383"/>
      <c r="CP59" s="383"/>
      <c r="CQ59" s="383"/>
      <c r="CR59" s="383"/>
      <c r="CS59" s="383"/>
      <c r="CT59" s="384">
        <f t="shared" si="370"/>
        <v>0</v>
      </c>
      <c r="CV59" s="490"/>
      <c r="CW59" s="190" t="s">
        <v>53</v>
      </c>
      <c r="CX59" s="383"/>
      <c r="CY59" s="383"/>
      <c r="CZ59" s="383"/>
      <c r="DA59" s="383"/>
      <c r="DB59" s="383"/>
      <c r="DC59" s="383"/>
      <c r="DD59" s="383"/>
      <c r="DE59" s="383"/>
      <c r="DF59" s="383"/>
      <c r="DG59" s="383"/>
      <c r="DH59" s="383"/>
      <c r="DI59" s="383"/>
      <c r="DJ59" s="384">
        <f t="shared" si="371"/>
        <v>0</v>
      </c>
      <c r="DL59" s="490"/>
      <c r="DM59" s="190" t="s">
        <v>53</v>
      </c>
      <c r="DN59" s="383"/>
      <c r="DO59" s="383"/>
      <c r="DP59" s="383"/>
      <c r="DQ59" s="383"/>
      <c r="DR59" s="383"/>
      <c r="DS59" s="383"/>
      <c r="DT59" s="383"/>
      <c r="DU59" s="383"/>
      <c r="DV59" s="383"/>
      <c r="DW59" s="383"/>
      <c r="DX59" s="383"/>
      <c r="DY59" s="383"/>
      <c r="DZ59" s="384">
        <f t="shared" si="372"/>
        <v>0</v>
      </c>
      <c r="EA59" s="414">
        <f t="shared" si="376"/>
        <v>0</v>
      </c>
    </row>
    <row r="60" spans="1:131" x14ac:dyDescent="0.25">
      <c r="A60" s="490"/>
      <c r="B60" s="190" t="s">
        <v>52</v>
      </c>
      <c r="C60" s="358">
        <f t="shared" si="320"/>
        <v>0</v>
      </c>
      <c r="D60" s="358">
        <f t="shared" si="321"/>
        <v>0</v>
      </c>
      <c r="E60" s="358">
        <f t="shared" si="322"/>
        <v>0</v>
      </c>
      <c r="F60" s="358">
        <f t="shared" si="323"/>
        <v>0</v>
      </c>
      <c r="G60" s="358">
        <f t="shared" si="324"/>
        <v>0</v>
      </c>
      <c r="H60" s="358">
        <f t="shared" si="325"/>
        <v>0</v>
      </c>
      <c r="I60" s="358">
        <f t="shared" si="326"/>
        <v>0</v>
      </c>
      <c r="J60" s="358">
        <f t="shared" si="327"/>
        <v>0</v>
      </c>
      <c r="K60" s="358">
        <f t="shared" si="328"/>
        <v>0</v>
      </c>
      <c r="L60" s="358">
        <f t="shared" si="329"/>
        <v>0</v>
      </c>
      <c r="M60" s="358">
        <f t="shared" si="330"/>
        <v>0</v>
      </c>
      <c r="N60" s="358">
        <f t="shared" si="331"/>
        <v>0</v>
      </c>
      <c r="O60" s="69">
        <f t="shared" si="332"/>
        <v>0</v>
      </c>
      <c r="Q60" s="490"/>
      <c r="R60" s="190" t="s">
        <v>52</v>
      </c>
      <c r="S60" s="358">
        <f t="shared" si="373"/>
        <v>0</v>
      </c>
      <c r="T60" s="358">
        <f t="shared" si="333"/>
        <v>0</v>
      </c>
      <c r="U60" s="358">
        <f t="shared" si="334"/>
        <v>0</v>
      </c>
      <c r="V60" s="358">
        <f t="shared" si="335"/>
        <v>0</v>
      </c>
      <c r="W60" s="358">
        <f t="shared" si="336"/>
        <v>0</v>
      </c>
      <c r="X60" s="358">
        <f t="shared" si="337"/>
        <v>0</v>
      </c>
      <c r="Y60" s="358">
        <f t="shared" si="338"/>
        <v>0</v>
      </c>
      <c r="Z60" s="358">
        <f t="shared" si="339"/>
        <v>0</v>
      </c>
      <c r="AA60" s="358">
        <f t="shared" si="340"/>
        <v>0</v>
      </c>
      <c r="AB60" s="358">
        <f t="shared" si="341"/>
        <v>0</v>
      </c>
      <c r="AC60" s="358">
        <f t="shared" si="342"/>
        <v>0</v>
      </c>
      <c r="AD60" s="358">
        <f t="shared" si="343"/>
        <v>0</v>
      </c>
      <c r="AE60" s="69">
        <f t="shared" si="344"/>
        <v>0</v>
      </c>
      <c r="AG60" s="490"/>
      <c r="AH60" s="190" t="s">
        <v>52</v>
      </c>
      <c r="AI60" s="358">
        <f t="shared" si="374"/>
        <v>0</v>
      </c>
      <c r="AJ60" s="358">
        <f t="shared" si="345"/>
        <v>0</v>
      </c>
      <c r="AK60" s="358">
        <f t="shared" si="346"/>
        <v>0</v>
      </c>
      <c r="AL60" s="358">
        <f t="shared" si="347"/>
        <v>0</v>
      </c>
      <c r="AM60" s="358">
        <f t="shared" si="348"/>
        <v>0</v>
      </c>
      <c r="AN60" s="358">
        <f t="shared" si="349"/>
        <v>0</v>
      </c>
      <c r="AO60" s="358">
        <f t="shared" si="350"/>
        <v>0</v>
      </c>
      <c r="AP60" s="358">
        <f t="shared" si="351"/>
        <v>0</v>
      </c>
      <c r="AQ60" s="358">
        <f t="shared" si="352"/>
        <v>0</v>
      </c>
      <c r="AR60" s="358">
        <f t="shared" si="353"/>
        <v>0</v>
      </c>
      <c r="AS60" s="358">
        <f t="shared" si="354"/>
        <v>0</v>
      </c>
      <c r="AT60" s="358">
        <f t="shared" si="355"/>
        <v>0</v>
      </c>
      <c r="AU60" s="69">
        <f t="shared" si="356"/>
        <v>0</v>
      </c>
      <c r="AW60" s="490"/>
      <c r="AX60" s="190" t="s">
        <v>52</v>
      </c>
      <c r="AY60" s="358">
        <f t="shared" si="375"/>
        <v>0</v>
      </c>
      <c r="AZ60" s="358">
        <f t="shared" si="357"/>
        <v>0</v>
      </c>
      <c r="BA60" s="358">
        <f t="shared" si="358"/>
        <v>0</v>
      </c>
      <c r="BB60" s="358">
        <f t="shared" si="359"/>
        <v>0</v>
      </c>
      <c r="BC60" s="358">
        <f t="shared" si="360"/>
        <v>0</v>
      </c>
      <c r="BD60" s="358">
        <f t="shared" si="361"/>
        <v>0</v>
      </c>
      <c r="BE60" s="358">
        <f t="shared" si="362"/>
        <v>0</v>
      </c>
      <c r="BF60" s="358">
        <f t="shared" si="363"/>
        <v>0</v>
      </c>
      <c r="BG60" s="358">
        <f t="shared" si="364"/>
        <v>0</v>
      </c>
      <c r="BH60" s="358">
        <f t="shared" si="365"/>
        <v>0</v>
      </c>
      <c r="BI60" s="358">
        <f t="shared" si="366"/>
        <v>0</v>
      </c>
      <c r="BJ60" s="358">
        <f t="shared" si="367"/>
        <v>0</v>
      </c>
      <c r="BK60" s="69">
        <f t="shared" si="368"/>
        <v>0</v>
      </c>
      <c r="BN60" s="396"/>
      <c r="BP60" s="490"/>
      <c r="BQ60" s="190" t="s">
        <v>52</v>
      </c>
      <c r="BR60" s="383"/>
      <c r="BS60" s="383"/>
      <c r="BT60" s="383"/>
      <c r="BU60" s="383"/>
      <c r="BV60" s="383"/>
      <c r="BW60" s="383"/>
      <c r="BX60" s="383"/>
      <c r="BY60" s="383"/>
      <c r="BZ60" s="383"/>
      <c r="CA60" s="383"/>
      <c r="CB60" s="383"/>
      <c r="CC60" s="383"/>
      <c r="CD60" s="384">
        <f t="shared" si="369"/>
        <v>0</v>
      </c>
      <c r="CF60" s="490"/>
      <c r="CG60" s="190" t="s">
        <v>52</v>
      </c>
      <c r="CH60" s="383"/>
      <c r="CI60" s="383"/>
      <c r="CJ60" s="383"/>
      <c r="CK60" s="383"/>
      <c r="CL60" s="383"/>
      <c r="CM60" s="383"/>
      <c r="CN60" s="383"/>
      <c r="CO60" s="383"/>
      <c r="CP60" s="383"/>
      <c r="CQ60" s="383"/>
      <c r="CR60" s="383"/>
      <c r="CS60" s="383"/>
      <c r="CT60" s="384">
        <f t="shared" si="370"/>
        <v>0</v>
      </c>
      <c r="CV60" s="490"/>
      <c r="CW60" s="190" t="s">
        <v>52</v>
      </c>
      <c r="CX60" s="383"/>
      <c r="CY60" s="383"/>
      <c r="CZ60" s="383"/>
      <c r="DA60" s="383"/>
      <c r="DB60" s="383"/>
      <c r="DC60" s="383"/>
      <c r="DD60" s="383"/>
      <c r="DE60" s="383"/>
      <c r="DF60" s="383"/>
      <c r="DG60" s="383"/>
      <c r="DH60" s="383"/>
      <c r="DI60" s="383"/>
      <c r="DJ60" s="384">
        <f t="shared" si="371"/>
        <v>0</v>
      </c>
      <c r="DL60" s="490"/>
      <c r="DM60" s="190" t="s">
        <v>52</v>
      </c>
      <c r="DN60" s="383"/>
      <c r="DO60" s="383"/>
      <c r="DP60" s="383"/>
      <c r="DQ60" s="383"/>
      <c r="DR60" s="383"/>
      <c r="DS60" s="383"/>
      <c r="DT60" s="383"/>
      <c r="DU60" s="383"/>
      <c r="DV60" s="383"/>
      <c r="DW60" s="383"/>
      <c r="DX60" s="383"/>
      <c r="DY60" s="383"/>
      <c r="DZ60" s="384">
        <f t="shared" si="372"/>
        <v>0</v>
      </c>
      <c r="EA60" s="414">
        <f t="shared" si="376"/>
        <v>0</v>
      </c>
    </row>
    <row r="61" spans="1:131" x14ac:dyDescent="0.25">
      <c r="A61" s="490"/>
      <c r="B61" s="190" t="s">
        <v>51</v>
      </c>
      <c r="C61" s="358">
        <f t="shared" si="320"/>
        <v>0</v>
      </c>
      <c r="D61" s="358">
        <f t="shared" si="321"/>
        <v>0</v>
      </c>
      <c r="E61" s="358">
        <f t="shared" si="322"/>
        <v>0</v>
      </c>
      <c r="F61" s="358">
        <f t="shared" si="323"/>
        <v>0</v>
      </c>
      <c r="G61" s="358">
        <f t="shared" si="324"/>
        <v>0</v>
      </c>
      <c r="H61" s="358">
        <f t="shared" si="325"/>
        <v>0</v>
      </c>
      <c r="I61" s="358">
        <f t="shared" si="326"/>
        <v>0</v>
      </c>
      <c r="J61" s="358">
        <f t="shared" si="327"/>
        <v>0</v>
      </c>
      <c r="K61" s="358">
        <f t="shared" si="328"/>
        <v>0</v>
      </c>
      <c r="L61" s="358">
        <f t="shared" si="329"/>
        <v>0</v>
      </c>
      <c r="M61" s="358">
        <f t="shared" si="330"/>
        <v>0</v>
      </c>
      <c r="N61" s="358">
        <f t="shared" si="331"/>
        <v>0</v>
      </c>
      <c r="O61" s="69">
        <f t="shared" si="332"/>
        <v>0</v>
      </c>
      <c r="Q61" s="490"/>
      <c r="R61" s="190" t="s">
        <v>51</v>
      </c>
      <c r="S61" s="358">
        <f t="shared" si="373"/>
        <v>0</v>
      </c>
      <c r="T61" s="358">
        <f t="shared" si="333"/>
        <v>0</v>
      </c>
      <c r="U61" s="358">
        <f t="shared" si="334"/>
        <v>0</v>
      </c>
      <c r="V61" s="358">
        <f t="shared" si="335"/>
        <v>0</v>
      </c>
      <c r="W61" s="358">
        <f t="shared" si="336"/>
        <v>0</v>
      </c>
      <c r="X61" s="358">
        <f t="shared" si="337"/>
        <v>0</v>
      </c>
      <c r="Y61" s="358">
        <f t="shared" si="338"/>
        <v>0</v>
      </c>
      <c r="Z61" s="358">
        <f t="shared" si="339"/>
        <v>0</v>
      </c>
      <c r="AA61" s="358">
        <f t="shared" si="340"/>
        <v>0</v>
      </c>
      <c r="AB61" s="358">
        <f t="shared" si="341"/>
        <v>0</v>
      </c>
      <c r="AC61" s="358">
        <f t="shared" si="342"/>
        <v>0</v>
      </c>
      <c r="AD61" s="358">
        <f t="shared" si="343"/>
        <v>0</v>
      </c>
      <c r="AE61" s="69">
        <f t="shared" si="344"/>
        <v>0</v>
      </c>
      <c r="AG61" s="490"/>
      <c r="AH61" s="190" t="s">
        <v>51</v>
      </c>
      <c r="AI61" s="358">
        <f t="shared" si="374"/>
        <v>0</v>
      </c>
      <c r="AJ61" s="358">
        <f t="shared" si="345"/>
        <v>0</v>
      </c>
      <c r="AK61" s="358">
        <f t="shared" si="346"/>
        <v>0</v>
      </c>
      <c r="AL61" s="358">
        <f t="shared" si="347"/>
        <v>0</v>
      </c>
      <c r="AM61" s="358">
        <f t="shared" si="348"/>
        <v>0</v>
      </c>
      <c r="AN61" s="358">
        <f t="shared" si="349"/>
        <v>0</v>
      </c>
      <c r="AO61" s="358">
        <f t="shared" si="350"/>
        <v>0</v>
      </c>
      <c r="AP61" s="358">
        <f t="shared" si="351"/>
        <v>0</v>
      </c>
      <c r="AQ61" s="358">
        <f t="shared" si="352"/>
        <v>0</v>
      </c>
      <c r="AR61" s="358">
        <f t="shared" si="353"/>
        <v>0</v>
      </c>
      <c r="AS61" s="358">
        <f t="shared" si="354"/>
        <v>0</v>
      </c>
      <c r="AT61" s="358">
        <f t="shared" si="355"/>
        <v>0</v>
      </c>
      <c r="AU61" s="69">
        <f t="shared" si="356"/>
        <v>0</v>
      </c>
      <c r="AW61" s="490"/>
      <c r="AX61" s="190" t="s">
        <v>51</v>
      </c>
      <c r="AY61" s="358">
        <f t="shared" si="375"/>
        <v>0</v>
      </c>
      <c r="AZ61" s="358">
        <f t="shared" si="357"/>
        <v>0</v>
      </c>
      <c r="BA61" s="358">
        <f t="shared" si="358"/>
        <v>0</v>
      </c>
      <c r="BB61" s="358">
        <f t="shared" si="359"/>
        <v>0</v>
      </c>
      <c r="BC61" s="358">
        <f t="shared" si="360"/>
        <v>0</v>
      </c>
      <c r="BD61" s="358">
        <f t="shared" si="361"/>
        <v>0</v>
      </c>
      <c r="BE61" s="358">
        <f t="shared" si="362"/>
        <v>0</v>
      </c>
      <c r="BF61" s="358">
        <f t="shared" si="363"/>
        <v>0</v>
      </c>
      <c r="BG61" s="358">
        <f t="shared" si="364"/>
        <v>0</v>
      </c>
      <c r="BH61" s="358">
        <f t="shared" si="365"/>
        <v>0</v>
      </c>
      <c r="BI61" s="358">
        <f t="shared" si="366"/>
        <v>0</v>
      </c>
      <c r="BJ61" s="358">
        <f t="shared" si="367"/>
        <v>0</v>
      </c>
      <c r="BK61" s="69">
        <f t="shared" si="368"/>
        <v>0</v>
      </c>
      <c r="BN61" s="396"/>
      <c r="BP61" s="490"/>
      <c r="BQ61" s="190" t="s">
        <v>51</v>
      </c>
      <c r="BR61" s="383"/>
      <c r="BS61" s="383"/>
      <c r="BT61" s="383"/>
      <c r="BU61" s="383"/>
      <c r="BV61" s="383"/>
      <c r="BW61" s="383"/>
      <c r="BX61" s="383"/>
      <c r="BY61" s="383"/>
      <c r="BZ61" s="383"/>
      <c r="CA61" s="383"/>
      <c r="CB61" s="383"/>
      <c r="CC61" s="383"/>
      <c r="CD61" s="384">
        <f t="shared" si="369"/>
        <v>0</v>
      </c>
      <c r="CF61" s="490"/>
      <c r="CG61" s="190" t="s">
        <v>51</v>
      </c>
      <c r="CH61" s="383"/>
      <c r="CI61" s="383"/>
      <c r="CJ61" s="383"/>
      <c r="CK61" s="383"/>
      <c r="CL61" s="383"/>
      <c r="CM61" s="383"/>
      <c r="CN61" s="383"/>
      <c r="CO61" s="383"/>
      <c r="CP61" s="383"/>
      <c r="CQ61" s="383"/>
      <c r="CR61" s="383"/>
      <c r="CS61" s="383"/>
      <c r="CT61" s="384">
        <f t="shared" si="370"/>
        <v>0</v>
      </c>
      <c r="CV61" s="490"/>
      <c r="CW61" s="190" t="s">
        <v>51</v>
      </c>
      <c r="CX61" s="383"/>
      <c r="CY61" s="383"/>
      <c r="CZ61" s="383"/>
      <c r="DA61" s="383"/>
      <c r="DB61" s="383"/>
      <c r="DC61" s="383"/>
      <c r="DD61" s="383"/>
      <c r="DE61" s="383"/>
      <c r="DF61" s="383"/>
      <c r="DG61" s="383"/>
      <c r="DH61" s="383"/>
      <c r="DI61" s="383"/>
      <c r="DJ61" s="384">
        <f t="shared" si="371"/>
        <v>0</v>
      </c>
      <c r="DL61" s="490"/>
      <c r="DM61" s="190" t="s">
        <v>51</v>
      </c>
      <c r="DN61" s="383"/>
      <c r="DO61" s="383"/>
      <c r="DP61" s="383"/>
      <c r="DQ61" s="383"/>
      <c r="DR61" s="383"/>
      <c r="DS61" s="383"/>
      <c r="DT61" s="383"/>
      <c r="DU61" s="383"/>
      <c r="DV61" s="383"/>
      <c r="DW61" s="383"/>
      <c r="DX61" s="383"/>
      <c r="DY61" s="383"/>
      <c r="DZ61" s="384">
        <f t="shared" si="372"/>
        <v>0</v>
      </c>
      <c r="EA61" s="414">
        <f t="shared" si="376"/>
        <v>0</v>
      </c>
    </row>
    <row r="62" spans="1:131" x14ac:dyDescent="0.25">
      <c r="A62" s="490"/>
      <c r="B62" s="190" t="s">
        <v>50</v>
      </c>
      <c r="C62" s="358">
        <f t="shared" si="320"/>
        <v>0</v>
      </c>
      <c r="D62" s="358">
        <f t="shared" si="321"/>
        <v>0</v>
      </c>
      <c r="E62" s="358">
        <f t="shared" si="322"/>
        <v>0</v>
      </c>
      <c r="F62" s="358">
        <f t="shared" si="323"/>
        <v>0</v>
      </c>
      <c r="G62" s="358">
        <f t="shared" si="324"/>
        <v>0</v>
      </c>
      <c r="H62" s="358">
        <f t="shared" si="325"/>
        <v>0</v>
      </c>
      <c r="I62" s="358">
        <f t="shared" si="326"/>
        <v>0</v>
      </c>
      <c r="J62" s="358">
        <f t="shared" si="327"/>
        <v>0</v>
      </c>
      <c r="K62" s="358">
        <f t="shared" si="328"/>
        <v>0</v>
      </c>
      <c r="L62" s="358">
        <f t="shared" si="329"/>
        <v>0</v>
      </c>
      <c r="M62" s="358">
        <f t="shared" si="330"/>
        <v>0</v>
      </c>
      <c r="N62" s="358">
        <f t="shared" si="331"/>
        <v>0</v>
      </c>
      <c r="O62" s="69">
        <f t="shared" si="332"/>
        <v>0</v>
      </c>
      <c r="Q62" s="490"/>
      <c r="R62" s="190" t="s">
        <v>50</v>
      </c>
      <c r="S62" s="358">
        <f t="shared" si="373"/>
        <v>0</v>
      </c>
      <c r="T62" s="358">
        <f t="shared" si="333"/>
        <v>0</v>
      </c>
      <c r="U62" s="358">
        <f t="shared" si="334"/>
        <v>0</v>
      </c>
      <c r="V62" s="358">
        <f t="shared" si="335"/>
        <v>0</v>
      </c>
      <c r="W62" s="358">
        <f t="shared" si="336"/>
        <v>0</v>
      </c>
      <c r="X62" s="358">
        <f t="shared" si="337"/>
        <v>0</v>
      </c>
      <c r="Y62" s="358">
        <f t="shared" si="338"/>
        <v>0</v>
      </c>
      <c r="Z62" s="358">
        <f t="shared" si="339"/>
        <v>0</v>
      </c>
      <c r="AA62" s="358">
        <f t="shared" si="340"/>
        <v>0</v>
      </c>
      <c r="AB62" s="358">
        <f t="shared" si="341"/>
        <v>0</v>
      </c>
      <c r="AC62" s="358">
        <f t="shared" si="342"/>
        <v>0</v>
      </c>
      <c r="AD62" s="358">
        <f t="shared" si="343"/>
        <v>0</v>
      </c>
      <c r="AE62" s="69">
        <f t="shared" si="344"/>
        <v>0</v>
      </c>
      <c r="AG62" s="490"/>
      <c r="AH62" s="190" t="s">
        <v>50</v>
      </c>
      <c r="AI62" s="358">
        <f t="shared" si="374"/>
        <v>0</v>
      </c>
      <c r="AJ62" s="358">
        <f t="shared" si="345"/>
        <v>0</v>
      </c>
      <c r="AK62" s="358">
        <f t="shared" si="346"/>
        <v>0</v>
      </c>
      <c r="AL62" s="358">
        <f t="shared" si="347"/>
        <v>0</v>
      </c>
      <c r="AM62" s="358">
        <f t="shared" si="348"/>
        <v>0</v>
      </c>
      <c r="AN62" s="358">
        <f t="shared" si="349"/>
        <v>0</v>
      </c>
      <c r="AO62" s="358">
        <f t="shared" si="350"/>
        <v>0</v>
      </c>
      <c r="AP62" s="358">
        <f t="shared" si="351"/>
        <v>0</v>
      </c>
      <c r="AQ62" s="358">
        <f t="shared" si="352"/>
        <v>0</v>
      </c>
      <c r="AR62" s="358">
        <f t="shared" si="353"/>
        <v>0</v>
      </c>
      <c r="AS62" s="358">
        <f t="shared" si="354"/>
        <v>0</v>
      </c>
      <c r="AT62" s="358">
        <f t="shared" si="355"/>
        <v>0</v>
      </c>
      <c r="AU62" s="69">
        <f t="shared" si="356"/>
        <v>0</v>
      </c>
      <c r="AW62" s="490"/>
      <c r="AX62" s="190" t="s">
        <v>50</v>
      </c>
      <c r="AY62" s="358">
        <f t="shared" si="375"/>
        <v>0</v>
      </c>
      <c r="AZ62" s="358">
        <f t="shared" si="357"/>
        <v>0</v>
      </c>
      <c r="BA62" s="358">
        <f t="shared" si="358"/>
        <v>0</v>
      </c>
      <c r="BB62" s="358">
        <f t="shared" si="359"/>
        <v>0</v>
      </c>
      <c r="BC62" s="358">
        <f t="shared" si="360"/>
        <v>0</v>
      </c>
      <c r="BD62" s="358">
        <f t="shared" si="361"/>
        <v>0</v>
      </c>
      <c r="BE62" s="358">
        <f t="shared" si="362"/>
        <v>0</v>
      </c>
      <c r="BF62" s="358">
        <f t="shared" si="363"/>
        <v>0</v>
      </c>
      <c r="BG62" s="358">
        <f t="shared" si="364"/>
        <v>0</v>
      </c>
      <c r="BH62" s="358">
        <f t="shared" si="365"/>
        <v>0</v>
      </c>
      <c r="BI62" s="358">
        <f t="shared" si="366"/>
        <v>0</v>
      </c>
      <c r="BJ62" s="358">
        <f t="shared" si="367"/>
        <v>0</v>
      </c>
      <c r="BK62" s="69">
        <f t="shared" si="368"/>
        <v>0</v>
      </c>
      <c r="BN62" s="396"/>
      <c r="BP62" s="490"/>
      <c r="BQ62" s="190" t="s">
        <v>50</v>
      </c>
      <c r="BR62" s="383"/>
      <c r="BS62" s="383"/>
      <c r="BT62" s="383"/>
      <c r="BU62" s="383"/>
      <c r="BV62" s="383"/>
      <c r="BW62" s="383"/>
      <c r="BX62" s="383"/>
      <c r="BY62" s="383"/>
      <c r="BZ62" s="383"/>
      <c r="CA62" s="383"/>
      <c r="CB62" s="383"/>
      <c r="CC62" s="383"/>
      <c r="CD62" s="384">
        <f t="shared" si="369"/>
        <v>0</v>
      </c>
      <c r="CF62" s="490"/>
      <c r="CG62" s="190" t="s">
        <v>50</v>
      </c>
      <c r="CH62" s="383"/>
      <c r="CI62" s="383"/>
      <c r="CJ62" s="383"/>
      <c r="CK62" s="383"/>
      <c r="CL62" s="383"/>
      <c r="CM62" s="383"/>
      <c r="CN62" s="383"/>
      <c r="CO62" s="383"/>
      <c r="CP62" s="383"/>
      <c r="CQ62" s="383"/>
      <c r="CR62" s="383"/>
      <c r="CS62" s="383"/>
      <c r="CT62" s="384">
        <f t="shared" si="370"/>
        <v>0</v>
      </c>
      <c r="CV62" s="490"/>
      <c r="CW62" s="190" t="s">
        <v>50</v>
      </c>
      <c r="CX62" s="383"/>
      <c r="CY62" s="383"/>
      <c r="CZ62" s="383"/>
      <c r="DA62" s="383"/>
      <c r="DB62" s="383"/>
      <c r="DC62" s="383"/>
      <c r="DD62" s="383"/>
      <c r="DE62" s="383"/>
      <c r="DF62" s="383"/>
      <c r="DG62" s="383"/>
      <c r="DH62" s="383"/>
      <c r="DI62" s="383"/>
      <c r="DJ62" s="384">
        <f t="shared" si="371"/>
        <v>0</v>
      </c>
      <c r="DL62" s="490"/>
      <c r="DM62" s="190" t="s">
        <v>50</v>
      </c>
      <c r="DN62" s="383"/>
      <c r="DO62" s="383"/>
      <c r="DP62" s="383"/>
      <c r="DQ62" s="383"/>
      <c r="DR62" s="383"/>
      <c r="DS62" s="383"/>
      <c r="DT62" s="383"/>
      <c r="DU62" s="383"/>
      <c r="DV62" s="383"/>
      <c r="DW62" s="383"/>
      <c r="DX62" s="383"/>
      <c r="DY62" s="383"/>
      <c r="DZ62" s="384">
        <f t="shared" si="372"/>
        <v>0</v>
      </c>
      <c r="EA62" s="414">
        <f t="shared" si="376"/>
        <v>0</v>
      </c>
    </row>
    <row r="63" spans="1:131" x14ac:dyDescent="0.25">
      <c r="A63" s="490"/>
      <c r="B63" s="190" t="s">
        <v>49</v>
      </c>
      <c r="C63" s="358">
        <f t="shared" si="320"/>
        <v>0</v>
      </c>
      <c r="D63" s="358">
        <f t="shared" si="321"/>
        <v>0</v>
      </c>
      <c r="E63" s="358">
        <f t="shared" si="322"/>
        <v>0</v>
      </c>
      <c r="F63" s="358">
        <f t="shared" si="323"/>
        <v>0</v>
      </c>
      <c r="G63" s="358">
        <f t="shared" si="324"/>
        <v>0</v>
      </c>
      <c r="H63" s="358">
        <f t="shared" si="325"/>
        <v>0</v>
      </c>
      <c r="I63" s="358">
        <f t="shared" si="326"/>
        <v>0</v>
      </c>
      <c r="J63" s="358">
        <f t="shared" si="327"/>
        <v>0</v>
      </c>
      <c r="K63" s="358">
        <f t="shared" si="328"/>
        <v>0</v>
      </c>
      <c r="L63" s="358">
        <f t="shared" si="329"/>
        <v>0</v>
      </c>
      <c r="M63" s="358">
        <f t="shared" si="330"/>
        <v>0</v>
      </c>
      <c r="N63" s="358">
        <f t="shared" si="331"/>
        <v>0</v>
      </c>
      <c r="O63" s="69">
        <f t="shared" si="332"/>
        <v>0</v>
      </c>
      <c r="Q63" s="490"/>
      <c r="R63" s="190" t="s">
        <v>49</v>
      </c>
      <c r="S63" s="358">
        <f t="shared" si="373"/>
        <v>0</v>
      </c>
      <c r="T63" s="358">
        <f t="shared" si="333"/>
        <v>0</v>
      </c>
      <c r="U63" s="358">
        <f t="shared" si="334"/>
        <v>0</v>
      </c>
      <c r="V63" s="358">
        <f t="shared" si="335"/>
        <v>0</v>
      </c>
      <c r="W63" s="358">
        <f t="shared" si="336"/>
        <v>0</v>
      </c>
      <c r="X63" s="358">
        <f t="shared" si="337"/>
        <v>0</v>
      </c>
      <c r="Y63" s="358">
        <f t="shared" si="338"/>
        <v>0</v>
      </c>
      <c r="Z63" s="358">
        <f t="shared" si="339"/>
        <v>0</v>
      </c>
      <c r="AA63" s="358">
        <f t="shared" si="340"/>
        <v>0</v>
      </c>
      <c r="AB63" s="358">
        <f t="shared" si="341"/>
        <v>0</v>
      </c>
      <c r="AC63" s="358">
        <f t="shared" si="342"/>
        <v>0</v>
      </c>
      <c r="AD63" s="358">
        <f t="shared" si="343"/>
        <v>0</v>
      </c>
      <c r="AE63" s="69">
        <f t="shared" si="344"/>
        <v>0</v>
      </c>
      <c r="AG63" s="490"/>
      <c r="AH63" s="190" t="s">
        <v>49</v>
      </c>
      <c r="AI63" s="358">
        <f t="shared" si="374"/>
        <v>0</v>
      </c>
      <c r="AJ63" s="358">
        <f t="shared" si="345"/>
        <v>0</v>
      </c>
      <c r="AK63" s="358">
        <f t="shared" si="346"/>
        <v>0</v>
      </c>
      <c r="AL63" s="358">
        <f t="shared" si="347"/>
        <v>0</v>
      </c>
      <c r="AM63" s="358">
        <f t="shared" si="348"/>
        <v>0</v>
      </c>
      <c r="AN63" s="358">
        <f t="shared" si="349"/>
        <v>0</v>
      </c>
      <c r="AO63" s="358">
        <f t="shared" si="350"/>
        <v>0</v>
      </c>
      <c r="AP63" s="358">
        <f t="shared" si="351"/>
        <v>0</v>
      </c>
      <c r="AQ63" s="358">
        <f t="shared" si="352"/>
        <v>0</v>
      </c>
      <c r="AR63" s="358">
        <f t="shared" si="353"/>
        <v>0</v>
      </c>
      <c r="AS63" s="358">
        <f t="shared" si="354"/>
        <v>0</v>
      </c>
      <c r="AT63" s="358">
        <f t="shared" si="355"/>
        <v>0</v>
      </c>
      <c r="AU63" s="69">
        <f t="shared" si="356"/>
        <v>0</v>
      </c>
      <c r="AW63" s="490"/>
      <c r="AX63" s="190" t="s">
        <v>49</v>
      </c>
      <c r="AY63" s="358">
        <f t="shared" si="375"/>
        <v>0</v>
      </c>
      <c r="AZ63" s="358">
        <f t="shared" si="357"/>
        <v>0</v>
      </c>
      <c r="BA63" s="358">
        <f t="shared" si="358"/>
        <v>0</v>
      </c>
      <c r="BB63" s="358">
        <f t="shared" si="359"/>
        <v>0</v>
      </c>
      <c r="BC63" s="358">
        <f t="shared" si="360"/>
        <v>0</v>
      </c>
      <c r="BD63" s="358">
        <f t="shared" si="361"/>
        <v>0</v>
      </c>
      <c r="BE63" s="358">
        <f t="shared" si="362"/>
        <v>0</v>
      </c>
      <c r="BF63" s="358">
        <f t="shared" si="363"/>
        <v>0</v>
      </c>
      <c r="BG63" s="358">
        <f t="shared" si="364"/>
        <v>0</v>
      </c>
      <c r="BH63" s="358">
        <f t="shared" si="365"/>
        <v>0</v>
      </c>
      <c r="BI63" s="358">
        <f t="shared" si="366"/>
        <v>0</v>
      </c>
      <c r="BJ63" s="358">
        <f t="shared" si="367"/>
        <v>0</v>
      </c>
      <c r="BK63" s="69">
        <f t="shared" si="368"/>
        <v>0</v>
      </c>
      <c r="BN63" s="396"/>
      <c r="BP63" s="490"/>
      <c r="BQ63" s="190" t="s">
        <v>49</v>
      </c>
      <c r="BR63" s="383"/>
      <c r="BS63" s="383"/>
      <c r="BT63" s="383"/>
      <c r="BU63" s="383"/>
      <c r="BV63" s="383"/>
      <c r="BW63" s="383"/>
      <c r="BX63" s="383"/>
      <c r="BY63" s="383"/>
      <c r="BZ63" s="383"/>
      <c r="CA63" s="383"/>
      <c r="CB63" s="383"/>
      <c r="CC63" s="383"/>
      <c r="CD63" s="384">
        <f t="shared" si="369"/>
        <v>0</v>
      </c>
      <c r="CF63" s="490"/>
      <c r="CG63" s="190" t="s">
        <v>49</v>
      </c>
      <c r="CH63" s="383"/>
      <c r="CI63" s="383"/>
      <c r="CJ63" s="383"/>
      <c r="CK63" s="383"/>
      <c r="CL63" s="383"/>
      <c r="CM63" s="383"/>
      <c r="CN63" s="383"/>
      <c r="CO63" s="383"/>
      <c r="CP63" s="383"/>
      <c r="CQ63" s="383"/>
      <c r="CR63" s="383"/>
      <c r="CS63" s="383"/>
      <c r="CT63" s="384">
        <f t="shared" si="370"/>
        <v>0</v>
      </c>
      <c r="CV63" s="490"/>
      <c r="CW63" s="190" t="s">
        <v>49</v>
      </c>
      <c r="CX63" s="383"/>
      <c r="CY63" s="383"/>
      <c r="CZ63" s="383"/>
      <c r="DA63" s="383"/>
      <c r="DB63" s="383"/>
      <c r="DC63" s="383"/>
      <c r="DD63" s="383"/>
      <c r="DE63" s="383"/>
      <c r="DF63" s="383"/>
      <c r="DG63" s="383"/>
      <c r="DH63" s="383"/>
      <c r="DI63" s="383"/>
      <c r="DJ63" s="384">
        <f t="shared" si="371"/>
        <v>0</v>
      </c>
      <c r="DL63" s="490"/>
      <c r="DM63" s="190" t="s">
        <v>49</v>
      </c>
      <c r="DN63" s="383"/>
      <c r="DO63" s="383"/>
      <c r="DP63" s="383"/>
      <c r="DQ63" s="383"/>
      <c r="DR63" s="383"/>
      <c r="DS63" s="383"/>
      <c r="DT63" s="383"/>
      <c r="DU63" s="383"/>
      <c r="DV63" s="383"/>
      <c r="DW63" s="383"/>
      <c r="DX63" s="383"/>
      <c r="DY63" s="383"/>
      <c r="DZ63" s="384">
        <f t="shared" si="372"/>
        <v>0</v>
      </c>
      <c r="EA63" s="414">
        <f t="shared" si="376"/>
        <v>0</v>
      </c>
    </row>
    <row r="64" spans="1:131" ht="15.75" thickBot="1" x14ac:dyDescent="0.3">
      <c r="A64" s="491"/>
      <c r="B64" s="190" t="s">
        <v>48</v>
      </c>
      <c r="C64" s="358">
        <f t="shared" si="320"/>
        <v>0</v>
      </c>
      <c r="D64" s="358">
        <f t="shared" si="321"/>
        <v>0</v>
      </c>
      <c r="E64" s="358">
        <f t="shared" si="322"/>
        <v>0</v>
      </c>
      <c r="F64" s="358">
        <f t="shared" si="323"/>
        <v>0</v>
      </c>
      <c r="G64" s="358">
        <f t="shared" si="324"/>
        <v>0</v>
      </c>
      <c r="H64" s="358">
        <f t="shared" si="325"/>
        <v>0</v>
      </c>
      <c r="I64" s="358">
        <f t="shared" si="326"/>
        <v>0</v>
      </c>
      <c r="J64" s="358">
        <f t="shared" si="327"/>
        <v>0</v>
      </c>
      <c r="K64" s="358">
        <f t="shared" si="328"/>
        <v>0</v>
      </c>
      <c r="L64" s="358">
        <f t="shared" si="329"/>
        <v>0</v>
      </c>
      <c r="M64" s="358">
        <f t="shared" si="330"/>
        <v>0</v>
      </c>
      <c r="N64" s="358">
        <f t="shared" si="331"/>
        <v>0</v>
      </c>
      <c r="O64" s="69">
        <f t="shared" si="332"/>
        <v>0</v>
      </c>
      <c r="Q64" s="491"/>
      <c r="R64" s="190" t="s">
        <v>48</v>
      </c>
      <c r="S64" s="358">
        <f t="shared" si="373"/>
        <v>0</v>
      </c>
      <c r="T64" s="358">
        <f t="shared" si="333"/>
        <v>0</v>
      </c>
      <c r="U64" s="358">
        <f t="shared" si="334"/>
        <v>0</v>
      </c>
      <c r="V64" s="358">
        <f t="shared" si="335"/>
        <v>0</v>
      </c>
      <c r="W64" s="358">
        <f t="shared" si="336"/>
        <v>0</v>
      </c>
      <c r="X64" s="358">
        <f t="shared" si="337"/>
        <v>0</v>
      </c>
      <c r="Y64" s="358">
        <f t="shared" si="338"/>
        <v>0</v>
      </c>
      <c r="Z64" s="358">
        <f t="shared" si="339"/>
        <v>0</v>
      </c>
      <c r="AA64" s="358">
        <f t="shared" si="340"/>
        <v>0</v>
      </c>
      <c r="AB64" s="358">
        <f t="shared" si="341"/>
        <v>0</v>
      </c>
      <c r="AC64" s="358">
        <f t="shared" si="342"/>
        <v>0</v>
      </c>
      <c r="AD64" s="358">
        <f t="shared" si="343"/>
        <v>0</v>
      </c>
      <c r="AE64" s="69">
        <f t="shared" si="344"/>
        <v>0</v>
      </c>
      <c r="AG64" s="491"/>
      <c r="AH64" s="190" t="s">
        <v>48</v>
      </c>
      <c r="AI64" s="358">
        <f t="shared" si="374"/>
        <v>0</v>
      </c>
      <c r="AJ64" s="358">
        <f t="shared" si="345"/>
        <v>0</v>
      </c>
      <c r="AK64" s="358">
        <f t="shared" si="346"/>
        <v>0</v>
      </c>
      <c r="AL64" s="358">
        <f t="shared" si="347"/>
        <v>0</v>
      </c>
      <c r="AM64" s="358">
        <f t="shared" si="348"/>
        <v>0</v>
      </c>
      <c r="AN64" s="358">
        <f t="shared" si="349"/>
        <v>0</v>
      </c>
      <c r="AO64" s="358">
        <f t="shared" si="350"/>
        <v>0</v>
      </c>
      <c r="AP64" s="358">
        <f t="shared" si="351"/>
        <v>0</v>
      </c>
      <c r="AQ64" s="358">
        <f t="shared" si="352"/>
        <v>0</v>
      </c>
      <c r="AR64" s="358">
        <f t="shared" si="353"/>
        <v>0</v>
      </c>
      <c r="AS64" s="358">
        <f t="shared" si="354"/>
        <v>0</v>
      </c>
      <c r="AT64" s="358">
        <f t="shared" si="355"/>
        <v>0</v>
      </c>
      <c r="AU64" s="69">
        <f t="shared" si="356"/>
        <v>0</v>
      </c>
      <c r="AW64" s="491"/>
      <c r="AX64" s="190" t="s">
        <v>48</v>
      </c>
      <c r="AY64" s="358">
        <f t="shared" si="375"/>
        <v>0</v>
      </c>
      <c r="AZ64" s="358">
        <f t="shared" si="357"/>
        <v>0</v>
      </c>
      <c r="BA64" s="358">
        <f t="shared" si="358"/>
        <v>0</v>
      </c>
      <c r="BB64" s="358">
        <f t="shared" si="359"/>
        <v>0</v>
      </c>
      <c r="BC64" s="358">
        <f t="shared" si="360"/>
        <v>0</v>
      </c>
      <c r="BD64" s="358">
        <f t="shared" si="361"/>
        <v>0</v>
      </c>
      <c r="BE64" s="358">
        <f t="shared" si="362"/>
        <v>0</v>
      </c>
      <c r="BF64" s="358">
        <f t="shared" si="363"/>
        <v>0</v>
      </c>
      <c r="BG64" s="358">
        <f t="shared" si="364"/>
        <v>0</v>
      </c>
      <c r="BH64" s="358">
        <f t="shared" si="365"/>
        <v>0</v>
      </c>
      <c r="BI64" s="358">
        <f t="shared" si="366"/>
        <v>0</v>
      </c>
      <c r="BJ64" s="358">
        <f t="shared" si="367"/>
        <v>0</v>
      </c>
      <c r="BK64" s="69">
        <f t="shared" si="368"/>
        <v>0</v>
      </c>
      <c r="BN64" s="396"/>
      <c r="BP64" s="491"/>
      <c r="BQ64" s="190" t="s">
        <v>48</v>
      </c>
      <c r="BR64" s="383"/>
      <c r="BS64" s="383"/>
      <c r="BT64" s="383"/>
      <c r="BU64" s="383"/>
      <c r="BV64" s="383"/>
      <c r="BW64" s="383"/>
      <c r="BX64" s="383"/>
      <c r="BY64" s="383"/>
      <c r="BZ64" s="383"/>
      <c r="CA64" s="383"/>
      <c r="CB64" s="383"/>
      <c r="CC64" s="383"/>
      <c r="CD64" s="384">
        <f t="shared" si="369"/>
        <v>0</v>
      </c>
      <c r="CF64" s="491"/>
      <c r="CG64" s="190" t="s">
        <v>48</v>
      </c>
      <c r="CH64" s="383"/>
      <c r="CI64" s="383"/>
      <c r="CJ64" s="383"/>
      <c r="CK64" s="383"/>
      <c r="CL64" s="383"/>
      <c r="CM64" s="383"/>
      <c r="CN64" s="383"/>
      <c r="CO64" s="383"/>
      <c r="CP64" s="383"/>
      <c r="CQ64" s="383"/>
      <c r="CR64" s="383"/>
      <c r="CS64" s="383"/>
      <c r="CT64" s="384">
        <f t="shared" si="370"/>
        <v>0</v>
      </c>
      <c r="CV64" s="491"/>
      <c r="CW64" s="190" t="s">
        <v>48</v>
      </c>
      <c r="CX64" s="383"/>
      <c r="CY64" s="383"/>
      <c r="CZ64" s="383"/>
      <c r="DA64" s="383"/>
      <c r="DB64" s="383"/>
      <c r="DC64" s="383"/>
      <c r="DD64" s="383"/>
      <c r="DE64" s="383"/>
      <c r="DF64" s="383"/>
      <c r="DG64" s="383"/>
      <c r="DH64" s="383"/>
      <c r="DI64" s="383"/>
      <c r="DJ64" s="384">
        <f t="shared" si="371"/>
        <v>0</v>
      </c>
      <c r="DL64" s="491"/>
      <c r="DM64" s="190" t="s">
        <v>48</v>
      </c>
      <c r="DN64" s="383"/>
      <c r="DO64" s="383"/>
      <c r="DP64" s="383"/>
      <c r="DQ64" s="383"/>
      <c r="DR64" s="383"/>
      <c r="DS64" s="383"/>
      <c r="DT64" s="383"/>
      <c r="DU64" s="383"/>
      <c r="DV64" s="383"/>
      <c r="DW64" s="383"/>
      <c r="DX64" s="383"/>
      <c r="DY64" s="383"/>
      <c r="DZ64" s="384">
        <f t="shared" si="372"/>
        <v>0</v>
      </c>
      <c r="EA64" s="414">
        <f t="shared" si="376"/>
        <v>0</v>
      </c>
    </row>
    <row r="65" spans="1:130" ht="15.75" thickBot="1" x14ac:dyDescent="0.3">
      <c r="B65" s="191" t="s">
        <v>43</v>
      </c>
      <c r="C65" s="183">
        <f>SUM(C52:C64)</f>
        <v>0</v>
      </c>
      <c r="D65" s="183">
        <f t="shared" ref="D65" si="377">SUM(D52:D64)</f>
        <v>0</v>
      </c>
      <c r="E65" s="183">
        <f t="shared" ref="E65" si="378">SUM(E52:E64)</f>
        <v>0</v>
      </c>
      <c r="F65" s="183">
        <f t="shared" ref="F65" si="379">SUM(F52:F64)</f>
        <v>0</v>
      </c>
      <c r="G65" s="183">
        <f t="shared" ref="G65" si="380">SUM(G52:G64)</f>
        <v>0</v>
      </c>
      <c r="H65" s="183">
        <f t="shared" ref="H65" si="381">SUM(H52:H64)</f>
        <v>0</v>
      </c>
      <c r="I65" s="183">
        <f t="shared" ref="I65" si="382">SUM(I52:I64)</f>
        <v>0</v>
      </c>
      <c r="J65" s="183">
        <f t="shared" ref="J65" si="383">SUM(J52:J64)</f>
        <v>0</v>
      </c>
      <c r="K65" s="183">
        <f t="shared" ref="K65" si="384">SUM(K52:K64)</f>
        <v>0</v>
      </c>
      <c r="L65" s="183">
        <f t="shared" ref="L65" si="385">SUM(L52:L64)</f>
        <v>0</v>
      </c>
      <c r="M65" s="183">
        <f t="shared" ref="M65" si="386">SUM(M52:M64)</f>
        <v>0</v>
      </c>
      <c r="N65" s="360">
        <f t="shared" ref="N65" si="387">SUM(N52:N64)</f>
        <v>0</v>
      </c>
      <c r="O65" s="72">
        <f t="shared" si="332"/>
        <v>0</v>
      </c>
      <c r="Q65" s="73"/>
      <c r="R65" s="191" t="s">
        <v>43</v>
      </c>
      <c r="S65" s="183">
        <f>SUM(S52:S64)</f>
        <v>0</v>
      </c>
      <c r="T65" s="183">
        <f t="shared" ref="T65" si="388">SUM(T52:T64)</f>
        <v>0</v>
      </c>
      <c r="U65" s="183">
        <f t="shared" ref="U65" si="389">SUM(U52:U64)</f>
        <v>0</v>
      </c>
      <c r="V65" s="183">
        <f t="shared" ref="V65" si="390">SUM(V52:V64)</f>
        <v>0</v>
      </c>
      <c r="W65" s="183">
        <f t="shared" ref="W65" si="391">SUM(W52:W64)</f>
        <v>0</v>
      </c>
      <c r="X65" s="183">
        <f t="shared" ref="X65" si="392">SUM(X52:X64)</f>
        <v>0</v>
      </c>
      <c r="Y65" s="183">
        <f t="shared" ref="Y65" si="393">SUM(Y52:Y64)</f>
        <v>0</v>
      </c>
      <c r="Z65" s="183">
        <f t="shared" ref="Z65" si="394">SUM(Z52:Z64)</f>
        <v>0</v>
      </c>
      <c r="AA65" s="183">
        <f t="shared" ref="AA65" si="395">SUM(AA52:AA64)</f>
        <v>0</v>
      </c>
      <c r="AB65" s="183">
        <f t="shared" ref="AB65" si="396">SUM(AB52:AB64)</f>
        <v>0</v>
      </c>
      <c r="AC65" s="183">
        <f t="shared" ref="AC65" si="397">SUM(AC52:AC64)</f>
        <v>0</v>
      </c>
      <c r="AD65" s="360">
        <f t="shared" ref="AD65" si="398">SUM(AD52:AD64)</f>
        <v>0</v>
      </c>
      <c r="AE65" s="72">
        <f t="shared" si="344"/>
        <v>0</v>
      </c>
      <c r="AG65" s="73"/>
      <c r="AH65" s="191" t="s">
        <v>43</v>
      </c>
      <c r="AI65" s="183">
        <f>SUM(AI52:AI64)</f>
        <v>0</v>
      </c>
      <c r="AJ65" s="183">
        <f t="shared" ref="AJ65" si="399">SUM(AJ52:AJ64)</f>
        <v>0</v>
      </c>
      <c r="AK65" s="183">
        <f t="shared" ref="AK65" si="400">SUM(AK52:AK64)</f>
        <v>0</v>
      </c>
      <c r="AL65" s="183">
        <f t="shared" ref="AL65" si="401">SUM(AL52:AL64)</f>
        <v>0</v>
      </c>
      <c r="AM65" s="183">
        <f t="shared" ref="AM65" si="402">SUM(AM52:AM64)</f>
        <v>0</v>
      </c>
      <c r="AN65" s="183">
        <f t="shared" ref="AN65" si="403">SUM(AN52:AN64)</f>
        <v>0</v>
      </c>
      <c r="AO65" s="183">
        <f t="shared" ref="AO65" si="404">SUM(AO52:AO64)</f>
        <v>0</v>
      </c>
      <c r="AP65" s="183">
        <f t="shared" ref="AP65" si="405">SUM(AP52:AP64)</f>
        <v>0</v>
      </c>
      <c r="AQ65" s="183">
        <f t="shared" ref="AQ65" si="406">SUM(AQ52:AQ64)</f>
        <v>0</v>
      </c>
      <c r="AR65" s="183">
        <f t="shared" ref="AR65" si="407">SUM(AR52:AR64)</f>
        <v>0</v>
      </c>
      <c r="AS65" s="183">
        <f t="shared" ref="AS65" si="408">SUM(AS52:AS64)</f>
        <v>0</v>
      </c>
      <c r="AT65" s="360">
        <f t="shared" ref="AT65" si="409">SUM(AT52:AT64)</f>
        <v>0</v>
      </c>
      <c r="AU65" s="72">
        <f t="shared" si="356"/>
        <v>0</v>
      </c>
      <c r="AW65" s="73"/>
      <c r="AX65" s="191" t="s">
        <v>43</v>
      </c>
      <c r="AY65" s="183">
        <f>SUM(AY52:AY64)</f>
        <v>0</v>
      </c>
      <c r="AZ65" s="183">
        <f t="shared" ref="AZ65" si="410">SUM(AZ52:AZ64)</f>
        <v>0</v>
      </c>
      <c r="BA65" s="183">
        <f t="shared" ref="BA65" si="411">SUM(BA52:BA64)</f>
        <v>0</v>
      </c>
      <c r="BB65" s="183">
        <f t="shared" ref="BB65" si="412">SUM(BB52:BB64)</f>
        <v>0</v>
      </c>
      <c r="BC65" s="183">
        <f t="shared" ref="BC65" si="413">SUM(BC52:BC64)</f>
        <v>0</v>
      </c>
      <c r="BD65" s="183">
        <f t="shared" ref="BD65" si="414">SUM(BD52:BD64)</f>
        <v>0</v>
      </c>
      <c r="BE65" s="183">
        <f t="shared" ref="BE65" si="415">SUM(BE52:BE64)</f>
        <v>0</v>
      </c>
      <c r="BF65" s="183">
        <f t="shared" ref="BF65" si="416">SUM(BF52:BF64)</f>
        <v>0</v>
      </c>
      <c r="BG65" s="183">
        <f t="shared" ref="BG65" si="417">SUM(BG52:BG64)</f>
        <v>0</v>
      </c>
      <c r="BH65" s="183">
        <f t="shared" ref="BH65" si="418">SUM(BH52:BH64)</f>
        <v>0</v>
      </c>
      <c r="BI65" s="183">
        <f t="shared" ref="BI65" si="419">SUM(BI52:BI64)</f>
        <v>0</v>
      </c>
      <c r="BJ65" s="360">
        <f t="shared" ref="BJ65" si="420">SUM(BJ52:BJ64)</f>
        <v>0</v>
      </c>
      <c r="BK65" s="72">
        <f t="shared" si="368"/>
        <v>0</v>
      </c>
      <c r="BN65" s="395">
        <f>SUM(BN52:BN64)</f>
        <v>0</v>
      </c>
      <c r="BP65" s="73"/>
      <c r="BQ65" s="191" t="s">
        <v>43</v>
      </c>
      <c r="BR65" s="385"/>
      <c r="BS65" s="385"/>
      <c r="BT65" s="385"/>
      <c r="BU65" s="385"/>
      <c r="BV65" s="385"/>
      <c r="BW65" s="385"/>
      <c r="BX65" s="385"/>
      <c r="BY65" s="385"/>
      <c r="BZ65" s="385"/>
      <c r="CA65" s="385"/>
      <c r="CB65" s="385"/>
      <c r="CC65" s="401"/>
      <c r="CD65" s="388"/>
      <c r="CF65" s="73"/>
      <c r="CG65" s="191" t="s">
        <v>43</v>
      </c>
      <c r="CH65" s="385"/>
      <c r="CI65" s="385"/>
      <c r="CJ65" s="385"/>
      <c r="CK65" s="385"/>
      <c r="CL65" s="385"/>
      <c r="CM65" s="385"/>
      <c r="CN65" s="385"/>
      <c r="CO65" s="385"/>
      <c r="CP65" s="385"/>
      <c r="CQ65" s="385"/>
      <c r="CR65" s="385"/>
      <c r="CS65" s="401"/>
      <c r="CT65" s="388"/>
      <c r="CV65" s="73"/>
      <c r="CW65" s="191" t="s">
        <v>43</v>
      </c>
      <c r="CX65" s="385"/>
      <c r="CY65" s="385"/>
      <c r="CZ65" s="385"/>
      <c r="DA65" s="385"/>
      <c r="DB65" s="385"/>
      <c r="DC65" s="385"/>
      <c r="DD65" s="385"/>
      <c r="DE65" s="385"/>
      <c r="DF65" s="385"/>
      <c r="DG65" s="385"/>
      <c r="DH65" s="385"/>
      <c r="DI65" s="401"/>
      <c r="DJ65" s="388"/>
      <c r="DL65" s="73"/>
      <c r="DM65" s="191" t="s">
        <v>43</v>
      </c>
      <c r="DN65" s="385"/>
      <c r="DO65" s="385"/>
      <c r="DP65" s="385"/>
      <c r="DQ65" s="385"/>
      <c r="DR65" s="385"/>
      <c r="DS65" s="385"/>
      <c r="DT65" s="385"/>
      <c r="DU65" s="385"/>
      <c r="DV65" s="385"/>
      <c r="DW65" s="385"/>
      <c r="DX65" s="385"/>
      <c r="DY65" s="401"/>
      <c r="DZ65" s="388"/>
    </row>
    <row r="66" spans="1:130" ht="21.75" thickBot="1" x14ac:dyDescent="0.4">
      <c r="A66" s="75"/>
      <c r="Q66" s="75"/>
      <c r="AG66" s="75"/>
      <c r="AW66" s="75"/>
      <c r="BP66" s="75"/>
      <c r="CF66" s="75"/>
      <c r="CV66" s="75"/>
      <c r="DL66" s="75"/>
    </row>
    <row r="67" spans="1:130" ht="21.75" thickBot="1" x14ac:dyDescent="0.4">
      <c r="A67" s="75"/>
      <c r="B67" s="239" t="s">
        <v>36</v>
      </c>
      <c r="C67" s="317" t="str">
        <f t="shared" ref="C67:N67" si="421">C$3</f>
        <v>Jan</v>
      </c>
      <c r="D67" s="317" t="str">
        <f t="shared" si="421"/>
        <v>Feb</v>
      </c>
      <c r="E67" s="317" t="str">
        <f t="shared" si="421"/>
        <v>Mar</v>
      </c>
      <c r="F67" s="317" t="str">
        <f t="shared" si="421"/>
        <v>Apr</v>
      </c>
      <c r="G67" s="317" t="str">
        <f t="shared" si="421"/>
        <v>May</v>
      </c>
      <c r="H67" s="317" t="str">
        <f t="shared" si="421"/>
        <v>Jun</v>
      </c>
      <c r="I67" s="317" t="str">
        <f t="shared" si="421"/>
        <v>Jul</v>
      </c>
      <c r="J67" s="317" t="str">
        <f t="shared" si="421"/>
        <v>Aug</v>
      </c>
      <c r="K67" s="317" t="str">
        <f t="shared" si="421"/>
        <v>Sep</v>
      </c>
      <c r="L67" s="317" t="str">
        <f t="shared" si="421"/>
        <v>Oct</v>
      </c>
      <c r="M67" s="317" t="str">
        <f t="shared" si="421"/>
        <v>Nov</v>
      </c>
      <c r="N67" s="317" t="str">
        <f t="shared" si="421"/>
        <v>Dec</v>
      </c>
      <c r="O67" s="318" t="s">
        <v>34</v>
      </c>
      <c r="Q67" s="75"/>
      <c r="R67" s="239" t="s">
        <v>36</v>
      </c>
      <c r="S67" s="317" t="str">
        <f t="shared" ref="S67:AD67" si="422">S$3</f>
        <v>Jan</v>
      </c>
      <c r="T67" s="317" t="str">
        <f t="shared" si="422"/>
        <v>Feb</v>
      </c>
      <c r="U67" s="317" t="str">
        <f t="shared" si="422"/>
        <v>Mar</v>
      </c>
      <c r="V67" s="317" t="str">
        <f t="shared" si="422"/>
        <v>Apr</v>
      </c>
      <c r="W67" s="317" t="str">
        <f t="shared" si="422"/>
        <v>May</v>
      </c>
      <c r="X67" s="317" t="str">
        <f t="shared" si="422"/>
        <v>Jun</v>
      </c>
      <c r="Y67" s="317" t="str">
        <f t="shared" si="422"/>
        <v>Jul</v>
      </c>
      <c r="Z67" s="317" t="str">
        <f t="shared" si="422"/>
        <v>Aug</v>
      </c>
      <c r="AA67" s="317" t="str">
        <f t="shared" si="422"/>
        <v>Sep</v>
      </c>
      <c r="AB67" s="317" t="str">
        <f t="shared" si="422"/>
        <v>Oct</v>
      </c>
      <c r="AC67" s="317" t="str">
        <f t="shared" si="422"/>
        <v>Nov</v>
      </c>
      <c r="AD67" s="317" t="str">
        <f t="shared" si="422"/>
        <v>Dec</v>
      </c>
      <c r="AE67" s="318" t="s">
        <v>34</v>
      </c>
      <c r="AG67" s="75"/>
      <c r="AH67" s="239" t="s">
        <v>36</v>
      </c>
      <c r="AI67" s="317" t="str">
        <f t="shared" ref="AI67:AT67" si="423">AI$3</f>
        <v>Jan</v>
      </c>
      <c r="AJ67" s="317" t="str">
        <f t="shared" si="423"/>
        <v>Feb</v>
      </c>
      <c r="AK67" s="317" t="str">
        <f t="shared" si="423"/>
        <v>Mar</v>
      </c>
      <c r="AL67" s="317" t="str">
        <f t="shared" si="423"/>
        <v>Apr</v>
      </c>
      <c r="AM67" s="317" t="str">
        <f t="shared" si="423"/>
        <v>May</v>
      </c>
      <c r="AN67" s="317" t="str">
        <f t="shared" si="423"/>
        <v>Jun</v>
      </c>
      <c r="AO67" s="317" t="str">
        <f t="shared" si="423"/>
        <v>Jul</v>
      </c>
      <c r="AP67" s="317" t="str">
        <f t="shared" si="423"/>
        <v>Aug</v>
      </c>
      <c r="AQ67" s="317" t="str">
        <f t="shared" si="423"/>
        <v>Sep</v>
      </c>
      <c r="AR67" s="317" t="str">
        <f t="shared" si="423"/>
        <v>Oct</v>
      </c>
      <c r="AS67" s="317" t="str">
        <f t="shared" si="423"/>
        <v>Nov</v>
      </c>
      <c r="AT67" s="317" t="str">
        <f t="shared" si="423"/>
        <v>Dec</v>
      </c>
      <c r="AU67" s="318" t="s">
        <v>34</v>
      </c>
      <c r="AW67" s="75"/>
      <c r="AX67" s="239" t="s">
        <v>36</v>
      </c>
      <c r="AY67" s="317" t="str">
        <f t="shared" ref="AY67:BJ67" si="424">AY$3</f>
        <v>Jan</v>
      </c>
      <c r="AZ67" s="317" t="str">
        <f t="shared" si="424"/>
        <v>Feb</v>
      </c>
      <c r="BA67" s="317" t="str">
        <f t="shared" si="424"/>
        <v>Mar</v>
      </c>
      <c r="BB67" s="317" t="str">
        <f t="shared" si="424"/>
        <v>Apr</v>
      </c>
      <c r="BC67" s="317" t="str">
        <f t="shared" si="424"/>
        <v>May</v>
      </c>
      <c r="BD67" s="317" t="str">
        <f t="shared" si="424"/>
        <v>Jun</v>
      </c>
      <c r="BE67" s="317" t="str">
        <f t="shared" si="424"/>
        <v>Jul</v>
      </c>
      <c r="BF67" s="317" t="str">
        <f t="shared" si="424"/>
        <v>Aug</v>
      </c>
      <c r="BG67" s="317" t="str">
        <f t="shared" si="424"/>
        <v>Sep</v>
      </c>
      <c r="BH67" s="317" t="str">
        <f t="shared" si="424"/>
        <v>Oct</v>
      </c>
      <c r="BI67" s="317" t="str">
        <f t="shared" si="424"/>
        <v>Nov</v>
      </c>
      <c r="BJ67" s="317" t="str">
        <f t="shared" si="424"/>
        <v>Dec</v>
      </c>
      <c r="BK67" s="318" t="s">
        <v>34</v>
      </c>
      <c r="BN67" s="393" t="s">
        <v>34</v>
      </c>
      <c r="BP67" s="75"/>
      <c r="BQ67" s="239" t="s">
        <v>36</v>
      </c>
      <c r="BR67" s="317" t="str">
        <f t="shared" ref="BR67:CC67" si="425">BR$3</f>
        <v>Jan</v>
      </c>
      <c r="BS67" s="317" t="str">
        <f t="shared" si="425"/>
        <v>Feb</v>
      </c>
      <c r="BT67" s="317" t="str">
        <f t="shared" si="425"/>
        <v>Mar</v>
      </c>
      <c r="BU67" s="317" t="str">
        <f t="shared" si="425"/>
        <v>Apr</v>
      </c>
      <c r="BV67" s="317" t="str">
        <f t="shared" si="425"/>
        <v>May</v>
      </c>
      <c r="BW67" s="317" t="str">
        <f t="shared" si="425"/>
        <v>Jun</v>
      </c>
      <c r="BX67" s="317" t="str">
        <f t="shared" si="425"/>
        <v>Jul</v>
      </c>
      <c r="BY67" s="317" t="str">
        <f t="shared" si="425"/>
        <v>Aug</v>
      </c>
      <c r="BZ67" s="317" t="str">
        <f t="shared" si="425"/>
        <v>Sep</v>
      </c>
      <c r="CA67" s="317" t="str">
        <f t="shared" si="425"/>
        <v>Oct</v>
      </c>
      <c r="CB67" s="317" t="str">
        <f t="shared" si="425"/>
        <v>Nov</v>
      </c>
      <c r="CC67" s="317" t="str">
        <f t="shared" si="425"/>
        <v>Dec</v>
      </c>
      <c r="CD67" s="318" t="s">
        <v>34</v>
      </c>
      <c r="CF67" s="75"/>
      <c r="CG67" s="239" t="s">
        <v>36</v>
      </c>
      <c r="CH67" s="317" t="str">
        <f t="shared" ref="CH67:CS67" si="426">CH$3</f>
        <v>Jan</v>
      </c>
      <c r="CI67" s="317" t="str">
        <f t="shared" si="426"/>
        <v>Feb</v>
      </c>
      <c r="CJ67" s="317" t="str">
        <f t="shared" si="426"/>
        <v>Mar</v>
      </c>
      <c r="CK67" s="317" t="str">
        <f t="shared" si="426"/>
        <v>Apr</v>
      </c>
      <c r="CL67" s="317" t="str">
        <f t="shared" si="426"/>
        <v>May</v>
      </c>
      <c r="CM67" s="317" t="str">
        <f t="shared" si="426"/>
        <v>Jun</v>
      </c>
      <c r="CN67" s="317" t="str">
        <f t="shared" si="426"/>
        <v>Jul</v>
      </c>
      <c r="CO67" s="317" t="str">
        <f t="shared" si="426"/>
        <v>Aug</v>
      </c>
      <c r="CP67" s="317" t="str">
        <f t="shared" si="426"/>
        <v>Sep</v>
      </c>
      <c r="CQ67" s="317" t="str">
        <f t="shared" si="426"/>
        <v>Oct</v>
      </c>
      <c r="CR67" s="317" t="str">
        <f t="shared" si="426"/>
        <v>Nov</v>
      </c>
      <c r="CS67" s="317" t="str">
        <f t="shared" si="426"/>
        <v>Dec</v>
      </c>
      <c r="CT67" s="318" t="s">
        <v>34</v>
      </c>
      <c r="CV67" s="75"/>
      <c r="CW67" s="239" t="s">
        <v>36</v>
      </c>
      <c r="CX67" s="317" t="str">
        <f t="shared" ref="CX67:DI67" si="427">CX$3</f>
        <v>Jan</v>
      </c>
      <c r="CY67" s="317" t="str">
        <f t="shared" si="427"/>
        <v>Feb</v>
      </c>
      <c r="CZ67" s="317" t="str">
        <f t="shared" si="427"/>
        <v>Mar</v>
      </c>
      <c r="DA67" s="317" t="str">
        <f t="shared" si="427"/>
        <v>Apr</v>
      </c>
      <c r="DB67" s="317" t="str">
        <f t="shared" si="427"/>
        <v>May</v>
      </c>
      <c r="DC67" s="317" t="str">
        <f t="shared" si="427"/>
        <v>Jun</v>
      </c>
      <c r="DD67" s="317" t="str">
        <f t="shared" si="427"/>
        <v>Jul</v>
      </c>
      <c r="DE67" s="317" t="str">
        <f t="shared" si="427"/>
        <v>Aug</v>
      </c>
      <c r="DF67" s="317" t="str">
        <f t="shared" si="427"/>
        <v>Sep</v>
      </c>
      <c r="DG67" s="317" t="str">
        <f t="shared" si="427"/>
        <v>Oct</v>
      </c>
      <c r="DH67" s="317" t="str">
        <f t="shared" si="427"/>
        <v>Nov</v>
      </c>
      <c r="DI67" s="317" t="str">
        <f t="shared" si="427"/>
        <v>Dec</v>
      </c>
      <c r="DJ67" s="318" t="s">
        <v>34</v>
      </c>
      <c r="DL67" s="75"/>
      <c r="DM67" s="239" t="s">
        <v>36</v>
      </c>
      <c r="DN67" s="317" t="str">
        <f t="shared" ref="DN67:DY67" si="428">DN$3</f>
        <v>Jan</v>
      </c>
      <c r="DO67" s="317" t="str">
        <f t="shared" si="428"/>
        <v>Feb</v>
      </c>
      <c r="DP67" s="317" t="str">
        <f t="shared" si="428"/>
        <v>Mar</v>
      </c>
      <c r="DQ67" s="317" t="str">
        <f t="shared" si="428"/>
        <v>Apr</v>
      </c>
      <c r="DR67" s="317" t="str">
        <f t="shared" si="428"/>
        <v>May</v>
      </c>
      <c r="DS67" s="317" t="str">
        <f t="shared" si="428"/>
        <v>Jun</v>
      </c>
      <c r="DT67" s="317" t="str">
        <f t="shared" si="428"/>
        <v>Jul</v>
      </c>
      <c r="DU67" s="317" t="str">
        <f t="shared" si="428"/>
        <v>Aug</v>
      </c>
      <c r="DV67" s="317" t="str">
        <f t="shared" si="428"/>
        <v>Sep</v>
      </c>
      <c r="DW67" s="317" t="str">
        <f t="shared" si="428"/>
        <v>Oct</v>
      </c>
      <c r="DX67" s="317" t="str">
        <f t="shared" si="428"/>
        <v>Nov</v>
      </c>
      <c r="DY67" s="317" t="str">
        <f t="shared" si="428"/>
        <v>Dec</v>
      </c>
      <c r="DZ67" s="318" t="s">
        <v>34</v>
      </c>
    </row>
    <row r="68" spans="1:130" ht="15" customHeight="1" x14ac:dyDescent="0.25">
      <c r="A68" s="492" t="s">
        <v>166</v>
      </c>
      <c r="B68" s="403" t="s">
        <v>60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320">
        <f t="shared" ref="O68:O81" si="429">SUM(C68:N68)</f>
        <v>0</v>
      </c>
      <c r="Q68" s="492" t="s">
        <v>166</v>
      </c>
      <c r="R68" s="403" t="s">
        <v>60</v>
      </c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320">
        <f t="shared" ref="AE68:AE81" si="430">SUM(S68:AD68)</f>
        <v>0</v>
      </c>
      <c r="AG68" s="492" t="s">
        <v>166</v>
      </c>
      <c r="AH68" s="403" t="s">
        <v>60</v>
      </c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320">
        <f t="shared" ref="AU68:AU81" si="431">SUM(AI68:AT68)</f>
        <v>0</v>
      </c>
      <c r="AW68" s="492" t="s">
        <v>166</v>
      </c>
      <c r="AX68" s="403" t="s">
        <v>60</v>
      </c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320">
        <f t="shared" ref="BK68:BK81" si="432">SUM(AY68:BJ68)</f>
        <v>0</v>
      </c>
      <c r="BL68" s="187"/>
      <c r="BN68" s="396"/>
      <c r="BP68" s="492" t="s">
        <v>166</v>
      </c>
      <c r="BQ68" s="403" t="s">
        <v>60</v>
      </c>
      <c r="BR68" s="169"/>
      <c r="BS68" s="169"/>
      <c r="BT68" s="169"/>
      <c r="BU68" s="169"/>
      <c r="BV68" s="169"/>
      <c r="BW68" s="169"/>
      <c r="BX68" s="169"/>
      <c r="BY68" s="169"/>
      <c r="BZ68" s="169"/>
      <c r="CA68" s="169"/>
      <c r="CB68" s="169"/>
      <c r="CC68" s="169"/>
      <c r="CD68" s="379">
        <f t="shared" ref="CD68:CD81" si="433">SUM(BR68:CC68)</f>
        <v>0</v>
      </c>
      <c r="CF68" s="492" t="s">
        <v>166</v>
      </c>
      <c r="CG68" s="403" t="s">
        <v>60</v>
      </c>
      <c r="CH68" s="169"/>
      <c r="CI68" s="169"/>
      <c r="CJ68" s="169"/>
      <c r="CK68" s="169"/>
      <c r="CL68" s="169"/>
      <c r="CM68" s="169"/>
      <c r="CN68" s="169"/>
      <c r="CO68" s="169"/>
      <c r="CP68" s="169"/>
      <c r="CQ68" s="169"/>
      <c r="CR68" s="169"/>
      <c r="CS68" s="169"/>
      <c r="CT68" s="379">
        <f t="shared" ref="CT68:CT81" si="434">SUM(CH68:CS68)</f>
        <v>0</v>
      </c>
      <c r="CV68" s="492" t="s">
        <v>166</v>
      </c>
      <c r="CW68" s="403" t="s">
        <v>60</v>
      </c>
      <c r="CX68" s="169"/>
      <c r="CY68" s="169"/>
      <c r="CZ68" s="169"/>
      <c r="DA68" s="169"/>
      <c r="DB68" s="169"/>
      <c r="DC68" s="169"/>
      <c r="DD68" s="169"/>
      <c r="DE68" s="169"/>
      <c r="DF68" s="169"/>
      <c r="DG68" s="169"/>
      <c r="DH68" s="169"/>
      <c r="DI68" s="169"/>
      <c r="DJ68" s="379">
        <f t="shared" ref="DJ68:DJ81" si="435">SUM(CX68:DI68)</f>
        <v>0</v>
      </c>
      <c r="DL68" s="492" t="s">
        <v>166</v>
      </c>
      <c r="DM68" s="403" t="s">
        <v>60</v>
      </c>
      <c r="DN68" s="169"/>
      <c r="DO68" s="169"/>
      <c r="DP68" s="169"/>
      <c r="DQ68" s="169"/>
      <c r="DR68" s="169"/>
      <c r="DS68" s="169"/>
      <c r="DT68" s="169"/>
      <c r="DU68" s="169"/>
      <c r="DV68" s="169"/>
      <c r="DW68" s="169"/>
      <c r="DX68" s="169"/>
      <c r="DY68" s="169"/>
      <c r="DZ68" s="379">
        <f t="shared" ref="DZ68:DZ81" si="436">SUM(DN68:DY68)</f>
        <v>0</v>
      </c>
    </row>
    <row r="69" spans="1:130" x14ac:dyDescent="0.25">
      <c r="A69" s="493"/>
      <c r="B69" s="403" t="s">
        <v>59</v>
      </c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320">
        <f t="shared" si="429"/>
        <v>0</v>
      </c>
      <c r="Q69" s="493"/>
      <c r="R69" s="403" t="s">
        <v>59</v>
      </c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320">
        <f t="shared" si="430"/>
        <v>0</v>
      </c>
      <c r="AG69" s="493"/>
      <c r="AH69" s="403" t="s">
        <v>59</v>
      </c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320">
        <f t="shared" si="431"/>
        <v>0</v>
      </c>
      <c r="AW69" s="493"/>
      <c r="AX69" s="403" t="s">
        <v>59</v>
      </c>
      <c r="AY69" s="161"/>
      <c r="AZ69" s="161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320">
        <f t="shared" si="432"/>
        <v>0</v>
      </c>
      <c r="BN69" s="396"/>
      <c r="BP69" s="493"/>
      <c r="BQ69" s="403" t="s">
        <v>59</v>
      </c>
      <c r="BR69" s="169"/>
      <c r="BS69" s="169"/>
      <c r="BT69" s="169"/>
      <c r="BU69" s="169"/>
      <c r="BV69" s="169"/>
      <c r="BW69" s="169"/>
      <c r="BX69" s="169"/>
      <c r="BY69" s="169"/>
      <c r="BZ69" s="169"/>
      <c r="CA69" s="169"/>
      <c r="CB69" s="169"/>
      <c r="CC69" s="169"/>
      <c r="CD69" s="379">
        <f t="shared" si="433"/>
        <v>0</v>
      </c>
      <c r="CF69" s="493"/>
      <c r="CG69" s="403" t="s">
        <v>59</v>
      </c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379">
        <f t="shared" si="434"/>
        <v>0</v>
      </c>
      <c r="CV69" s="493"/>
      <c r="CW69" s="403" t="s">
        <v>59</v>
      </c>
      <c r="CX69" s="169"/>
      <c r="CY69" s="169"/>
      <c r="CZ69" s="169"/>
      <c r="DA69" s="169"/>
      <c r="DB69" s="169"/>
      <c r="DC69" s="169"/>
      <c r="DD69" s="169"/>
      <c r="DE69" s="169"/>
      <c r="DF69" s="169"/>
      <c r="DG69" s="169"/>
      <c r="DH69" s="169"/>
      <c r="DI69" s="169"/>
      <c r="DJ69" s="379">
        <f t="shared" si="435"/>
        <v>0</v>
      </c>
      <c r="DL69" s="493"/>
      <c r="DM69" s="403" t="s">
        <v>59</v>
      </c>
      <c r="DN69" s="169"/>
      <c r="DO69" s="169"/>
      <c r="DP69" s="169"/>
      <c r="DQ69" s="169"/>
      <c r="DR69" s="169"/>
      <c r="DS69" s="169"/>
      <c r="DT69" s="169"/>
      <c r="DU69" s="169"/>
      <c r="DV69" s="169"/>
      <c r="DW69" s="169"/>
      <c r="DX69" s="169"/>
      <c r="DY69" s="169"/>
      <c r="DZ69" s="379">
        <f t="shared" si="436"/>
        <v>0</v>
      </c>
    </row>
    <row r="70" spans="1:130" x14ac:dyDescent="0.25">
      <c r="A70" s="493"/>
      <c r="B70" s="403" t="s">
        <v>58</v>
      </c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320">
        <f t="shared" si="429"/>
        <v>0</v>
      </c>
      <c r="Q70" s="493"/>
      <c r="R70" s="403" t="s">
        <v>58</v>
      </c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320">
        <f t="shared" si="430"/>
        <v>0</v>
      </c>
      <c r="AG70" s="493"/>
      <c r="AH70" s="403" t="s">
        <v>58</v>
      </c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320">
        <f t="shared" si="431"/>
        <v>0</v>
      </c>
      <c r="AW70" s="493"/>
      <c r="AX70" s="403" t="s">
        <v>58</v>
      </c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320">
        <f t="shared" si="432"/>
        <v>0</v>
      </c>
      <c r="BN70" s="396"/>
      <c r="BP70" s="493"/>
      <c r="BQ70" s="403" t="s">
        <v>58</v>
      </c>
      <c r="BR70" s="169"/>
      <c r="BS70" s="169"/>
      <c r="BT70" s="169"/>
      <c r="BU70" s="169"/>
      <c r="BV70" s="169"/>
      <c r="BW70" s="169"/>
      <c r="BX70" s="169"/>
      <c r="BY70" s="169"/>
      <c r="BZ70" s="169"/>
      <c r="CA70" s="169"/>
      <c r="CB70" s="169"/>
      <c r="CC70" s="169"/>
      <c r="CD70" s="379">
        <f t="shared" si="433"/>
        <v>0</v>
      </c>
      <c r="CF70" s="493"/>
      <c r="CG70" s="403" t="s">
        <v>58</v>
      </c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169"/>
      <c r="CS70" s="169"/>
      <c r="CT70" s="379">
        <f t="shared" si="434"/>
        <v>0</v>
      </c>
      <c r="CV70" s="493"/>
      <c r="CW70" s="403" t="s">
        <v>58</v>
      </c>
      <c r="CX70" s="169"/>
      <c r="CY70" s="169"/>
      <c r="CZ70" s="169"/>
      <c r="DA70" s="169"/>
      <c r="DB70" s="169"/>
      <c r="DC70" s="169"/>
      <c r="DD70" s="169"/>
      <c r="DE70" s="169"/>
      <c r="DF70" s="169"/>
      <c r="DG70" s="169"/>
      <c r="DH70" s="169"/>
      <c r="DI70" s="169"/>
      <c r="DJ70" s="379">
        <f t="shared" si="435"/>
        <v>0</v>
      </c>
      <c r="DL70" s="493"/>
      <c r="DM70" s="403" t="s">
        <v>58</v>
      </c>
      <c r="DN70" s="169"/>
      <c r="DO70" s="169"/>
      <c r="DP70" s="169"/>
      <c r="DQ70" s="169"/>
      <c r="DR70" s="169"/>
      <c r="DS70" s="169"/>
      <c r="DT70" s="169"/>
      <c r="DU70" s="169"/>
      <c r="DV70" s="169"/>
      <c r="DW70" s="169"/>
      <c r="DX70" s="169"/>
      <c r="DY70" s="169"/>
      <c r="DZ70" s="379">
        <f t="shared" si="436"/>
        <v>0</v>
      </c>
    </row>
    <row r="71" spans="1:130" x14ac:dyDescent="0.25">
      <c r="A71" s="493"/>
      <c r="B71" s="403" t="s">
        <v>57</v>
      </c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320">
        <f t="shared" si="429"/>
        <v>0</v>
      </c>
      <c r="Q71" s="493"/>
      <c r="R71" s="403" t="s">
        <v>57</v>
      </c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320">
        <f t="shared" si="430"/>
        <v>0</v>
      </c>
      <c r="AG71" s="493"/>
      <c r="AH71" s="403" t="s">
        <v>57</v>
      </c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320">
        <f t="shared" si="431"/>
        <v>0</v>
      </c>
      <c r="AW71" s="493"/>
      <c r="AX71" s="403" t="s">
        <v>57</v>
      </c>
      <c r="AY71" s="161"/>
      <c r="AZ71" s="161"/>
      <c r="BA71" s="161"/>
      <c r="BB71" s="161"/>
      <c r="BC71" s="161"/>
      <c r="BD71" s="161"/>
      <c r="BE71" s="161"/>
      <c r="BF71" s="161"/>
      <c r="BG71" s="161"/>
      <c r="BH71" s="161"/>
      <c r="BI71" s="161"/>
      <c r="BJ71" s="161"/>
      <c r="BK71" s="320">
        <f t="shared" si="432"/>
        <v>0</v>
      </c>
      <c r="BN71" s="396"/>
      <c r="BP71" s="493"/>
      <c r="BQ71" s="403" t="s">
        <v>57</v>
      </c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379">
        <f t="shared" si="433"/>
        <v>0</v>
      </c>
      <c r="CF71" s="493"/>
      <c r="CG71" s="403" t="s">
        <v>57</v>
      </c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379">
        <f t="shared" si="434"/>
        <v>0</v>
      </c>
      <c r="CV71" s="493"/>
      <c r="CW71" s="403" t="s">
        <v>57</v>
      </c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379">
        <f t="shared" si="435"/>
        <v>0</v>
      </c>
      <c r="DL71" s="493"/>
      <c r="DM71" s="403" t="s">
        <v>57</v>
      </c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379">
        <f t="shared" si="436"/>
        <v>0</v>
      </c>
    </row>
    <row r="72" spans="1:130" x14ac:dyDescent="0.25">
      <c r="A72" s="493"/>
      <c r="B72" s="403" t="s">
        <v>56</v>
      </c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320">
        <f t="shared" si="429"/>
        <v>0</v>
      </c>
      <c r="Q72" s="493"/>
      <c r="R72" s="403" t="s">
        <v>56</v>
      </c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320">
        <f t="shared" si="430"/>
        <v>0</v>
      </c>
      <c r="AG72" s="493"/>
      <c r="AH72" s="403" t="s">
        <v>56</v>
      </c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1"/>
      <c r="AU72" s="320">
        <f t="shared" si="431"/>
        <v>0</v>
      </c>
      <c r="AW72" s="493"/>
      <c r="AX72" s="403" t="s">
        <v>56</v>
      </c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320">
        <f t="shared" si="432"/>
        <v>0</v>
      </c>
      <c r="BN72" s="396"/>
      <c r="BP72" s="493"/>
      <c r="BQ72" s="403" t="s">
        <v>56</v>
      </c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69"/>
      <c r="CC72" s="169"/>
      <c r="CD72" s="379">
        <f t="shared" si="433"/>
        <v>0</v>
      </c>
      <c r="CF72" s="493"/>
      <c r="CG72" s="403" t="s">
        <v>56</v>
      </c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379">
        <f t="shared" si="434"/>
        <v>0</v>
      </c>
      <c r="CV72" s="493"/>
      <c r="CW72" s="403" t="s">
        <v>56</v>
      </c>
      <c r="CX72" s="169"/>
      <c r="CY72" s="169"/>
      <c r="CZ72" s="169"/>
      <c r="DA72" s="169"/>
      <c r="DB72" s="169"/>
      <c r="DC72" s="169"/>
      <c r="DD72" s="169"/>
      <c r="DE72" s="169"/>
      <c r="DF72" s="169"/>
      <c r="DG72" s="169"/>
      <c r="DH72" s="169"/>
      <c r="DI72" s="169"/>
      <c r="DJ72" s="379">
        <f t="shared" si="435"/>
        <v>0</v>
      </c>
      <c r="DL72" s="493"/>
      <c r="DM72" s="403" t="s">
        <v>56</v>
      </c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379">
        <f t="shared" si="436"/>
        <v>0</v>
      </c>
    </row>
    <row r="73" spans="1:130" x14ac:dyDescent="0.25">
      <c r="A73" s="493"/>
      <c r="B73" s="403" t="s">
        <v>55</v>
      </c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320">
        <f t="shared" si="429"/>
        <v>0</v>
      </c>
      <c r="Q73" s="493"/>
      <c r="R73" s="403" t="s">
        <v>55</v>
      </c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320">
        <f t="shared" si="430"/>
        <v>0</v>
      </c>
      <c r="AG73" s="493"/>
      <c r="AH73" s="403" t="s">
        <v>55</v>
      </c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  <c r="AS73" s="161"/>
      <c r="AT73" s="161"/>
      <c r="AU73" s="320">
        <f t="shared" si="431"/>
        <v>0</v>
      </c>
      <c r="AW73" s="493"/>
      <c r="AX73" s="403" t="s">
        <v>55</v>
      </c>
      <c r="AY73" s="161"/>
      <c r="AZ73" s="161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320">
        <f t="shared" si="432"/>
        <v>0</v>
      </c>
      <c r="BN73" s="396"/>
      <c r="BP73" s="493"/>
      <c r="BQ73" s="403" t="s">
        <v>55</v>
      </c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379">
        <f t="shared" si="433"/>
        <v>0</v>
      </c>
      <c r="CF73" s="493"/>
      <c r="CG73" s="403" t="s">
        <v>55</v>
      </c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379">
        <f t="shared" si="434"/>
        <v>0</v>
      </c>
      <c r="CV73" s="493"/>
      <c r="CW73" s="403" t="s">
        <v>55</v>
      </c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379">
        <f t="shared" si="435"/>
        <v>0</v>
      </c>
      <c r="DL73" s="493"/>
      <c r="DM73" s="403" t="s">
        <v>55</v>
      </c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379">
        <f t="shared" si="436"/>
        <v>0</v>
      </c>
    </row>
    <row r="74" spans="1:130" x14ac:dyDescent="0.25">
      <c r="A74" s="493"/>
      <c r="B74" s="403" t="s">
        <v>54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320">
        <f t="shared" si="429"/>
        <v>0</v>
      </c>
      <c r="Q74" s="493"/>
      <c r="R74" s="403" t="s">
        <v>54</v>
      </c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320">
        <f t="shared" si="430"/>
        <v>0</v>
      </c>
      <c r="AG74" s="493"/>
      <c r="AH74" s="403" t="s">
        <v>54</v>
      </c>
      <c r="AI74" s="161"/>
      <c r="AJ74" s="161"/>
      <c r="AK74" s="161"/>
      <c r="AL74" s="161"/>
      <c r="AM74" s="161"/>
      <c r="AN74" s="161"/>
      <c r="AO74" s="161"/>
      <c r="AP74" s="161"/>
      <c r="AQ74" s="161"/>
      <c r="AR74" s="161"/>
      <c r="AS74" s="161"/>
      <c r="AT74" s="161"/>
      <c r="AU74" s="320">
        <f t="shared" si="431"/>
        <v>0</v>
      </c>
      <c r="AW74" s="493"/>
      <c r="AX74" s="403" t="s">
        <v>54</v>
      </c>
      <c r="AY74" s="161"/>
      <c r="AZ74" s="161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320">
        <f t="shared" si="432"/>
        <v>0</v>
      </c>
      <c r="BN74" s="396"/>
      <c r="BP74" s="493"/>
      <c r="BQ74" s="403" t="s">
        <v>54</v>
      </c>
      <c r="BR74" s="169"/>
      <c r="BS74" s="169"/>
      <c r="BT74" s="169"/>
      <c r="BU74" s="169"/>
      <c r="BV74" s="169"/>
      <c r="BW74" s="169"/>
      <c r="BX74" s="169"/>
      <c r="BY74" s="169"/>
      <c r="BZ74" s="169"/>
      <c r="CA74" s="169"/>
      <c r="CB74" s="169"/>
      <c r="CC74" s="169"/>
      <c r="CD74" s="379">
        <f t="shared" si="433"/>
        <v>0</v>
      </c>
      <c r="CF74" s="493"/>
      <c r="CG74" s="403" t="s">
        <v>54</v>
      </c>
      <c r="CH74" s="169"/>
      <c r="CI74" s="169"/>
      <c r="CJ74" s="169"/>
      <c r="CK74" s="169"/>
      <c r="CL74" s="169"/>
      <c r="CM74" s="169"/>
      <c r="CN74" s="169"/>
      <c r="CO74" s="169"/>
      <c r="CP74" s="169"/>
      <c r="CQ74" s="169"/>
      <c r="CR74" s="169"/>
      <c r="CS74" s="169"/>
      <c r="CT74" s="379">
        <f t="shared" si="434"/>
        <v>0</v>
      </c>
      <c r="CV74" s="493"/>
      <c r="CW74" s="403" t="s">
        <v>54</v>
      </c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379">
        <f t="shared" si="435"/>
        <v>0</v>
      </c>
      <c r="DL74" s="493"/>
      <c r="DM74" s="403" t="s">
        <v>54</v>
      </c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379">
        <f t="shared" si="436"/>
        <v>0</v>
      </c>
    </row>
    <row r="75" spans="1:130" x14ac:dyDescent="0.25">
      <c r="A75" s="493"/>
      <c r="B75" s="403" t="s">
        <v>53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320">
        <f t="shared" si="429"/>
        <v>0</v>
      </c>
      <c r="Q75" s="493"/>
      <c r="R75" s="403" t="s">
        <v>53</v>
      </c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320">
        <f t="shared" si="430"/>
        <v>0</v>
      </c>
      <c r="AG75" s="493"/>
      <c r="AH75" s="403" t="s">
        <v>53</v>
      </c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  <c r="AS75" s="161"/>
      <c r="AT75" s="161"/>
      <c r="AU75" s="320">
        <f t="shared" si="431"/>
        <v>0</v>
      </c>
      <c r="AW75" s="493"/>
      <c r="AX75" s="403" t="s">
        <v>53</v>
      </c>
      <c r="AY75" s="161"/>
      <c r="AZ75" s="161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320">
        <f t="shared" si="432"/>
        <v>0</v>
      </c>
      <c r="BN75" s="396"/>
      <c r="BP75" s="493"/>
      <c r="BQ75" s="403" t="s">
        <v>53</v>
      </c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169"/>
      <c r="CD75" s="379">
        <f t="shared" si="433"/>
        <v>0</v>
      </c>
      <c r="CF75" s="493"/>
      <c r="CG75" s="403" t="s">
        <v>53</v>
      </c>
      <c r="CH75" s="169"/>
      <c r="CI75" s="169"/>
      <c r="CJ75" s="169"/>
      <c r="CK75" s="169"/>
      <c r="CL75" s="169"/>
      <c r="CM75" s="169"/>
      <c r="CN75" s="169"/>
      <c r="CO75" s="169"/>
      <c r="CP75" s="169"/>
      <c r="CQ75" s="169"/>
      <c r="CR75" s="169"/>
      <c r="CS75" s="169"/>
      <c r="CT75" s="379">
        <f t="shared" si="434"/>
        <v>0</v>
      </c>
      <c r="CV75" s="493"/>
      <c r="CW75" s="403" t="s">
        <v>53</v>
      </c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379">
        <f t="shared" si="435"/>
        <v>0</v>
      </c>
      <c r="DL75" s="493"/>
      <c r="DM75" s="403" t="s">
        <v>53</v>
      </c>
      <c r="DN75" s="169"/>
      <c r="DO75" s="169"/>
      <c r="DP75" s="169"/>
      <c r="DQ75" s="169"/>
      <c r="DR75" s="169"/>
      <c r="DS75" s="169"/>
      <c r="DT75" s="169"/>
      <c r="DU75" s="169"/>
      <c r="DV75" s="169"/>
      <c r="DW75" s="169"/>
      <c r="DX75" s="169"/>
      <c r="DY75" s="169"/>
      <c r="DZ75" s="379">
        <f t="shared" si="436"/>
        <v>0</v>
      </c>
    </row>
    <row r="76" spans="1:130" x14ac:dyDescent="0.25">
      <c r="A76" s="493"/>
      <c r="B76" s="403" t="s">
        <v>52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320">
        <f t="shared" si="429"/>
        <v>0</v>
      </c>
      <c r="Q76" s="493"/>
      <c r="R76" s="403" t="s">
        <v>52</v>
      </c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320">
        <f t="shared" si="430"/>
        <v>0</v>
      </c>
      <c r="AG76" s="493"/>
      <c r="AH76" s="403" t="s">
        <v>52</v>
      </c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320">
        <f t="shared" si="431"/>
        <v>0</v>
      </c>
      <c r="AW76" s="493"/>
      <c r="AX76" s="403" t="s">
        <v>52</v>
      </c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320">
        <f t="shared" si="432"/>
        <v>0</v>
      </c>
      <c r="BN76" s="396"/>
      <c r="BP76" s="493"/>
      <c r="BQ76" s="403" t="s">
        <v>52</v>
      </c>
      <c r="BR76" s="169"/>
      <c r="BS76" s="169"/>
      <c r="BT76" s="169"/>
      <c r="BU76" s="169"/>
      <c r="BV76" s="169"/>
      <c r="BW76" s="169"/>
      <c r="BX76" s="169"/>
      <c r="BY76" s="169"/>
      <c r="BZ76" s="169"/>
      <c r="CA76" s="169"/>
      <c r="CB76" s="169"/>
      <c r="CC76" s="169"/>
      <c r="CD76" s="379">
        <f t="shared" si="433"/>
        <v>0</v>
      </c>
      <c r="CF76" s="493"/>
      <c r="CG76" s="403" t="s">
        <v>52</v>
      </c>
      <c r="CH76" s="169"/>
      <c r="CI76" s="169"/>
      <c r="CJ76" s="169"/>
      <c r="CK76" s="169"/>
      <c r="CL76" s="169"/>
      <c r="CM76" s="169"/>
      <c r="CN76" s="169"/>
      <c r="CO76" s="169"/>
      <c r="CP76" s="169"/>
      <c r="CQ76" s="169"/>
      <c r="CR76" s="169"/>
      <c r="CS76" s="169"/>
      <c r="CT76" s="379">
        <f t="shared" si="434"/>
        <v>0</v>
      </c>
      <c r="CV76" s="493"/>
      <c r="CW76" s="403" t="s">
        <v>52</v>
      </c>
      <c r="CX76" s="169"/>
      <c r="CY76" s="169"/>
      <c r="CZ76" s="169"/>
      <c r="DA76" s="169"/>
      <c r="DB76" s="169"/>
      <c r="DC76" s="169"/>
      <c r="DD76" s="169"/>
      <c r="DE76" s="169"/>
      <c r="DF76" s="169"/>
      <c r="DG76" s="169"/>
      <c r="DH76" s="169"/>
      <c r="DI76" s="169"/>
      <c r="DJ76" s="379">
        <f t="shared" si="435"/>
        <v>0</v>
      </c>
      <c r="DL76" s="493"/>
      <c r="DM76" s="403" t="s">
        <v>52</v>
      </c>
      <c r="DN76" s="169"/>
      <c r="DO76" s="169"/>
      <c r="DP76" s="169"/>
      <c r="DQ76" s="169"/>
      <c r="DR76" s="169"/>
      <c r="DS76" s="169"/>
      <c r="DT76" s="169"/>
      <c r="DU76" s="169"/>
      <c r="DV76" s="169"/>
      <c r="DW76" s="169"/>
      <c r="DX76" s="169"/>
      <c r="DY76" s="169"/>
      <c r="DZ76" s="379">
        <f t="shared" si="436"/>
        <v>0</v>
      </c>
    </row>
    <row r="77" spans="1:130" x14ac:dyDescent="0.25">
      <c r="A77" s="493"/>
      <c r="B77" s="403" t="s">
        <v>51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320">
        <f t="shared" si="429"/>
        <v>0</v>
      </c>
      <c r="Q77" s="493"/>
      <c r="R77" s="403" t="s">
        <v>51</v>
      </c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320">
        <f t="shared" si="430"/>
        <v>0</v>
      </c>
      <c r="AG77" s="493"/>
      <c r="AH77" s="403" t="s">
        <v>51</v>
      </c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320">
        <f t="shared" si="431"/>
        <v>0</v>
      </c>
      <c r="AW77" s="493"/>
      <c r="AX77" s="403" t="s">
        <v>51</v>
      </c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320">
        <f t="shared" si="432"/>
        <v>0</v>
      </c>
      <c r="BN77" s="396"/>
      <c r="BP77" s="493"/>
      <c r="BQ77" s="403" t="s">
        <v>51</v>
      </c>
      <c r="BR77" s="169"/>
      <c r="BS77" s="169"/>
      <c r="BT77" s="169"/>
      <c r="BU77" s="169"/>
      <c r="BV77" s="169"/>
      <c r="BW77" s="169"/>
      <c r="BX77" s="169"/>
      <c r="BY77" s="169"/>
      <c r="BZ77" s="169"/>
      <c r="CA77" s="169"/>
      <c r="CB77" s="169"/>
      <c r="CC77" s="169"/>
      <c r="CD77" s="379">
        <f t="shared" si="433"/>
        <v>0</v>
      </c>
      <c r="CF77" s="493"/>
      <c r="CG77" s="403" t="s">
        <v>51</v>
      </c>
      <c r="CH77" s="169"/>
      <c r="CI77" s="169"/>
      <c r="CJ77" s="169"/>
      <c r="CK77" s="169"/>
      <c r="CL77" s="169"/>
      <c r="CM77" s="169"/>
      <c r="CN77" s="169"/>
      <c r="CO77" s="169"/>
      <c r="CP77" s="169"/>
      <c r="CQ77" s="169"/>
      <c r="CR77" s="169"/>
      <c r="CS77" s="169"/>
      <c r="CT77" s="379">
        <f t="shared" si="434"/>
        <v>0</v>
      </c>
      <c r="CV77" s="493"/>
      <c r="CW77" s="403" t="s">
        <v>51</v>
      </c>
      <c r="CX77" s="169"/>
      <c r="CY77" s="169"/>
      <c r="CZ77" s="169"/>
      <c r="DA77" s="169"/>
      <c r="DB77" s="169"/>
      <c r="DC77" s="169"/>
      <c r="DD77" s="169"/>
      <c r="DE77" s="169"/>
      <c r="DF77" s="169"/>
      <c r="DG77" s="169"/>
      <c r="DH77" s="169"/>
      <c r="DI77" s="169"/>
      <c r="DJ77" s="379">
        <f t="shared" si="435"/>
        <v>0</v>
      </c>
      <c r="DL77" s="493"/>
      <c r="DM77" s="403" t="s">
        <v>51</v>
      </c>
      <c r="DN77" s="169"/>
      <c r="DO77" s="169"/>
      <c r="DP77" s="169"/>
      <c r="DQ77" s="169"/>
      <c r="DR77" s="169"/>
      <c r="DS77" s="169"/>
      <c r="DT77" s="169"/>
      <c r="DU77" s="169"/>
      <c r="DV77" s="169"/>
      <c r="DW77" s="169"/>
      <c r="DX77" s="169"/>
      <c r="DY77" s="169"/>
      <c r="DZ77" s="379">
        <f t="shared" si="436"/>
        <v>0</v>
      </c>
    </row>
    <row r="78" spans="1:130" x14ac:dyDescent="0.25">
      <c r="A78" s="493"/>
      <c r="B78" s="403" t="s">
        <v>50</v>
      </c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320">
        <f t="shared" si="429"/>
        <v>0</v>
      </c>
      <c r="Q78" s="493"/>
      <c r="R78" s="403" t="s">
        <v>50</v>
      </c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320">
        <f t="shared" si="430"/>
        <v>0</v>
      </c>
      <c r="AG78" s="493"/>
      <c r="AH78" s="403" t="s">
        <v>50</v>
      </c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320">
        <f t="shared" si="431"/>
        <v>0</v>
      </c>
      <c r="AW78" s="493"/>
      <c r="AX78" s="403" t="s">
        <v>50</v>
      </c>
      <c r="AY78" s="161"/>
      <c r="AZ78" s="161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320">
        <f t="shared" si="432"/>
        <v>0</v>
      </c>
      <c r="BN78" s="396"/>
      <c r="BP78" s="493"/>
      <c r="BQ78" s="403" t="s">
        <v>50</v>
      </c>
      <c r="BR78" s="169"/>
      <c r="BS78" s="169"/>
      <c r="BT78" s="169"/>
      <c r="BU78" s="169"/>
      <c r="BV78" s="169"/>
      <c r="BW78" s="169"/>
      <c r="BX78" s="169"/>
      <c r="BY78" s="169"/>
      <c r="BZ78" s="169"/>
      <c r="CA78" s="169"/>
      <c r="CB78" s="169"/>
      <c r="CC78" s="169"/>
      <c r="CD78" s="379">
        <f t="shared" si="433"/>
        <v>0</v>
      </c>
      <c r="CF78" s="493"/>
      <c r="CG78" s="403" t="s">
        <v>50</v>
      </c>
      <c r="CH78" s="169"/>
      <c r="CI78" s="169"/>
      <c r="CJ78" s="169"/>
      <c r="CK78" s="169"/>
      <c r="CL78" s="169"/>
      <c r="CM78" s="169"/>
      <c r="CN78" s="169"/>
      <c r="CO78" s="169"/>
      <c r="CP78" s="169"/>
      <c r="CQ78" s="169"/>
      <c r="CR78" s="169"/>
      <c r="CS78" s="169"/>
      <c r="CT78" s="379">
        <f t="shared" si="434"/>
        <v>0</v>
      </c>
      <c r="CV78" s="493"/>
      <c r="CW78" s="403" t="s">
        <v>50</v>
      </c>
      <c r="CX78" s="169"/>
      <c r="CY78" s="169"/>
      <c r="CZ78" s="169"/>
      <c r="DA78" s="169"/>
      <c r="DB78" s="169"/>
      <c r="DC78" s="169"/>
      <c r="DD78" s="169"/>
      <c r="DE78" s="169"/>
      <c r="DF78" s="169"/>
      <c r="DG78" s="169"/>
      <c r="DH78" s="169"/>
      <c r="DI78" s="169"/>
      <c r="DJ78" s="379">
        <f t="shared" si="435"/>
        <v>0</v>
      </c>
      <c r="DL78" s="493"/>
      <c r="DM78" s="403" t="s">
        <v>50</v>
      </c>
      <c r="DN78" s="169"/>
      <c r="DO78" s="169"/>
      <c r="DP78" s="169"/>
      <c r="DQ78" s="169"/>
      <c r="DR78" s="169"/>
      <c r="DS78" s="169"/>
      <c r="DT78" s="169"/>
      <c r="DU78" s="169"/>
      <c r="DV78" s="169"/>
      <c r="DW78" s="169"/>
      <c r="DX78" s="169"/>
      <c r="DY78" s="169"/>
      <c r="DZ78" s="379">
        <f t="shared" si="436"/>
        <v>0</v>
      </c>
    </row>
    <row r="79" spans="1:130" x14ac:dyDescent="0.25">
      <c r="A79" s="493"/>
      <c r="B79" s="403" t="s">
        <v>49</v>
      </c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320">
        <f t="shared" si="429"/>
        <v>0</v>
      </c>
      <c r="Q79" s="493"/>
      <c r="R79" s="403" t="s">
        <v>49</v>
      </c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320">
        <f t="shared" si="430"/>
        <v>0</v>
      </c>
      <c r="AG79" s="493"/>
      <c r="AH79" s="403" t="s">
        <v>49</v>
      </c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1"/>
      <c r="AU79" s="320">
        <f t="shared" si="431"/>
        <v>0</v>
      </c>
      <c r="AW79" s="493"/>
      <c r="AX79" s="403" t="s">
        <v>49</v>
      </c>
      <c r="AY79" s="161"/>
      <c r="AZ79" s="161"/>
      <c r="BA79" s="161"/>
      <c r="BB79" s="161"/>
      <c r="BC79" s="161"/>
      <c r="BD79" s="161"/>
      <c r="BE79" s="161"/>
      <c r="BF79" s="161"/>
      <c r="BG79" s="161"/>
      <c r="BH79" s="161"/>
      <c r="BI79" s="161"/>
      <c r="BJ79" s="161"/>
      <c r="BK79" s="320">
        <f t="shared" si="432"/>
        <v>0</v>
      </c>
      <c r="BN79" s="396"/>
      <c r="BP79" s="493"/>
      <c r="BQ79" s="403" t="s">
        <v>49</v>
      </c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169"/>
      <c r="CD79" s="379">
        <f t="shared" si="433"/>
        <v>0</v>
      </c>
      <c r="CF79" s="493"/>
      <c r="CG79" s="403" t="s">
        <v>49</v>
      </c>
      <c r="CH79" s="169"/>
      <c r="CI79" s="169"/>
      <c r="CJ79" s="169"/>
      <c r="CK79" s="169"/>
      <c r="CL79" s="169"/>
      <c r="CM79" s="169"/>
      <c r="CN79" s="169"/>
      <c r="CO79" s="169"/>
      <c r="CP79" s="169"/>
      <c r="CQ79" s="169"/>
      <c r="CR79" s="169"/>
      <c r="CS79" s="169"/>
      <c r="CT79" s="379">
        <f t="shared" si="434"/>
        <v>0</v>
      </c>
      <c r="CV79" s="493"/>
      <c r="CW79" s="403" t="s">
        <v>49</v>
      </c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379">
        <f t="shared" si="435"/>
        <v>0</v>
      </c>
      <c r="DL79" s="493"/>
      <c r="DM79" s="403" t="s">
        <v>49</v>
      </c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379">
        <f t="shared" si="436"/>
        <v>0</v>
      </c>
    </row>
    <row r="80" spans="1:130" ht="15.75" thickBot="1" x14ac:dyDescent="0.3">
      <c r="A80" s="494"/>
      <c r="B80" s="403" t="s">
        <v>48</v>
      </c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320">
        <f t="shared" si="429"/>
        <v>0</v>
      </c>
      <c r="Q80" s="494"/>
      <c r="R80" s="403" t="s">
        <v>48</v>
      </c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320">
        <f t="shared" si="430"/>
        <v>0</v>
      </c>
      <c r="AG80" s="494"/>
      <c r="AH80" s="403" t="s">
        <v>48</v>
      </c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  <c r="AS80" s="161"/>
      <c r="AT80" s="161"/>
      <c r="AU80" s="320">
        <f t="shared" si="431"/>
        <v>0</v>
      </c>
      <c r="AW80" s="494"/>
      <c r="AX80" s="403" t="s">
        <v>48</v>
      </c>
      <c r="AY80" s="161"/>
      <c r="AZ80" s="161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320">
        <f t="shared" si="432"/>
        <v>0</v>
      </c>
      <c r="BN80" s="396"/>
      <c r="BP80" s="494"/>
      <c r="BQ80" s="403" t="s">
        <v>48</v>
      </c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  <c r="CB80" s="169"/>
      <c r="CC80" s="169"/>
      <c r="CD80" s="379">
        <f t="shared" si="433"/>
        <v>0</v>
      </c>
      <c r="CF80" s="494"/>
      <c r="CG80" s="403" t="s">
        <v>48</v>
      </c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379">
        <f t="shared" si="434"/>
        <v>0</v>
      </c>
      <c r="CV80" s="494"/>
      <c r="CW80" s="403" t="s">
        <v>48</v>
      </c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379">
        <f t="shared" si="435"/>
        <v>0</v>
      </c>
      <c r="DL80" s="494"/>
      <c r="DM80" s="403" t="s">
        <v>48</v>
      </c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379">
        <f t="shared" si="436"/>
        <v>0</v>
      </c>
    </row>
    <row r="81" spans="1:131" ht="15.75" thickBot="1" x14ac:dyDescent="0.3">
      <c r="B81" s="404" t="s">
        <v>43</v>
      </c>
      <c r="C81" s="322">
        <f>SUM(C68:C80)</f>
        <v>0</v>
      </c>
      <c r="D81" s="322">
        <f t="shared" ref="D81" si="437">SUM(D68:D80)</f>
        <v>0</v>
      </c>
      <c r="E81" s="322">
        <f t="shared" ref="E81" si="438">SUM(E68:E80)</f>
        <v>0</v>
      </c>
      <c r="F81" s="322">
        <f t="shared" ref="F81" si="439">SUM(F68:F80)</f>
        <v>0</v>
      </c>
      <c r="G81" s="322">
        <f t="shared" ref="G81" si="440">SUM(G68:G80)</f>
        <v>0</v>
      </c>
      <c r="H81" s="322">
        <f t="shared" ref="H81" si="441">SUM(H68:H80)</f>
        <v>0</v>
      </c>
      <c r="I81" s="322">
        <f t="shared" ref="I81" si="442">SUM(I68:I80)</f>
        <v>0</v>
      </c>
      <c r="J81" s="322">
        <f t="shared" ref="J81" si="443">SUM(J68:J80)</f>
        <v>0</v>
      </c>
      <c r="K81" s="322">
        <f t="shared" ref="K81" si="444">SUM(K68:K80)</f>
        <v>0</v>
      </c>
      <c r="L81" s="322">
        <f t="shared" ref="L81" si="445">SUM(L68:L80)</f>
        <v>0</v>
      </c>
      <c r="M81" s="322">
        <f t="shared" ref="M81" si="446">SUM(M68:M80)</f>
        <v>0</v>
      </c>
      <c r="N81" s="322">
        <f t="shared" ref="N81" si="447">SUM(N68:N80)</f>
        <v>0</v>
      </c>
      <c r="O81" s="323">
        <f t="shared" si="429"/>
        <v>0</v>
      </c>
      <c r="P81" s="274">
        <f>SUM(C68:N80)</f>
        <v>0</v>
      </c>
      <c r="Q81" s="73"/>
      <c r="R81" s="404" t="s">
        <v>43</v>
      </c>
      <c r="S81" s="322">
        <f>SUM(S68:S80)</f>
        <v>0</v>
      </c>
      <c r="T81" s="322">
        <f t="shared" ref="T81:AD81" si="448">SUM(T68:T80)</f>
        <v>0</v>
      </c>
      <c r="U81" s="322">
        <f t="shared" si="448"/>
        <v>0</v>
      </c>
      <c r="V81" s="322">
        <f t="shared" si="448"/>
        <v>0</v>
      </c>
      <c r="W81" s="322">
        <f t="shared" si="448"/>
        <v>0</v>
      </c>
      <c r="X81" s="322">
        <f t="shared" si="448"/>
        <v>0</v>
      </c>
      <c r="Y81" s="322">
        <f t="shared" si="448"/>
        <v>0</v>
      </c>
      <c r="Z81" s="322">
        <f t="shared" si="448"/>
        <v>0</v>
      </c>
      <c r="AA81" s="322">
        <f t="shared" si="448"/>
        <v>0</v>
      </c>
      <c r="AB81" s="322">
        <f t="shared" si="448"/>
        <v>0</v>
      </c>
      <c r="AC81" s="322">
        <f t="shared" si="448"/>
        <v>0</v>
      </c>
      <c r="AD81" s="322">
        <f t="shared" si="448"/>
        <v>0</v>
      </c>
      <c r="AE81" s="323">
        <f t="shared" si="430"/>
        <v>0</v>
      </c>
      <c r="AF81" s="274">
        <f>SUM(S68:AD80)</f>
        <v>0</v>
      </c>
      <c r="AG81" s="73"/>
      <c r="AH81" s="404" t="s">
        <v>43</v>
      </c>
      <c r="AI81" s="322">
        <f>SUM(AI68:AI80)</f>
        <v>0</v>
      </c>
      <c r="AJ81" s="322">
        <f t="shared" ref="AJ81:AT81" si="449">SUM(AJ68:AJ80)</f>
        <v>0</v>
      </c>
      <c r="AK81" s="322">
        <f t="shared" si="449"/>
        <v>0</v>
      </c>
      <c r="AL81" s="322">
        <f t="shared" si="449"/>
        <v>0</v>
      </c>
      <c r="AM81" s="322">
        <f t="shared" si="449"/>
        <v>0</v>
      </c>
      <c r="AN81" s="322">
        <f t="shared" si="449"/>
        <v>0</v>
      </c>
      <c r="AO81" s="322">
        <f t="shared" si="449"/>
        <v>0</v>
      </c>
      <c r="AP81" s="322">
        <f t="shared" si="449"/>
        <v>0</v>
      </c>
      <c r="AQ81" s="322">
        <f t="shared" si="449"/>
        <v>0</v>
      </c>
      <c r="AR81" s="322">
        <f t="shared" si="449"/>
        <v>0</v>
      </c>
      <c r="AS81" s="322">
        <f t="shared" si="449"/>
        <v>0</v>
      </c>
      <c r="AT81" s="322">
        <f t="shared" si="449"/>
        <v>0</v>
      </c>
      <c r="AU81" s="323">
        <f t="shared" si="431"/>
        <v>0</v>
      </c>
      <c r="AV81" s="274">
        <f>SUM(AI68:AT80)</f>
        <v>0</v>
      </c>
      <c r="AW81" s="73"/>
      <c r="AX81" s="404" t="s">
        <v>43</v>
      </c>
      <c r="AY81" s="322">
        <f>SUM(AY68:AY80)</f>
        <v>0</v>
      </c>
      <c r="AZ81" s="322">
        <f t="shared" ref="AZ81:BJ81" si="450">SUM(AZ68:AZ80)</f>
        <v>0</v>
      </c>
      <c r="BA81" s="322">
        <f t="shared" si="450"/>
        <v>0</v>
      </c>
      <c r="BB81" s="322">
        <f t="shared" si="450"/>
        <v>0</v>
      </c>
      <c r="BC81" s="322">
        <f t="shared" si="450"/>
        <v>0</v>
      </c>
      <c r="BD81" s="322">
        <f t="shared" si="450"/>
        <v>0</v>
      </c>
      <c r="BE81" s="322">
        <f t="shared" si="450"/>
        <v>0</v>
      </c>
      <c r="BF81" s="322">
        <f t="shared" si="450"/>
        <v>0</v>
      </c>
      <c r="BG81" s="322">
        <f t="shared" si="450"/>
        <v>0</v>
      </c>
      <c r="BH81" s="322">
        <f t="shared" si="450"/>
        <v>0</v>
      </c>
      <c r="BI81" s="322">
        <f t="shared" si="450"/>
        <v>0</v>
      </c>
      <c r="BJ81" s="322">
        <f t="shared" si="450"/>
        <v>0</v>
      </c>
      <c r="BK81" s="323">
        <f t="shared" si="432"/>
        <v>0</v>
      </c>
      <c r="BL81" s="274">
        <f>SUM(AY68:BJ80)</f>
        <v>0</v>
      </c>
      <c r="BN81" s="395">
        <f>SUM(BN68:BN80)</f>
        <v>0</v>
      </c>
      <c r="BP81" s="73"/>
      <c r="BQ81" s="404" t="s">
        <v>43</v>
      </c>
      <c r="BR81" s="380">
        <f>SUM(BR68:BR80)</f>
        <v>0</v>
      </c>
      <c r="BS81" s="380">
        <f t="shared" ref="BS81:CC81" si="451">SUM(BS68:BS80)</f>
        <v>0</v>
      </c>
      <c r="BT81" s="380">
        <f t="shared" si="451"/>
        <v>0</v>
      </c>
      <c r="BU81" s="380">
        <f t="shared" si="451"/>
        <v>0</v>
      </c>
      <c r="BV81" s="380">
        <f t="shared" si="451"/>
        <v>0</v>
      </c>
      <c r="BW81" s="380">
        <f t="shared" si="451"/>
        <v>0</v>
      </c>
      <c r="BX81" s="380">
        <f t="shared" si="451"/>
        <v>0</v>
      </c>
      <c r="BY81" s="380">
        <f t="shared" si="451"/>
        <v>0</v>
      </c>
      <c r="BZ81" s="380">
        <f t="shared" si="451"/>
        <v>0</v>
      </c>
      <c r="CA81" s="380">
        <f t="shared" si="451"/>
        <v>0</v>
      </c>
      <c r="CB81" s="380">
        <f t="shared" si="451"/>
        <v>0</v>
      </c>
      <c r="CC81" s="380">
        <f t="shared" si="451"/>
        <v>0</v>
      </c>
      <c r="CD81" s="382">
        <f t="shared" si="433"/>
        <v>0</v>
      </c>
      <c r="CF81" s="73"/>
      <c r="CG81" s="404" t="s">
        <v>43</v>
      </c>
      <c r="CH81" s="380">
        <f>SUM(CH68:CH80)</f>
        <v>0</v>
      </c>
      <c r="CI81" s="380">
        <f t="shared" ref="CI81:CS81" si="452">SUM(CI68:CI80)</f>
        <v>0</v>
      </c>
      <c r="CJ81" s="380">
        <f t="shared" si="452"/>
        <v>0</v>
      </c>
      <c r="CK81" s="380">
        <f t="shared" si="452"/>
        <v>0</v>
      </c>
      <c r="CL81" s="380">
        <f t="shared" si="452"/>
        <v>0</v>
      </c>
      <c r="CM81" s="380">
        <f t="shared" si="452"/>
        <v>0</v>
      </c>
      <c r="CN81" s="380">
        <f t="shared" si="452"/>
        <v>0</v>
      </c>
      <c r="CO81" s="380">
        <f t="shared" si="452"/>
        <v>0</v>
      </c>
      <c r="CP81" s="380">
        <f t="shared" si="452"/>
        <v>0</v>
      </c>
      <c r="CQ81" s="380">
        <f t="shared" si="452"/>
        <v>0</v>
      </c>
      <c r="CR81" s="380">
        <f t="shared" si="452"/>
        <v>0</v>
      </c>
      <c r="CS81" s="380">
        <f t="shared" si="452"/>
        <v>0</v>
      </c>
      <c r="CT81" s="382">
        <f t="shared" si="434"/>
        <v>0</v>
      </c>
      <c r="CV81" s="73"/>
      <c r="CW81" s="404" t="s">
        <v>43</v>
      </c>
      <c r="CX81" s="380">
        <f>SUM(CX68:CX80)</f>
        <v>0</v>
      </c>
      <c r="CY81" s="380">
        <f t="shared" ref="CY81:DI81" si="453">SUM(CY68:CY80)</f>
        <v>0</v>
      </c>
      <c r="CZ81" s="380">
        <f t="shared" si="453"/>
        <v>0</v>
      </c>
      <c r="DA81" s="380">
        <f t="shared" si="453"/>
        <v>0</v>
      </c>
      <c r="DB81" s="380">
        <f t="shared" si="453"/>
        <v>0</v>
      </c>
      <c r="DC81" s="380">
        <f t="shared" si="453"/>
        <v>0</v>
      </c>
      <c r="DD81" s="380">
        <f t="shared" si="453"/>
        <v>0</v>
      </c>
      <c r="DE81" s="380">
        <f t="shared" si="453"/>
        <v>0</v>
      </c>
      <c r="DF81" s="380">
        <f t="shared" si="453"/>
        <v>0</v>
      </c>
      <c r="DG81" s="380">
        <f t="shared" si="453"/>
        <v>0</v>
      </c>
      <c r="DH81" s="380">
        <f t="shared" si="453"/>
        <v>0</v>
      </c>
      <c r="DI81" s="380">
        <f t="shared" si="453"/>
        <v>0</v>
      </c>
      <c r="DJ81" s="382">
        <f t="shared" si="435"/>
        <v>0</v>
      </c>
      <c r="DL81" s="73"/>
      <c r="DM81" s="404" t="s">
        <v>43</v>
      </c>
      <c r="DN81" s="380">
        <f>SUM(DN68:DN80)</f>
        <v>0</v>
      </c>
      <c r="DO81" s="380">
        <f t="shared" ref="DO81:DY81" si="454">SUM(DO68:DO80)</f>
        <v>0</v>
      </c>
      <c r="DP81" s="380">
        <f t="shared" si="454"/>
        <v>0</v>
      </c>
      <c r="DQ81" s="380">
        <f t="shared" si="454"/>
        <v>0</v>
      </c>
      <c r="DR81" s="380">
        <f t="shared" si="454"/>
        <v>0</v>
      </c>
      <c r="DS81" s="380">
        <f t="shared" si="454"/>
        <v>0</v>
      </c>
      <c r="DT81" s="380">
        <f t="shared" si="454"/>
        <v>0</v>
      </c>
      <c r="DU81" s="380">
        <f t="shared" si="454"/>
        <v>0</v>
      </c>
      <c r="DV81" s="380">
        <f t="shared" si="454"/>
        <v>0</v>
      </c>
      <c r="DW81" s="380">
        <f t="shared" si="454"/>
        <v>0</v>
      </c>
      <c r="DX81" s="380">
        <f t="shared" si="454"/>
        <v>0</v>
      </c>
      <c r="DY81" s="380">
        <f t="shared" si="454"/>
        <v>0</v>
      </c>
      <c r="DZ81" s="382">
        <f t="shared" si="436"/>
        <v>0</v>
      </c>
      <c r="EA81" s="402">
        <f>CD81+CT81+DJ81+DZ81</f>
        <v>0</v>
      </c>
    </row>
    <row r="82" spans="1:131" ht="21.75" thickBot="1" x14ac:dyDescent="0.3">
      <c r="A82" s="74"/>
      <c r="Q82" s="74"/>
      <c r="AG82" s="74"/>
      <c r="AW82" s="74"/>
      <c r="BP82" s="74"/>
      <c r="CF82" s="74"/>
      <c r="CV82" s="74"/>
      <c r="DL82" s="74"/>
    </row>
    <row r="83" spans="1:131" ht="21.75" thickBot="1" x14ac:dyDescent="0.3">
      <c r="A83" s="74"/>
      <c r="B83" s="178" t="s">
        <v>36</v>
      </c>
      <c r="C83" s="179" t="str">
        <f t="shared" ref="C83:N83" si="455">C$3</f>
        <v>Jan</v>
      </c>
      <c r="D83" s="179" t="str">
        <f t="shared" si="455"/>
        <v>Feb</v>
      </c>
      <c r="E83" s="179" t="str">
        <f t="shared" si="455"/>
        <v>Mar</v>
      </c>
      <c r="F83" s="179" t="str">
        <f t="shared" si="455"/>
        <v>Apr</v>
      </c>
      <c r="G83" s="179" t="str">
        <f t="shared" si="455"/>
        <v>May</v>
      </c>
      <c r="H83" s="179" t="str">
        <f t="shared" si="455"/>
        <v>Jun</v>
      </c>
      <c r="I83" s="179" t="str">
        <f t="shared" si="455"/>
        <v>Jul</v>
      </c>
      <c r="J83" s="179" t="str">
        <f t="shared" si="455"/>
        <v>Aug</v>
      </c>
      <c r="K83" s="179" t="str">
        <f t="shared" si="455"/>
        <v>Sep</v>
      </c>
      <c r="L83" s="179" t="str">
        <f t="shared" si="455"/>
        <v>Oct</v>
      </c>
      <c r="M83" s="179" t="str">
        <f t="shared" si="455"/>
        <v>Nov</v>
      </c>
      <c r="N83" s="179" t="str">
        <f t="shared" si="455"/>
        <v>Dec</v>
      </c>
      <c r="O83" s="180" t="s">
        <v>34</v>
      </c>
      <c r="Q83" s="74"/>
      <c r="R83" s="178" t="s">
        <v>36</v>
      </c>
      <c r="S83" s="179" t="str">
        <f t="shared" ref="S83:AD83" si="456">S$3</f>
        <v>Jan</v>
      </c>
      <c r="T83" s="179" t="str">
        <f t="shared" si="456"/>
        <v>Feb</v>
      </c>
      <c r="U83" s="179" t="str">
        <f t="shared" si="456"/>
        <v>Mar</v>
      </c>
      <c r="V83" s="179" t="str">
        <f t="shared" si="456"/>
        <v>Apr</v>
      </c>
      <c r="W83" s="179" t="str">
        <f t="shared" si="456"/>
        <v>May</v>
      </c>
      <c r="X83" s="179" t="str">
        <f t="shared" si="456"/>
        <v>Jun</v>
      </c>
      <c r="Y83" s="179" t="str">
        <f t="shared" si="456"/>
        <v>Jul</v>
      </c>
      <c r="Z83" s="179" t="str">
        <f t="shared" si="456"/>
        <v>Aug</v>
      </c>
      <c r="AA83" s="179" t="str">
        <f t="shared" si="456"/>
        <v>Sep</v>
      </c>
      <c r="AB83" s="179" t="str">
        <f t="shared" si="456"/>
        <v>Oct</v>
      </c>
      <c r="AC83" s="179" t="str">
        <f t="shared" si="456"/>
        <v>Nov</v>
      </c>
      <c r="AD83" s="179" t="str">
        <f t="shared" si="456"/>
        <v>Dec</v>
      </c>
      <c r="AE83" s="180" t="s">
        <v>34</v>
      </c>
      <c r="AG83" s="74"/>
      <c r="AH83" s="178" t="s">
        <v>36</v>
      </c>
      <c r="AI83" s="179" t="str">
        <f t="shared" ref="AI83:AT83" si="457">AI$3</f>
        <v>Jan</v>
      </c>
      <c r="AJ83" s="179" t="str">
        <f t="shared" si="457"/>
        <v>Feb</v>
      </c>
      <c r="AK83" s="179" t="str">
        <f t="shared" si="457"/>
        <v>Mar</v>
      </c>
      <c r="AL83" s="179" t="str">
        <f t="shared" si="457"/>
        <v>Apr</v>
      </c>
      <c r="AM83" s="179" t="str">
        <f t="shared" si="457"/>
        <v>May</v>
      </c>
      <c r="AN83" s="179" t="str">
        <f t="shared" si="457"/>
        <v>Jun</v>
      </c>
      <c r="AO83" s="179" t="str">
        <f t="shared" si="457"/>
        <v>Jul</v>
      </c>
      <c r="AP83" s="179" t="str">
        <f t="shared" si="457"/>
        <v>Aug</v>
      </c>
      <c r="AQ83" s="179" t="str">
        <f t="shared" si="457"/>
        <v>Sep</v>
      </c>
      <c r="AR83" s="179" t="str">
        <f t="shared" si="457"/>
        <v>Oct</v>
      </c>
      <c r="AS83" s="179" t="str">
        <f t="shared" si="457"/>
        <v>Nov</v>
      </c>
      <c r="AT83" s="179" t="str">
        <f t="shared" si="457"/>
        <v>Dec</v>
      </c>
      <c r="AU83" s="180" t="s">
        <v>34</v>
      </c>
      <c r="AW83" s="74"/>
      <c r="AX83" s="178" t="s">
        <v>36</v>
      </c>
      <c r="AY83" s="179" t="str">
        <f t="shared" ref="AY83:BJ83" si="458">AY$3</f>
        <v>Jan</v>
      </c>
      <c r="AZ83" s="179" t="str">
        <f t="shared" si="458"/>
        <v>Feb</v>
      </c>
      <c r="BA83" s="179" t="str">
        <f t="shared" si="458"/>
        <v>Mar</v>
      </c>
      <c r="BB83" s="179" t="str">
        <f t="shared" si="458"/>
        <v>Apr</v>
      </c>
      <c r="BC83" s="179" t="str">
        <f t="shared" si="458"/>
        <v>May</v>
      </c>
      <c r="BD83" s="179" t="str">
        <f t="shared" si="458"/>
        <v>Jun</v>
      </c>
      <c r="BE83" s="179" t="str">
        <f t="shared" si="458"/>
        <v>Jul</v>
      </c>
      <c r="BF83" s="179" t="str">
        <f t="shared" si="458"/>
        <v>Aug</v>
      </c>
      <c r="BG83" s="179" t="str">
        <f t="shared" si="458"/>
        <v>Sep</v>
      </c>
      <c r="BH83" s="179" t="str">
        <f t="shared" si="458"/>
        <v>Oct</v>
      </c>
      <c r="BI83" s="179" t="str">
        <f t="shared" si="458"/>
        <v>Nov</v>
      </c>
      <c r="BJ83" s="179" t="str">
        <f t="shared" si="458"/>
        <v>Dec</v>
      </c>
      <c r="BK83" s="180" t="s">
        <v>34</v>
      </c>
      <c r="BN83" s="393" t="s">
        <v>34</v>
      </c>
      <c r="BP83" s="74"/>
      <c r="BQ83" s="178" t="s">
        <v>36</v>
      </c>
      <c r="BR83" s="179" t="str">
        <f t="shared" ref="BR83:CC83" si="459">BR$3</f>
        <v>Jan</v>
      </c>
      <c r="BS83" s="179" t="str">
        <f t="shared" si="459"/>
        <v>Feb</v>
      </c>
      <c r="BT83" s="179" t="str">
        <f t="shared" si="459"/>
        <v>Mar</v>
      </c>
      <c r="BU83" s="179" t="str">
        <f t="shared" si="459"/>
        <v>Apr</v>
      </c>
      <c r="BV83" s="179" t="str">
        <f t="shared" si="459"/>
        <v>May</v>
      </c>
      <c r="BW83" s="179" t="str">
        <f t="shared" si="459"/>
        <v>Jun</v>
      </c>
      <c r="BX83" s="179" t="str">
        <f t="shared" si="459"/>
        <v>Jul</v>
      </c>
      <c r="BY83" s="179" t="str">
        <f t="shared" si="459"/>
        <v>Aug</v>
      </c>
      <c r="BZ83" s="179" t="str">
        <f t="shared" si="459"/>
        <v>Sep</v>
      </c>
      <c r="CA83" s="179" t="str">
        <f t="shared" si="459"/>
        <v>Oct</v>
      </c>
      <c r="CB83" s="179" t="str">
        <f t="shared" si="459"/>
        <v>Nov</v>
      </c>
      <c r="CC83" s="179" t="str">
        <f t="shared" si="459"/>
        <v>Dec</v>
      </c>
      <c r="CD83" s="180" t="s">
        <v>34</v>
      </c>
      <c r="CF83" s="74"/>
      <c r="CG83" s="178" t="s">
        <v>36</v>
      </c>
      <c r="CH83" s="179" t="str">
        <f t="shared" ref="CH83:CS83" si="460">CH$3</f>
        <v>Jan</v>
      </c>
      <c r="CI83" s="179" t="str">
        <f t="shared" si="460"/>
        <v>Feb</v>
      </c>
      <c r="CJ83" s="179" t="str">
        <f t="shared" si="460"/>
        <v>Mar</v>
      </c>
      <c r="CK83" s="179" t="str">
        <f t="shared" si="460"/>
        <v>Apr</v>
      </c>
      <c r="CL83" s="179" t="str">
        <f t="shared" si="460"/>
        <v>May</v>
      </c>
      <c r="CM83" s="179" t="str">
        <f t="shared" si="460"/>
        <v>Jun</v>
      </c>
      <c r="CN83" s="179" t="str">
        <f t="shared" si="460"/>
        <v>Jul</v>
      </c>
      <c r="CO83" s="179" t="str">
        <f t="shared" si="460"/>
        <v>Aug</v>
      </c>
      <c r="CP83" s="179" t="str">
        <f t="shared" si="460"/>
        <v>Sep</v>
      </c>
      <c r="CQ83" s="179" t="str">
        <f t="shared" si="460"/>
        <v>Oct</v>
      </c>
      <c r="CR83" s="179" t="str">
        <f t="shared" si="460"/>
        <v>Nov</v>
      </c>
      <c r="CS83" s="179" t="str">
        <f t="shared" si="460"/>
        <v>Dec</v>
      </c>
      <c r="CT83" s="180" t="s">
        <v>34</v>
      </c>
      <c r="CV83" s="74"/>
      <c r="CW83" s="178" t="s">
        <v>36</v>
      </c>
      <c r="CX83" s="179" t="str">
        <f t="shared" ref="CX83:DI83" si="461">CX$3</f>
        <v>Jan</v>
      </c>
      <c r="CY83" s="179" t="str">
        <f t="shared" si="461"/>
        <v>Feb</v>
      </c>
      <c r="CZ83" s="179" t="str">
        <f t="shared" si="461"/>
        <v>Mar</v>
      </c>
      <c r="DA83" s="179" t="str">
        <f t="shared" si="461"/>
        <v>Apr</v>
      </c>
      <c r="DB83" s="179" t="str">
        <f t="shared" si="461"/>
        <v>May</v>
      </c>
      <c r="DC83" s="179" t="str">
        <f t="shared" si="461"/>
        <v>Jun</v>
      </c>
      <c r="DD83" s="179" t="str">
        <f t="shared" si="461"/>
        <v>Jul</v>
      </c>
      <c r="DE83" s="179" t="str">
        <f t="shared" si="461"/>
        <v>Aug</v>
      </c>
      <c r="DF83" s="179" t="str">
        <f t="shared" si="461"/>
        <v>Sep</v>
      </c>
      <c r="DG83" s="179" t="str">
        <f t="shared" si="461"/>
        <v>Oct</v>
      </c>
      <c r="DH83" s="179" t="str">
        <f t="shared" si="461"/>
        <v>Nov</v>
      </c>
      <c r="DI83" s="179" t="str">
        <f t="shared" si="461"/>
        <v>Dec</v>
      </c>
      <c r="DJ83" s="180" t="s">
        <v>34</v>
      </c>
      <c r="DL83" s="74"/>
      <c r="DM83" s="178" t="s">
        <v>36</v>
      </c>
      <c r="DN83" s="179" t="str">
        <f t="shared" ref="DN83:DY83" si="462">DN$3</f>
        <v>Jan</v>
      </c>
      <c r="DO83" s="179" t="str">
        <f t="shared" si="462"/>
        <v>Feb</v>
      </c>
      <c r="DP83" s="179" t="str">
        <f t="shared" si="462"/>
        <v>Mar</v>
      </c>
      <c r="DQ83" s="179" t="str">
        <f t="shared" si="462"/>
        <v>Apr</v>
      </c>
      <c r="DR83" s="179" t="str">
        <f t="shared" si="462"/>
        <v>May</v>
      </c>
      <c r="DS83" s="179" t="str">
        <f t="shared" si="462"/>
        <v>Jun</v>
      </c>
      <c r="DT83" s="179" t="str">
        <f t="shared" si="462"/>
        <v>Jul</v>
      </c>
      <c r="DU83" s="179" t="str">
        <f t="shared" si="462"/>
        <v>Aug</v>
      </c>
      <c r="DV83" s="179" t="str">
        <f t="shared" si="462"/>
        <v>Sep</v>
      </c>
      <c r="DW83" s="179" t="str">
        <f t="shared" si="462"/>
        <v>Oct</v>
      </c>
      <c r="DX83" s="179" t="str">
        <f t="shared" si="462"/>
        <v>Nov</v>
      </c>
      <c r="DY83" s="179" t="str">
        <f t="shared" si="462"/>
        <v>Dec</v>
      </c>
      <c r="DZ83" s="180" t="s">
        <v>34</v>
      </c>
    </row>
    <row r="84" spans="1:131" ht="15" customHeight="1" x14ac:dyDescent="0.25">
      <c r="A84" s="495" t="s">
        <v>61</v>
      </c>
      <c r="B84" s="190" t="s">
        <v>60</v>
      </c>
      <c r="C84" s="358">
        <f t="shared" ref="C84:C96" si="463">$BN84*BR84</f>
        <v>0</v>
      </c>
      <c r="D84" s="358">
        <f t="shared" ref="D84:D96" si="464">$BN84*BS84</f>
        <v>0</v>
      </c>
      <c r="E84" s="358">
        <f t="shared" ref="E84:E96" si="465">$BN84*BT84</f>
        <v>0</v>
      </c>
      <c r="F84" s="358">
        <f t="shared" ref="F84:F96" si="466">$BN84*BU84</f>
        <v>0</v>
      </c>
      <c r="G84" s="358">
        <f t="shared" ref="G84:G96" si="467">$BN84*BV84</f>
        <v>0</v>
      </c>
      <c r="H84" s="358">
        <f t="shared" ref="H84:H96" si="468">$BN84*BW84</f>
        <v>0</v>
      </c>
      <c r="I84" s="358">
        <f t="shared" ref="I84:I96" si="469">$BN84*BX84</f>
        <v>0</v>
      </c>
      <c r="J84" s="358">
        <f t="shared" ref="J84:J96" si="470">$BN84*BY84</f>
        <v>0</v>
      </c>
      <c r="K84" s="358">
        <f t="shared" ref="K84:K96" si="471">$BN84*BZ84</f>
        <v>0</v>
      </c>
      <c r="L84" s="358">
        <f t="shared" ref="L84:L96" si="472">$BN84*CA84</f>
        <v>0</v>
      </c>
      <c r="M84" s="358">
        <f t="shared" ref="M84:M96" si="473">$BN84*CB84</f>
        <v>0</v>
      </c>
      <c r="N84" s="358">
        <f t="shared" ref="N84:N96" si="474">$BN84*CC84</f>
        <v>0</v>
      </c>
      <c r="O84" s="69">
        <f t="shared" ref="O84:O97" si="475">SUM(C84:N84)</f>
        <v>0</v>
      </c>
      <c r="Q84" s="495" t="s">
        <v>61</v>
      </c>
      <c r="R84" s="190" t="s">
        <v>60</v>
      </c>
      <c r="S84" s="358">
        <f>$BN84*CH84</f>
        <v>0</v>
      </c>
      <c r="T84" s="358">
        <f t="shared" ref="T84:T96" si="476">$BN84*CI84</f>
        <v>0</v>
      </c>
      <c r="U84" s="358">
        <f t="shared" ref="U84:U96" si="477">$BN84*CJ84</f>
        <v>0</v>
      </c>
      <c r="V84" s="358">
        <f t="shared" ref="V84:V96" si="478">$BN84*CK84</f>
        <v>0</v>
      </c>
      <c r="W84" s="358">
        <f t="shared" ref="W84:W96" si="479">$BN84*CL84</f>
        <v>0</v>
      </c>
      <c r="X84" s="358">
        <f t="shared" ref="X84:X96" si="480">$BN84*CM84</f>
        <v>0</v>
      </c>
      <c r="Y84" s="358">
        <f t="shared" ref="Y84:Y96" si="481">$BN84*CN84</f>
        <v>0</v>
      </c>
      <c r="Z84" s="358">
        <f t="shared" ref="Z84:Z96" si="482">$BN84*CO84</f>
        <v>0</v>
      </c>
      <c r="AA84" s="358">
        <f t="shared" ref="AA84:AA96" si="483">$BN84*CP84</f>
        <v>0</v>
      </c>
      <c r="AB84" s="358">
        <f t="shared" ref="AB84:AB96" si="484">$BN84*CQ84</f>
        <v>0</v>
      </c>
      <c r="AC84" s="358">
        <f t="shared" ref="AC84:AC96" si="485">$BN84*CR84</f>
        <v>0</v>
      </c>
      <c r="AD84" s="358">
        <f t="shared" ref="AD84:AD96" si="486">$BN84*CS84</f>
        <v>0</v>
      </c>
      <c r="AE84" s="69">
        <f t="shared" ref="AE84:AE97" si="487">SUM(S84:AD84)</f>
        <v>0</v>
      </c>
      <c r="AG84" s="495" t="s">
        <v>61</v>
      </c>
      <c r="AH84" s="190" t="s">
        <v>60</v>
      </c>
      <c r="AI84" s="358">
        <f>$BN84*CX84</f>
        <v>0</v>
      </c>
      <c r="AJ84" s="358">
        <f t="shared" ref="AJ84:AJ96" si="488">$BN84*CY84</f>
        <v>0</v>
      </c>
      <c r="AK84" s="358">
        <f t="shared" ref="AK84:AK96" si="489">$BN84*CZ84</f>
        <v>0</v>
      </c>
      <c r="AL84" s="358">
        <f t="shared" ref="AL84:AL96" si="490">$BN84*DA84</f>
        <v>0</v>
      </c>
      <c r="AM84" s="358">
        <f t="shared" ref="AM84:AM96" si="491">$BN84*DB84</f>
        <v>0</v>
      </c>
      <c r="AN84" s="358">
        <f t="shared" ref="AN84:AN96" si="492">$BN84*DC84</f>
        <v>0</v>
      </c>
      <c r="AO84" s="358">
        <f t="shared" ref="AO84:AO96" si="493">$BN84*DD84</f>
        <v>0</v>
      </c>
      <c r="AP84" s="358">
        <f t="shared" ref="AP84:AP96" si="494">$BN84*DE84</f>
        <v>0</v>
      </c>
      <c r="AQ84" s="358">
        <f t="shared" ref="AQ84:AQ96" si="495">$BN84*DF84</f>
        <v>0</v>
      </c>
      <c r="AR84" s="358">
        <f t="shared" ref="AR84:AR96" si="496">$BN84*DG84</f>
        <v>0</v>
      </c>
      <c r="AS84" s="358">
        <f t="shared" ref="AS84:AS96" si="497">$BN84*DH84</f>
        <v>0</v>
      </c>
      <c r="AT84" s="358">
        <f t="shared" ref="AT84:AT96" si="498">$BN84*DI84</f>
        <v>0</v>
      </c>
      <c r="AU84" s="69">
        <f t="shared" ref="AU84:AU97" si="499">SUM(AI84:AT84)</f>
        <v>0</v>
      </c>
      <c r="AW84" s="495" t="s">
        <v>61</v>
      </c>
      <c r="AX84" s="190" t="s">
        <v>60</v>
      </c>
      <c r="AY84" s="358">
        <f>$BN84*DN84</f>
        <v>0</v>
      </c>
      <c r="AZ84" s="358">
        <f t="shared" ref="AZ84:AZ96" si="500">$BN84*DO84</f>
        <v>0</v>
      </c>
      <c r="BA84" s="358">
        <f t="shared" ref="BA84:BA96" si="501">$BN84*DP84</f>
        <v>0</v>
      </c>
      <c r="BB84" s="358">
        <f t="shared" ref="BB84:BB96" si="502">$BN84*DQ84</f>
        <v>0</v>
      </c>
      <c r="BC84" s="358">
        <f t="shared" ref="BC84:BC96" si="503">$BN84*DR84</f>
        <v>0</v>
      </c>
      <c r="BD84" s="358">
        <f t="shared" ref="BD84:BD96" si="504">$BN84*DS84</f>
        <v>0</v>
      </c>
      <c r="BE84" s="358">
        <f t="shared" ref="BE84:BE96" si="505">$BN84*DT84</f>
        <v>0</v>
      </c>
      <c r="BF84" s="358">
        <f t="shared" ref="BF84:BF96" si="506">$BN84*DU84</f>
        <v>0</v>
      </c>
      <c r="BG84" s="358">
        <f t="shared" ref="BG84:BG96" si="507">$BN84*DV84</f>
        <v>0</v>
      </c>
      <c r="BH84" s="358">
        <f t="shared" ref="BH84:BH96" si="508">$BN84*DW84</f>
        <v>0</v>
      </c>
      <c r="BI84" s="358">
        <f t="shared" ref="BI84:BI96" si="509">$BN84*DX84</f>
        <v>0</v>
      </c>
      <c r="BJ84" s="358">
        <f t="shared" ref="BJ84:BJ96" si="510">$BN84*DY84</f>
        <v>0</v>
      </c>
      <c r="BK84" s="69">
        <f t="shared" ref="BK84:BK97" si="511">SUM(AY84:BJ84)</f>
        <v>0</v>
      </c>
      <c r="BN84" s="416"/>
      <c r="BP84" s="495" t="s">
        <v>61</v>
      </c>
      <c r="BQ84" s="190" t="s">
        <v>60</v>
      </c>
      <c r="BR84" s="413">
        <v>0</v>
      </c>
      <c r="BS84" s="413">
        <v>0</v>
      </c>
      <c r="BT84" s="413">
        <v>4.0963684159432891E-2</v>
      </c>
      <c r="BU84" s="413">
        <v>9.7763427678330943E-3</v>
      </c>
      <c r="BV84" s="413">
        <v>2.586268305398897E-2</v>
      </c>
      <c r="BW84" s="413">
        <v>0.11670515068265529</v>
      </c>
      <c r="BX84" s="413">
        <v>3.1607771062919905E-2</v>
      </c>
      <c r="BY84" s="413">
        <v>3.9856718391029819E-2</v>
      </c>
      <c r="BZ84" s="413">
        <v>0.42155725830263074</v>
      </c>
      <c r="CA84" s="413">
        <v>9.8219017680020726E-2</v>
      </c>
      <c r="CB84" s="413">
        <v>6.1996480077841795E-2</v>
      </c>
      <c r="CC84" s="413">
        <v>6.3492459269136242E-2</v>
      </c>
      <c r="CD84" s="384">
        <f t="shared" ref="CD84:CD96" si="512">SUM(BR84:CC84)</f>
        <v>0.91003756544748948</v>
      </c>
      <c r="CF84" s="495" t="s">
        <v>61</v>
      </c>
      <c r="CG84" s="190" t="s">
        <v>60</v>
      </c>
      <c r="CH84" s="413">
        <v>0</v>
      </c>
      <c r="CI84" s="413">
        <v>0</v>
      </c>
      <c r="CJ84" s="413">
        <v>0</v>
      </c>
      <c r="CK84" s="413">
        <v>0</v>
      </c>
      <c r="CL84" s="413">
        <v>0</v>
      </c>
      <c r="CM84" s="413">
        <v>0</v>
      </c>
      <c r="CN84" s="413">
        <v>2.8925047197390481E-2</v>
      </c>
      <c r="CO84" s="413">
        <v>4.0682404065952478E-2</v>
      </c>
      <c r="CP84" s="413">
        <v>0</v>
      </c>
      <c r="CQ84" s="413">
        <v>0</v>
      </c>
      <c r="CR84" s="413">
        <v>0</v>
      </c>
      <c r="CS84" s="413">
        <v>2.0354983289167468E-2</v>
      </c>
      <c r="CT84" s="384">
        <f t="shared" ref="CT84:CT96" si="513">SUM(CH84:CS84)</f>
        <v>8.9962434552510434E-2</v>
      </c>
      <c r="CV84" s="495" t="s">
        <v>61</v>
      </c>
      <c r="CW84" s="190" t="s">
        <v>60</v>
      </c>
      <c r="CX84" s="413">
        <v>0</v>
      </c>
      <c r="CY84" s="413">
        <v>0</v>
      </c>
      <c r="CZ84" s="413">
        <v>0</v>
      </c>
      <c r="DA84" s="413">
        <v>0</v>
      </c>
      <c r="DB84" s="413">
        <v>0</v>
      </c>
      <c r="DC84" s="413">
        <v>0</v>
      </c>
      <c r="DD84" s="413">
        <v>0</v>
      </c>
      <c r="DE84" s="413">
        <v>0</v>
      </c>
      <c r="DF84" s="413">
        <v>0</v>
      </c>
      <c r="DG84" s="413">
        <v>0</v>
      </c>
      <c r="DH84" s="413">
        <v>0</v>
      </c>
      <c r="DI84" s="413">
        <v>0</v>
      </c>
      <c r="DJ84" s="384">
        <f t="shared" ref="DJ84:DJ96" si="514">SUM(CX84:DI84)</f>
        <v>0</v>
      </c>
      <c r="DL84" s="495" t="s">
        <v>61</v>
      </c>
      <c r="DM84" s="190" t="s">
        <v>60</v>
      </c>
      <c r="DN84" s="413">
        <v>0</v>
      </c>
      <c r="DO84" s="413">
        <v>0</v>
      </c>
      <c r="DP84" s="413">
        <v>0</v>
      </c>
      <c r="DQ84" s="413">
        <v>0</v>
      </c>
      <c r="DR84" s="413">
        <v>0</v>
      </c>
      <c r="DS84" s="413">
        <v>0</v>
      </c>
      <c r="DT84" s="413">
        <v>0</v>
      </c>
      <c r="DU84" s="413">
        <v>0</v>
      </c>
      <c r="DV84" s="413">
        <v>0</v>
      </c>
      <c r="DW84" s="413">
        <v>0</v>
      </c>
      <c r="DX84" s="413">
        <v>0</v>
      </c>
      <c r="DY84" s="413">
        <v>0</v>
      </c>
      <c r="DZ84" s="384">
        <f t="shared" ref="DZ84:DZ96" si="515">SUM(DN84:DY84)</f>
        <v>0</v>
      </c>
      <c r="EA84" s="414">
        <f>CD84+CT84+DJ84+DZ84</f>
        <v>0.99999999999999989</v>
      </c>
    </row>
    <row r="85" spans="1:131" x14ac:dyDescent="0.25">
      <c r="A85" s="496"/>
      <c r="B85" s="190" t="s">
        <v>59</v>
      </c>
      <c r="C85" s="358">
        <f t="shared" si="463"/>
        <v>0</v>
      </c>
      <c r="D85" s="358">
        <f t="shared" si="464"/>
        <v>0</v>
      </c>
      <c r="E85" s="358">
        <f t="shared" si="465"/>
        <v>0</v>
      </c>
      <c r="F85" s="358">
        <f t="shared" si="466"/>
        <v>0</v>
      </c>
      <c r="G85" s="358">
        <f t="shared" si="467"/>
        <v>0</v>
      </c>
      <c r="H85" s="358">
        <f t="shared" si="468"/>
        <v>0</v>
      </c>
      <c r="I85" s="358">
        <f t="shared" si="469"/>
        <v>0</v>
      </c>
      <c r="J85" s="358">
        <f t="shared" si="470"/>
        <v>0</v>
      </c>
      <c r="K85" s="358">
        <f t="shared" si="471"/>
        <v>0</v>
      </c>
      <c r="L85" s="358">
        <f t="shared" si="472"/>
        <v>0</v>
      </c>
      <c r="M85" s="358">
        <f t="shared" si="473"/>
        <v>0</v>
      </c>
      <c r="N85" s="358">
        <f t="shared" si="474"/>
        <v>0</v>
      </c>
      <c r="O85" s="69">
        <f t="shared" si="475"/>
        <v>0</v>
      </c>
      <c r="Q85" s="496"/>
      <c r="R85" s="190" t="s">
        <v>59</v>
      </c>
      <c r="S85" s="358">
        <f t="shared" ref="S85:S96" si="516">$BN85*CH85</f>
        <v>0</v>
      </c>
      <c r="T85" s="358">
        <f t="shared" si="476"/>
        <v>0</v>
      </c>
      <c r="U85" s="358">
        <f t="shared" si="477"/>
        <v>0</v>
      </c>
      <c r="V85" s="358">
        <f t="shared" si="478"/>
        <v>0</v>
      </c>
      <c r="W85" s="358">
        <f t="shared" si="479"/>
        <v>0</v>
      </c>
      <c r="X85" s="358">
        <f t="shared" si="480"/>
        <v>0</v>
      </c>
      <c r="Y85" s="358">
        <f t="shared" si="481"/>
        <v>0</v>
      </c>
      <c r="Z85" s="358">
        <f t="shared" si="482"/>
        <v>0</v>
      </c>
      <c r="AA85" s="358">
        <f t="shared" si="483"/>
        <v>0</v>
      </c>
      <c r="AB85" s="358">
        <f t="shared" si="484"/>
        <v>0</v>
      </c>
      <c r="AC85" s="358">
        <f t="shared" si="485"/>
        <v>0</v>
      </c>
      <c r="AD85" s="358">
        <f t="shared" si="486"/>
        <v>0</v>
      </c>
      <c r="AE85" s="69">
        <f t="shared" si="487"/>
        <v>0</v>
      </c>
      <c r="AG85" s="496"/>
      <c r="AH85" s="190" t="s">
        <v>59</v>
      </c>
      <c r="AI85" s="358">
        <f t="shared" ref="AI85:AI96" si="517">$BN85*CX85</f>
        <v>0</v>
      </c>
      <c r="AJ85" s="358">
        <f t="shared" si="488"/>
        <v>0</v>
      </c>
      <c r="AK85" s="358">
        <f t="shared" si="489"/>
        <v>0</v>
      </c>
      <c r="AL85" s="358">
        <f t="shared" si="490"/>
        <v>0</v>
      </c>
      <c r="AM85" s="358">
        <f t="shared" si="491"/>
        <v>0</v>
      </c>
      <c r="AN85" s="358">
        <f t="shared" si="492"/>
        <v>0</v>
      </c>
      <c r="AO85" s="358">
        <f t="shared" si="493"/>
        <v>0</v>
      </c>
      <c r="AP85" s="358">
        <f t="shared" si="494"/>
        <v>0</v>
      </c>
      <c r="AQ85" s="358">
        <f t="shared" si="495"/>
        <v>0</v>
      </c>
      <c r="AR85" s="358">
        <f t="shared" si="496"/>
        <v>0</v>
      </c>
      <c r="AS85" s="358">
        <f t="shared" si="497"/>
        <v>0</v>
      </c>
      <c r="AT85" s="358">
        <f t="shared" si="498"/>
        <v>0</v>
      </c>
      <c r="AU85" s="69">
        <f t="shared" si="499"/>
        <v>0</v>
      </c>
      <c r="AW85" s="496"/>
      <c r="AX85" s="190" t="s">
        <v>59</v>
      </c>
      <c r="AY85" s="358">
        <f t="shared" ref="AY85:AY96" si="518">$BN85*DN85</f>
        <v>0</v>
      </c>
      <c r="AZ85" s="358">
        <f t="shared" si="500"/>
        <v>0</v>
      </c>
      <c r="BA85" s="358">
        <f t="shared" si="501"/>
        <v>0</v>
      </c>
      <c r="BB85" s="358">
        <f t="shared" si="502"/>
        <v>0</v>
      </c>
      <c r="BC85" s="358">
        <f t="shared" si="503"/>
        <v>0</v>
      </c>
      <c r="BD85" s="358">
        <f t="shared" si="504"/>
        <v>0</v>
      </c>
      <c r="BE85" s="358">
        <f t="shared" si="505"/>
        <v>0</v>
      </c>
      <c r="BF85" s="358">
        <f t="shared" si="506"/>
        <v>0</v>
      </c>
      <c r="BG85" s="358">
        <f t="shared" si="507"/>
        <v>0</v>
      </c>
      <c r="BH85" s="358">
        <f t="shared" si="508"/>
        <v>0</v>
      </c>
      <c r="BI85" s="358">
        <f t="shared" si="509"/>
        <v>0</v>
      </c>
      <c r="BJ85" s="358">
        <f t="shared" si="510"/>
        <v>0</v>
      </c>
      <c r="BK85" s="69">
        <f t="shared" si="511"/>
        <v>0</v>
      </c>
      <c r="BN85" s="415"/>
      <c r="BP85" s="496"/>
      <c r="BQ85" s="190" t="s">
        <v>59</v>
      </c>
      <c r="BR85" s="413">
        <v>0</v>
      </c>
      <c r="BS85" s="413">
        <v>0</v>
      </c>
      <c r="BT85" s="413">
        <v>4.0963684159432891E-2</v>
      </c>
      <c r="BU85" s="413">
        <v>9.7763427678330943E-3</v>
      </c>
      <c r="BV85" s="413">
        <v>2.586268305398897E-2</v>
      </c>
      <c r="BW85" s="413">
        <v>0.11670515068265529</v>
      </c>
      <c r="BX85" s="413">
        <v>3.1607771062919905E-2</v>
      </c>
      <c r="BY85" s="413">
        <v>3.9856718391029819E-2</v>
      </c>
      <c r="BZ85" s="413">
        <v>0.42155725830263074</v>
      </c>
      <c r="CA85" s="413">
        <v>9.8219017680020726E-2</v>
      </c>
      <c r="CB85" s="413">
        <v>6.1996480077841795E-2</v>
      </c>
      <c r="CC85" s="413">
        <v>6.3492459269136242E-2</v>
      </c>
      <c r="CD85" s="384">
        <f t="shared" si="512"/>
        <v>0.91003756544748948</v>
      </c>
      <c r="CF85" s="496"/>
      <c r="CG85" s="190" t="s">
        <v>59</v>
      </c>
      <c r="CH85" s="413">
        <v>0</v>
      </c>
      <c r="CI85" s="413">
        <v>0</v>
      </c>
      <c r="CJ85" s="413">
        <v>0</v>
      </c>
      <c r="CK85" s="413">
        <v>0</v>
      </c>
      <c r="CL85" s="413">
        <v>0</v>
      </c>
      <c r="CM85" s="413">
        <v>0</v>
      </c>
      <c r="CN85" s="413">
        <v>2.8925047197390481E-2</v>
      </c>
      <c r="CO85" s="413">
        <v>4.0682404065952478E-2</v>
      </c>
      <c r="CP85" s="413">
        <v>0</v>
      </c>
      <c r="CQ85" s="413">
        <v>0</v>
      </c>
      <c r="CR85" s="413">
        <v>0</v>
      </c>
      <c r="CS85" s="413">
        <v>2.0354983289167468E-2</v>
      </c>
      <c r="CT85" s="384">
        <f t="shared" si="513"/>
        <v>8.9962434552510434E-2</v>
      </c>
      <c r="CV85" s="496"/>
      <c r="CW85" s="190" t="s">
        <v>59</v>
      </c>
      <c r="CX85" s="413">
        <v>0</v>
      </c>
      <c r="CY85" s="413">
        <v>0</v>
      </c>
      <c r="CZ85" s="413">
        <v>0</v>
      </c>
      <c r="DA85" s="413">
        <v>0</v>
      </c>
      <c r="DB85" s="413">
        <v>0</v>
      </c>
      <c r="DC85" s="413">
        <v>0</v>
      </c>
      <c r="DD85" s="413">
        <v>0</v>
      </c>
      <c r="DE85" s="413">
        <v>0</v>
      </c>
      <c r="DF85" s="413">
        <v>0</v>
      </c>
      <c r="DG85" s="413">
        <v>0</v>
      </c>
      <c r="DH85" s="413">
        <v>0</v>
      </c>
      <c r="DI85" s="413">
        <v>0</v>
      </c>
      <c r="DJ85" s="384">
        <f t="shared" si="514"/>
        <v>0</v>
      </c>
      <c r="DL85" s="496"/>
      <c r="DM85" s="190" t="s">
        <v>59</v>
      </c>
      <c r="DN85" s="413">
        <v>0</v>
      </c>
      <c r="DO85" s="413">
        <v>0</v>
      </c>
      <c r="DP85" s="413">
        <v>0</v>
      </c>
      <c r="DQ85" s="413">
        <v>0</v>
      </c>
      <c r="DR85" s="413">
        <v>0</v>
      </c>
      <c r="DS85" s="413">
        <v>0</v>
      </c>
      <c r="DT85" s="413">
        <v>0</v>
      </c>
      <c r="DU85" s="413">
        <v>0</v>
      </c>
      <c r="DV85" s="413">
        <v>0</v>
      </c>
      <c r="DW85" s="413">
        <v>0</v>
      </c>
      <c r="DX85" s="413">
        <v>0</v>
      </c>
      <c r="DY85" s="413">
        <v>0</v>
      </c>
      <c r="DZ85" s="384">
        <f t="shared" si="515"/>
        <v>0</v>
      </c>
      <c r="EA85" s="414">
        <f t="shared" ref="EA85:EA96" si="519">CD85+CT85+DJ85+DZ85</f>
        <v>0.99999999999999989</v>
      </c>
    </row>
    <row r="86" spans="1:131" x14ac:dyDescent="0.25">
      <c r="A86" s="496"/>
      <c r="B86" s="190" t="s">
        <v>58</v>
      </c>
      <c r="C86" s="358">
        <f t="shared" si="463"/>
        <v>0</v>
      </c>
      <c r="D86" s="358">
        <f t="shared" si="464"/>
        <v>0</v>
      </c>
      <c r="E86" s="358">
        <f t="shared" si="465"/>
        <v>0</v>
      </c>
      <c r="F86" s="358">
        <f t="shared" si="466"/>
        <v>0</v>
      </c>
      <c r="G86" s="358">
        <f t="shared" si="467"/>
        <v>0</v>
      </c>
      <c r="H86" s="358">
        <f t="shared" si="468"/>
        <v>0</v>
      </c>
      <c r="I86" s="358">
        <f t="shared" si="469"/>
        <v>0</v>
      </c>
      <c r="J86" s="358">
        <f t="shared" si="470"/>
        <v>0</v>
      </c>
      <c r="K86" s="358">
        <f t="shared" si="471"/>
        <v>0</v>
      </c>
      <c r="L86" s="358">
        <f t="shared" si="472"/>
        <v>0</v>
      </c>
      <c r="M86" s="358">
        <f t="shared" si="473"/>
        <v>0</v>
      </c>
      <c r="N86" s="358">
        <f t="shared" si="474"/>
        <v>0</v>
      </c>
      <c r="O86" s="69">
        <f t="shared" si="475"/>
        <v>0</v>
      </c>
      <c r="Q86" s="496"/>
      <c r="R86" s="190" t="s">
        <v>58</v>
      </c>
      <c r="S86" s="358">
        <f t="shared" si="516"/>
        <v>0</v>
      </c>
      <c r="T86" s="358">
        <f t="shared" si="476"/>
        <v>0</v>
      </c>
      <c r="U86" s="358">
        <f t="shared" si="477"/>
        <v>0</v>
      </c>
      <c r="V86" s="358">
        <f t="shared" si="478"/>
        <v>0</v>
      </c>
      <c r="W86" s="358">
        <f t="shared" si="479"/>
        <v>0</v>
      </c>
      <c r="X86" s="358">
        <f t="shared" si="480"/>
        <v>0</v>
      </c>
      <c r="Y86" s="358">
        <f t="shared" si="481"/>
        <v>0</v>
      </c>
      <c r="Z86" s="358">
        <f t="shared" si="482"/>
        <v>0</v>
      </c>
      <c r="AA86" s="358">
        <f t="shared" si="483"/>
        <v>0</v>
      </c>
      <c r="AB86" s="358">
        <f t="shared" si="484"/>
        <v>0</v>
      </c>
      <c r="AC86" s="358">
        <f t="shared" si="485"/>
        <v>0</v>
      </c>
      <c r="AD86" s="358">
        <f t="shared" si="486"/>
        <v>0</v>
      </c>
      <c r="AE86" s="69">
        <f t="shared" si="487"/>
        <v>0</v>
      </c>
      <c r="AG86" s="496"/>
      <c r="AH86" s="190" t="s">
        <v>58</v>
      </c>
      <c r="AI86" s="358">
        <f t="shared" si="517"/>
        <v>0</v>
      </c>
      <c r="AJ86" s="358">
        <f t="shared" si="488"/>
        <v>0</v>
      </c>
      <c r="AK86" s="358">
        <f t="shared" si="489"/>
        <v>0</v>
      </c>
      <c r="AL86" s="358">
        <f t="shared" si="490"/>
        <v>0</v>
      </c>
      <c r="AM86" s="358">
        <f t="shared" si="491"/>
        <v>0</v>
      </c>
      <c r="AN86" s="358">
        <f t="shared" si="492"/>
        <v>0</v>
      </c>
      <c r="AO86" s="358">
        <f t="shared" si="493"/>
        <v>0</v>
      </c>
      <c r="AP86" s="358">
        <f t="shared" si="494"/>
        <v>0</v>
      </c>
      <c r="AQ86" s="358">
        <f t="shared" si="495"/>
        <v>0</v>
      </c>
      <c r="AR86" s="358">
        <f t="shared" si="496"/>
        <v>0</v>
      </c>
      <c r="AS86" s="358">
        <f t="shared" si="497"/>
        <v>0</v>
      </c>
      <c r="AT86" s="358">
        <f t="shared" si="498"/>
        <v>0</v>
      </c>
      <c r="AU86" s="69">
        <f t="shared" si="499"/>
        <v>0</v>
      </c>
      <c r="AW86" s="496"/>
      <c r="AX86" s="190" t="s">
        <v>58</v>
      </c>
      <c r="AY86" s="358">
        <f t="shared" si="518"/>
        <v>0</v>
      </c>
      <c r="AZ86" s="358">
        <f t="shared" si="500"/>
        <v>0</v>
      </c>
      <c r="BA86" s="358">
        <f t="shared" si="501"/>
        <v>0</v>
      </c>
      <c r="BB86" s="358">
        <f t="shared" si="502"/>
        <v>0</v>
      </c>
      <c r="BC86" s="358">
        <f t="shared" si="503"/>
        <v>0</v>
      </c>
      <c r="BD86" s="358">
        <f t="shared" si="504"/>
        <v>0</v>
      </c>
      <c r="BE86" s="358">
        <f t="shared" si="505"/>
        <v>0</v>
      </c>
      <c r="BF86" s="358">
        <f t="shared" si="506"/>
        <v>0</v>
      </c>
      <c r="BG86" s="358">
        <f t="shared" si="507"/>
        <v>0</v>
      </c>
      <c r="BH86" s="358">
        <f t="shared" si="508"/>
        <v>0</v>
      </c>
      <c r="BI86" s="358">
        <f t="shared" si="509"/>
        <v>0</v>
      </c>
      <c r="BJ86" s="358">
        <f t="shared" si="510"/>
        <v>0</v>
      </c>
      <c r="BK86" s="69">
        <f t="shared" si="511"/>
        <v>0</v>
      </c>
      <c r="BN86" s="416"/>
      <c r="BP86" s="496"/>
      <c r="BQ86" s="190" t="s">
        <v>58</v>
      </c>
      <c r="BR86" s="413">
        <v>0</v>
      </c>
      <c r="BS86" s="413">
        <v>0</v>
      </c>
      <c r="BT86" s="413">
        <v>4.0963684159432891E-2</v>
      </c>
      <c r="BU86" s="413">
        <v>9.7763427678330943E-3</v>
      </c>
      <c r="BV86" s="413">
        <v>2.586268305398897E-2</v>
      </c>
      <c r="BW86" s="413">
        <v>0.11670515068265529</v>
      </c>
      <c r="BX86" s="413">
        <v>3.1607771062919905E-2</v>
      </c>
      <c r="BY86" s="413">
        <v>3.9856718391029819E-2</v>
      </c>
      <c r="BZ86" s="413">
        <v>0.42155725830263074</v>
      </c>
      <c r="CA86" s="413">
        <v>9.8219017680020726E-2</v>
      </c>
      <c r="CB86" s="413">
        <v>6.1996480077841795E-2</v>
      </c>
      <c r="CC86" s="413">
        <v>6.3492459269136242E-2</v>
      </c>
      <c r="CD86" s="384">
        <f t="shared" si="512"/>
        <v>0.91003756544748948</v>
      </c>
      <c r="CF86" s="496"/>
      <c r="CG86" s="190" t="s">
        <v>58</v>
      </c>
      <c r="CH86" s="413">
        <v>0</v>
      </c>
      <c r="CI86" s="413">
        <v>0</v>
      </c>
      <c r="CJ86" s="413">
        <v>0</v>
      </c>
      <c r="CK86" s="413">
        <v>0</v>
      </c>
      <c r="CL86" s="413">
        <v>0</v>
      </c>
      <c r="CM86" s="413">
        <v>0</v>
      </c>
      <c r="CN86" s="413">
        <v>2.8925047197390481E-2</v>
      </c>
      <c r="CO86" s="413">
        <v>4.0682404065952478E-2</v>
      </c>
      <c r="CP86" s="413">
        <v>0</v>
      </c>
      <c r="CQ86" s="413">
        <v>0</v>
      </c>
      <c r="CR86" s="413">
        <v>0</v>
      </c>
      <c r="CS86" s="413">
        <v>2.0354983289167468E-2</v>
      </c>
      <c r="CT86" s="384">
        <f t="shared" si="513"/>
        <v>8.9962434552510434E-2</v>
      </c>
      <c r="CV86" s="496"/>
      <c r="CW86" s="190" t="s">
        <v>58</v>
      </c>
      <c r="CX86" s="413">
        <v>0</v>
      </c>
      <c r="CY86" s="413">
        <v>0</v>
      </c>
      <c r="CZ86" s="413">
        <v>0</v>
      </c>
      <c r="DA86" s="413">
        <v>0</v>
      </c>
      <c r="DB86" s="413">
        <v>0</v>
      </c>
      <c r="DC86" s="413">
        <v>0</v>
      </c>
      <c r="DD86" s="413">
        <v>0</v>
      </c>
      <c r="DE86" s="413">
        <v>0</v>
      </c>
      <c r="DF86" s="413">
        <v>0</v>
      </c>
      <c r="DG86" s="413">
        <v>0</v>
      </c>
      <c r="DH86" s="413">
        <v>0</v>
      </c>
      <c r="DI86" s="413">
        <v>0</v>
      </c>
      <c r="DJ86" s="384">
        <f t="shared" si="514"/>
        <v>0</v>
      </c>
      <c r="DL86" s="496"/>
      <c r="DM86" s="190" t="s">
        <v>58</v>
      </c>
      <c r="DN86" s="413">
        <v>0</v>
      </c>
      <c r="DO86" s="413">
        <v>0</v>
      </c>
      <c r="DP86" s="413">
        <v>0</v>
      </c>
      <c r="DQ86" s="413">
        <v>0</v>
      </c>
      <c r="DR86" s="413">
        <v>0</v>
      </c>
      <c r="DS86" s="413">
        <v>0</v>
      </c>
      <c r="DT86" s="413">
        <v>0</v>
      </c>
      <c r="DU86" s="413">
        <v>0</v>
      </c>
      <c r="DV86" s="413">
        <v>0</v>
      </c>
      <c r="DW86" s="413">
        <v>0</v>
      </c>
      <c r="DX86" s="413">
        <v>0</v>
      </c>
      <c r="DY86" s="413">
        <v>0</v>
      </c>
      <c r="DZ86" s="384">
        <f t="shared" si="515"/>
        <v>0</v>
      </c>
      <c r="EA86" s="414">
        <f t="shared" si="519"/>
        <v>0.99999999999999989</v>
      </c>
    </row>
    <row r="87" spans="1:131" x14ac:dyDescent="0.25">
      <c r="A87" s="496"/>
      <c r="B87" s="190" t="s">
        <v>57</v>
      </c>
      <c r="C87" s="358">
        <f t="shared" si="463"/>
        <v>0</v>
      </c>
      <c r="D87" s="358">
        <f t="shared" si="464"/>
        <v>0</v>
      </c>
      <c r="E87" s="358">
        <f t="shared" si="465"/>
        <v>0</v>
      </c>
      <c r="F87" s="358">
        <f t="shared" si="466"/>
        <v>0</v>
      </c>
      <c r="G87" s="358">
        <f t="shared" si="467"/>
        <v>2340.7571159762078</v>
      </c>
      <c r="H87" s="358">
        <f t="shared" si="468"/>
        <v>0</v>
      </c>
      <c r="I87" s="358">
        <f t="shared" si="469"/>
        <v>0</v>
      </c>
      <c r="J87" s="358">
        <f t="shared" si="470"/>
        <v>0</v>
      </c>
      <c r="K87" s="358">
        <f t="shared" si="471"/>
        <v>520.16824799471283</v>
      </c>
      <c r="L87" s="358">
        <f t="shared" si="472"/>
        <v>0</v>
      </c>
      <c r="M87" s="358">
        <f t="shared" si="473"/>
        <v>0</v>
      </c>
      <c r="N87" s="358">
        <f t="shared" si="474"/>
        <v>0</v>
      </c>
      <c r="O87" s="69">
        <f t="shared" si="475"/>
        <v>2860.9253639709204</v>
      </c>
      <c r="Q87" s="496"/>
      <c r="R87" s="190" t="s">
        <v>57</v>
      </c>
      <c r="S87" s="358">
        <f t="shared" si="516"/>
        <v>0</v>
      </c>
      <c r="T87" s="358">
        <f t="shared" si="476"/>
        <v>0</v>
      </c>
      <c r="U87" s="358">
        <f t="shared" si="477"/>
        <v>0</v>
      </c>
      <c r="V87" s="358">
        <f t="shared" si="478"/>
        <v>0</v>
      </c>
      <c r="W87" s="358">
        <f t="shared" si="479"/>
        <v>0</v>
      </c>
      <c r="X87" s="358">
        <f t="shared" si="480"/>
        <v>0</v>
      </c>
      <c r="Y87" s="358">
        <f t="shared" si="481"/>
        <v>0</v>
      </c>
      <c r="Z87" s="358">
        <f t="shared" si="482"/>
        <v>0</v>
      </c>
      <c r="AA87" s="358">
        <f t="shared" si="483"/>
        <v>0</v>
      </c>
      <c r="AB87" s="358">
        <f t="shared" si="484"/>
        <v>0</v>
      </c>
      <c r="AC87" s="358">
        <f t="shared" si="485"/>
        <v>0</v>
      </c>
      <c r="AD87" s="358">
        <f t="shared" si="486"/>
        <v>0</v>
      </c>
      <c r="AE87" s="69">
        <f t="shared" si="487"/>
        <v>0</v>
      </c>
      <c r="AG87" s="496"/>
      <c r="AH87" s="190" t="s">
        <v>57</v>
      </c>
      <c r="AI87" s="358">
        <f t="shared" si="517"/>
        <v>0</v>
      </c>
      <c r="AJ87" s="358">
        <f t="shared" si="488"/>
        <v>0</v>
      </c>
      <c r="AK87" s="358">
        <f t="shared" si="489"/>
        <v>0</v>
      </c>
      <c r="AL87" s="358">
        <f t="shared" si="490"/>
        <v>0</v>
      </c>
      <c r="AM87" s="358">
        <f t="shared" si="491"/>
        <v>0</v>
      </c>
      <c r="AN87" s="358">
        <f t="shared" si="492"/>
        <v>0</v>
      </c>
      <c r="AO87" s="358">
        <f t="shared" si="493"/>
        <v>0</v>
      </c>
      <c r="AP87" s="358">
        <f t="shared" si="494"/>
        <v>0</v>
      </c>
      <c r="AQ87" s="358">
        <f t="shared" si="495"/>
        <v>0</v>
      </c>
      <c r="AR87" s="358">
        <f t="shared" si="496"/>
        <v>0</v>
      </c>
      <c r="AS87" s="358">
        <f t="shared" si="497"/>
        <v>0</v>
      </c>
      <c r="AT87" s="358">
        <f t="shared" si="498"/>
        <v>0</v>
      </c>
      <c r="AU87" s="69">
        <f t="shared" si="499"/>
        <v>0</v>
      </c>
      <c r="AW87" s="496"/>
      <c r="AX87" s="190" t="s">
        <v>57</v>
      </c>
      <c r="AY87" s="358">
        <f t="shared" si="518"/>
        <v>0</v>
      </c>
      <c r="AZ87" s="358">
        <f t="shared" si="500"/>
        <v>0</v>
      </c>
      <c r="BA87" s="358">
        <f t="shared" si="501"/>
        <v>0</v>
      </c>
      <c r="BB87" s="358">
        <f t="shared" si="502"/>
        <v>0</v>
      </c>
      <c r="BC87" s="358">
        <f t="shared" si="503"/>
        <v>0</v>
      </c>
      <c r="BD87" s="358">
        <f t="shared" si="504"/>
        <v>0</v>
      </c>
      <c r="BE87" s="358">
        <f t="shared" si="505"/>
        <v>0</v>
      </c>
      <c r="BF87" s="358">
        <f t="shared" si="506"/>
        <v>0</v>
      </c>
      <c r="BG87" s="358">
        <f t="shared" si="507"/>
        <v>0</v>
      </c>
      <c r="BH87" s="358">
        <f t="shared" si="508"/>
        <v>0</v>
      </c>
      <c r="BI87" s="358">
        <f t="shared" si="509"/>
        <v>0</v>
      </c>
      <c r="BJ87" s="358">
        <f t="shared" si="510"/>
        <v>0</v>
      </c>
      <c r="BK87" s="69">
        <f t="shared" si="511"/>
        <v>0</v>
      </c>
      <c r="BN87" s="415">
        <v>2860.9253639709204</v>
      </c>
      <c r="BP87" s="496"/>
      <c r="BQ87" s="190" t="s">
        <v>57</v>
      </c>
      <c r="BR87" s="383">
        <v>0</v>
      </c>
      <c r="BS87" s="383">
        <v>0</v>
      </c>
      <c r="BT87" s="383">
        <v>0</v>
      </c>
      <c r="BU87" s="383">
        <v>0</v>
      </c>
      <c r="BV87" s="383">
        <v>0.81818181818181823</v>
      </c>
      <c r="BW87" s="383">
        <v>0</v>
      </c>
      <c r="BX87" s="383">
        <v>0</v>
      </c>
      <c r="BY87" s="383">
        <v>0</v>
      </c>
      <c r="BZ87" s="383">
        <v>0.18181818181818182</v>
      </c>
      <c r="CA87" s="383">
        <v>0</v>
      </c>
      <c r="CB87" s="383">
        <v>0</v>
      </c>
      <c r="CC87" s="383">
        <v>0</v>
      </c>
      <c r="CD87" s="384">
        <f t="shared" si="512"/>
        <v>1</v>
      </c>
      <c r="CF87" s="496"/>
      <c r="CG87" s="190" t="s">
        <v>57</v>
      </c>
      <c r="CH87" s="383">
        <v>0</v>
      </c>
      <c r="CI87" s="383">
        <v>0</v>
      </c>
      <c r="CJ87" s="383">
        <v>0</v>
      </c>
      <c r="CK87" s="383">
        <v>0</v>
      </c>
      <c r="CL87" s="383">
        <v>0</v>
      </c>
      <c r="CM87" s="383">
        <v>0</v>
      </c>
      <c r="CN87" s="383">
        <v>0</v>
      </c>
      <c r="CO87" s="383">
        <v>0</v>
      </c>
      <c r="CP87" s="383">
        <v>0</v>
      </c>
      <c r="CQ87" s="383">
        <v>0</v>
      </c>
      <c r="CR87" s="383">
        <v>0</v>
      </c>
      <c r="CS87" s="383">
        <v>0</v>
      </c>
      <c r="CT87" s="384">
        <f t="shared" si="513"/>
        <v>0</v>
      </c>
      <c r="CV87" s="496"/>
      <c r="CW87" s="190" t="s">
        <v>57</v>
      </c>
      <c r="CX87" s="383">
        <v>0</v>
      </c>
      <c r="CY87" s="383">
        <v>0</v>
      </c>
      <c r="CZ87" s="383">
        <v>0</v>
      </c>
      <c r="DA87" s="383">
        <v>0</v>
      </c>
      <c r="DB87" s="383">
        <v>0</v>
      </c>
      <c r="DC87" s="383">
        <v>0</v>
      </c>
      <c r="DD87" s="383">
        <v>0</v>
      </c>
      <c r="DE87" s="383">
        <v>0</v>
      </c>
      <c r="DF87" s="383">
        <v>0</v>
      </c>
      <c r="DG87" s="383">
        <v>0</v>
      </c>
      <c r="DH87" s="383">
        <v>0</v>
      </c>
      <c r="DI87" s="383">
        <v>0</v>
      </c>
      <c r="DJ87" s="384">
        <f t="shared" si="514"/>
        <v>0</v>
      </c>
      <c r="DL87" s="496"/>
      <c r="DM87" s="190" t="s">
        <v>57</v>
      </c>
      <c r="DN87" s="383">
        <v>0</v>
      </c>
      <c r="DO87" s="383">
        <v>0</v>
      </c>
      <c r="DP87" s="383">
        <v>0</v>
      </c>
      <c r="DQ87" s="383">
        <v>0</v>
      </c>
      <c r="DR87" s="383">
        <v>0</v>
      </c>
      <c r="DS87" s="383">
        <v>0</v>
      </c>
      <c r="DT87" s="383">
        <v>0</v>
      </c>
      <c r="DU87" s="383">
        <v>0</v>
      </c>
      <c r="DV87" s="383">
        <v>0</v>
      </c>
      <c r="DW87" s="383">
        <v>0</v>
      </c>
      <c r="DX87" s="383">
        <v>0</v>
      </c>
      <c r="DY87" s="383">
        <v>0</v>
      </c>
      <c r="DZ87" s="384">
        <f t="shared" si="515"/>
        <v>0</v>
      </c>
      <c r="EA87" s="414">
        <f t="shared" si="519"/>
        <v>1</v>
      </c>
    </row>
    <row r="88" spans="1:131" x14ac:dyDescent="0.25">
      <c r="A88" s="496"/>
      <c r="B88" s="190" t="s">
        <v>56</v>
      </c>
      <c r="C88" s="358">
        <f t="shared" si="463"/>
        <v>0</v>
      </c>
      <c r="D88" s="358">
        <f t="shared" si="464"/>
        <v>0</v>
      </c>
      <c r="E88" s="358">
        <f t="shared" si="465"/>
        <v>0</v>
      </c>
      <c r="F88" s="358">
        <f t="shared" si="466"/>
        <v>0</v>
      </c>
      <c r="G88" s="358">
        <f t="shared" si="467"/>
        <v>0</v>
      </c>
      <c r="H88" s="358">
        <f t="shared" si="468"/>
        <v>0</v>
      </c>
      <c r="I88" s="358">
        <f t="shared" si="469"/>
        <v>0</v>
      </c>
      <c r="J88" s="358">
        <f t="shared" si="470"/>
        <v>0</v>
      </c>
      <c r="K88" s="358">
        <f t="shared" si="471"/>
        <v>0</v>
      </c>
      <c r="L88" s="358">
        <f t="shared" si="472"/>
        <v>0</v>
      </c>
      <c r="M88" s="358">
        <f t="shared" si="473"/>
        <v>0</v>
      </c>
      <c r="N88" s="358">
        <f t="shared" si="474"/>
        <v>0</v>
      </c>
      <c r="O88" s="69">
        <f t="shared" si="475"/>
        <v>0</v>
      </c>
      <c r="Q88" s="496"/>
      <c r="R88" s="190" t="s">
        <v>56</v>
      </c>
      <c r="S88" s="358">
        <f t="shared" si="516"/>
        <v>0</v>
      </c>
      <c r="T88" s="358">
        <f t="shared" si="476"/>
        <v>0</v>
      </c>
      <c r="U88" s="358">
        <f t="shared" si="477"/>
        <v>0</v>
      </c>
      <c r="V88" s="358">
        <f t="shared" si="478"/>
        <v>0</v>
      </c>
      <c r="W88" s="358">
        <f t="shared" si="479"/>
        <v>0</v>
      </c>
      <c r="X88" s="358">
        <f t="shared" si="480"/>
        <v>0</v>
      </c>
      <c r="Y88" s="358">
        <f t="shared" si="481"/>
        <v>0</v>
      </c>
      <c r="Z88" s="358">
        <f t="shared" si="482"/>
        <v>0</v>
      </c>
      <c r="AA88" s="358">
        <f t="shared" si="483"/>
        <v>0</v>
      </c>
      <c r="AB88" s="358">
        <f t="shared" si="484"/>
        <v>0</v>
      </c>
      <c r="AC88" s="358">
        <f t="shared" si="485"/>
        <v>0</v>
      </c>
      <c r="AD88" s="358">
        <f t="shared" si="486"/>
        <v>0</v>
      </c>
      <c r="AE88" s="69">
        <f t="shared" si="487"/>
        <v>0</v>
      </c>
      <c r="AG88" s="496"/>
      <c r="AH88" s="190" t="s">
        <v>56</v>
      </c>
      <c r="AI88" s="358">
        <f t="shared" si="517"/>
        <v>0</v>
      </c>
      <c r="AJ88" s="358">
        <f t="shared" si="488"/>
        <v>0</v>
      </c>
      <c r="AK88" s="358">
        <f t="shared" si="489"/>
        <v>0</v>
      </c>
      <c r="AL88" s="358">
        <f t="shared" si="490"/>
        <v>0</v>
      </c>
      <c r="AM88" s="358">
        <f t="shared" si="491"/>
        <v>0</v>
      </c>
      <c r="AN88" s="358">
        <f t="shared" si="492"/>
        <v>0</v>
      </c>
      <c r="AO88" s="358">
        <f t="shared" si="493"/>
        <v>0</v>
      </c>
      <c r="AP88" s="358">
        <f t="shared" si="494"/>
        <v>0</v>
      </c>
      <c r="AQ88" s="358">
        <f t="shared" si="495"/>
        <v>0</v>
      </c>
      <c r="AR88" s="358">
        <f t="shared" si="496"/>
        <v>0</v>
      </c>
      <c r="AS88" s="358">
        <f t="shared" si="497"/>
        <v>0</v>
      </c>
      <c r="AT88" s="358">
        <f t="shared" si="498"/>
        <v>0</v>
      </c>
      <c r="AU88" s="69">
        <f t="shared" si="499"/>
        <v>0</v>
      </c>
      <c r="AW88" s="496"/>
      <c r="AX88" s="190" t="s">
        <v>56</v>
      </c>
      <c r="AY88" s="358">
        <f t="shared" si="518"/>
        <v>0</v>
      </c>
      <c r="AZ88" s="358">
        <f t="shared" si="500"/>
        <v>0</v>
      </c>
      <c r="BA88" s="358">
        <f t="shared" si="501"/>
        <v>0</v>
      </c>
      <c r="BB88" s="358">
        <f t="shared" si="502"/>
        <v>0</v>
      </c>
      <c r="BC88" s="358">
        <f t="shared" si="503"/>
        <v>0</v>
      </c>
      <c r="BD88" s="358">
        <f t="shared" si="504"/>
        <v>0</v>
      </c>
      <c r="BE88" s="358">
        <f t="shared" si="505"/>
        <v>0</v>
      </c>
      <c r="BF88" s="358">
        <f t="shared" si="506"/>
        <v>0</v>
      </c>
      <c r="BG88" s="358">
        <f t="shared" si="507"/>
        <v>0</v>
      </c>
      <c r="BH88" s="358">
        <f t="shared" si="508"/>
        <v>0</v>
      </c>
      <c r="BI88" s="358">
        <f t="shared" si="509"/>
        <v>0</v>
      </c>
      <c r="BJ88" s="358">
        <f t="shared" si="510"/>
        <v>0</v>
      </c>
      <c r="BK88" s="69">
        <f t="shared" si="511"/>
        <v>0</v>
      </c>
      <c r="BN88" s="416"/>
      <c r="BP88" s="496"/>
      <c r="BQ88" s="190" t="s">
        <v>56</v>
      </c>
      <c r="BR88" s="383">
        <v>0</v>
      </c>
      <c r="BS88" s="383">
        <v>0</v>
      </c>
      <c r="BT88" s="383">
        <v>0</v>
      </c>
      <c r="BU88" s="383">
        <v>0</v>
      </c>
      <c r="BV88" s="383">
        <v>0</v>
      </c>
      <c r="BW88" s="383">
        <v>0</v>
      </c>
      <c r="BX88" s="383">
        <v>0</v>
      </c>
      <c r="BY88" s="383">
        <v>0.17950726896420088</v>
      </c>
      <c r="BZ88" s="383">
        <v>0.13657239869722781</v>
      </c>
      <c r="CA88" s="383">
        <v>0</v>
      </c>
      <c r="CB88" s="383">
        <v>0</v>
      </c>
      <c r="CC88" s="383">
        <v>0.39890504214266864</v>
      </c>
      <c r="CD88" s="384">
        <f t="shared" si="512"/>
        <v>0.71498470980409734</v>
      </c>
      <c r="CF88" s="496"/>
      <c r="CG88" s="190" t="s">
        <v>56</v>
      </c>
      <c r="CH88" s="383">
        <v>0</v>
      </c>
      <c r="CI88" s="383">
        <v>0</v>
      </c>
      <c r="CJ88" s="383">
        <v>0</v>
      </c>
      <c r="CK88" s="383">
        <v>0</v>
      </c>
      <c r="CL88" s="383">
        <v>0</v>
      </c>
      <c r="CM88" s="383">
        <v>0</v>
      </c>
      <c r="CN88" s="383">
        <v>0</v>
      </c>
      <c r="CO88" s="383">
        <v>0.2850152901959026</v>
      </c>
      <c r="CP88" s="383">
        <v>0</v>
      </c>
      <c r="CQ88" s="383">
        <v>0</v>
      </c>
      <c r="CR88" s="383">
        <v>0</v>
      </c>
      <c r="CS88" s="383">
        <v>0</v>
      </c>
      <c r="CT88" s="384">
        <f t="shared" si="513"/>
        <v>0.2850152901959026</v>
      </c>
      <c r="CV88" s="496"/>
      <c r="CW88" s="190" t="s">
        <v>56</v>
      </c>
      <c r="CX88" s="383">
        <v>0</v>
      </c>
      <c r="CY88" s="383">
        <v>0</v>
      </c>
      <c r="CZ88" s="383">
        <v>0</v>
      </c>
      <c r="DA88" s="383">
        <v>0</v>
      </c>
      <c r="DB88" s="383">
        <v>0</v>
      </c>
      <c r="DC88" s="383">
        <v>0</v>
      </c>
      <c r="DD88" s="383">
        <v>0</v>
      </c>
      <c r="DE88" s="383">
        <v>0</v>
      </c>
      <c r="DF88" s="383">
        <v>0</v>
      </c>
      <c r="DG88" s="383">
        <v>0</v>
      </c>
      <c r="DH88" s="383">
        <v>0</v>
      </c>
      <c r="DI88" s="383">
        <v>0</v>
      </c>
      <c r="DJ88" s="384">
        <f t="shared" si="514"/>
        <v>0</v>
      </c>
      <c r="DL88" s="496"/>
      <c r="DM88" s="190" t="s">
        <v>56</v>
      </c>
      <c r="DN88" s="383">
        <v>0</v>
      </c>
      <c r="DO88" s="383">
        <v>0</v>
      </c>
      <c r="DP88" s="383">
        <v>0</v>
      </c>
      <c r="DQ88" s="383">
        <v>0</v>
      </c>
      <c r="DR88" s="383">
        <v>0</v>
      </c>
      <c r="DS88" s="383">
        <v>0</v>
      </c>
      <c r="DT88" s="383">
        <v>0</v>
      </c>
      <c r="DU88" s="383">
        <v>0</v>
      </c>
      <c r="DV88" s="383">
        <v>0</v>
      </c>
      <c r="DW88" s="383">
        <v>0</v>
      </c>
      <c r="DX88" s="383">
        <v>0</v>
      </c>
      <c r="DY88" s="383">
        <v>0</v>
      </c>
      <c r="DZ88" s="384">
        <f t="shared" si="515"/>
        <v>0</v>
      </c>
      <c r="EA88" s="414">
        <f t="shared" si="519"/>
        <v>1</v>
      </c>
    </row>
    <row r="89" spans="1:131" x14ac:dyDescent="0.25">
      <c r="A89" s="496"/>
      <c r="B89" s="190" t="s">
        <v>55</v>
      </c>
      <c r="C89" s="358">
        <f t="shared" si="463"/>
        <v>0</v>
      </c>
      <c r="D89" s="358">
        <f t="shared" si="464"/>
        <v>0</v>
      </c>
      <c r="E89" s="358">
        <f t="shared" si="465"/>
        <v>0</v>
      </c>
      <c r="F89" s="358">
        <f t="shared" si="466"/>
        <v>0</v>
      </c>
      <c r="G89" s="358">
        <f t="shared" si="467"/>
        <v>5820.790125248699</v>
      </c>
      <c r="H89" s="358">
        <f t="shared" si="468"/>
        <v>0</v>
      </c>
      <c r="I89" s="358">
        <f t="shared" si="469"/>
        <v>0</v>
      </c>
      <c r="J89" s="358">
        <f t="shared" si="470"/>
        <v>0</v>
      </c>
      <c r="K89" s="358">
        <f t="shared" si="471"/>
        <v>1293.508916721933</v>
      </c>
      <c r="L89" s="358">
        <f t="shared" si="472"/>
        <v>0</v>
      </c>
      <c r="M89" s="358">
        <f t="shared" si="473"/>
        <v>0</v>
      </c>
      <c r="N89" s="358">
        <f t="shared" si="474"/>
        <v>0</v>
      </c>
      <c r="O89" s="69">
        <f t="shared" si="475"/>
        <v>7114.2990419706321</v>
      </c>
      <c r="Q89" s="496"/>
      <c r="R89" s="190" t="s">
        <v>55</v>
      </c>
      <c r="S89" s="358">
        <f t="shared" si="516"/>
        <v>0</v>
      </c>
      <c r="T89" s="358">
        <f t="shared" si="476"/>
        <v>0</v>
      </c>
      <c r="U89" s="358">
        <f t="shared" si="477"/>
        <v>0</v>
      </c>
      <c r="V89" s="358">
        <f t="shared" si="478"/>
        <v>0</v>
      </c>
      <c r="W89" s="358">
        <f t="shared" si="479"/>
        <v>0</v>
      </c>
      <c r="X89" s="358">
        <f t="shared" si="480"/>
        <v>0</v>
      </c>
      <c r="Y89" s="358">
        <f t="shared" si="481"/>
        <v>0</v>
      </c>
      <c r="Z89" s="358">
        <f t="shared" si="482"/>
        <v>0</v>
      </c>
      <c r="AA89" s="358">
        <f t="shared" si="483"/>
        <v>0</v>
      </c>
      <c r="AB89" s="358">
        <f t="shared" si="484"/>
        <v>0</v>
      </c>
      <c r="AC89" s="358">
        <f t="shared" si="485"/>
        <v>0</v>
      </c>
      <c r="AD89" s="358">
        <f t="shared" si="486"/>
        <v>0</v>
      </c>
      <c r="AE89" s="69">
        <f t="shared" si="487"/>
        <v>0</v>
      </c>
      <c r="AG89" s="496"/>
      <c r="AH89" s="190" t="s">
        <v>55</v>
      </c>
      <c r="AI89" s="358">
        <f t="shared" si="517"/>
        <v>0</v>
      </c>
      <c r="AJ89" s="358">
        <f t="shared" si="488"/>
        <v>0</v>
      </c>
      <c r="AK89" s="358">
        <f t="shared" si="489"/>
        <v>0</v>
      </c>
      <c r="AL89" s="358">
        <f t="shared" si="490"/>
        <v>0</v>
      </c>
      <c r="AM89" s="358">
        <f t="shared" si="491"/>
        <v>0</v>
      </c>
      <c r="AN89" s="358">
        <f t="shared" si="492"/>
        <v>0</v>
      </c>
      <c r="AO89" s="358">
        <f t="shared" si="493"/>
        <v>0</v>
      </c>
      <c r="AP89" s="358">
        <f t="shared" si="494"/>
        <v>0</v>
      </c>
      <c r="AQ89" s="358">
        <f t="shared" si="495"/>
        <v>0</v>
      </c>
      <c r="AR89" s="358">
        <f t="shared" si="496"/>
        <v>0</v>
      </c>
      <c r="AS89" s="358">
        <f t="shared" si="497"/>
        <v>0</v>
      </c>
      <c r="AT89" s="358">
        <f t="shared" si="498"/>
        <v>0</v>
      </c>
      <c r="AU89" s="69">
        <f t="shared" si="499"/>
        <v>0</v>
      </c>
      <c r="AW89" s="496"/>
      <c r="AX89" s="190" t="s">
        <v>55</v>
      </c>
      <c r="AY89" s="358">
        <f t="shared" si="518"/>
        <v>0</v>
      </c>
      <c r="AZ89" s="358">
        <f t="shared" si="500"/>
        <v>0</v>
      </c>
      <c r="BA89" s="358">
        <f t="shared" si="501"/>
        <v>0</v>
      </c>
      <c r="BB89" s="358">
        <f t="shared" si="502"/>
        <v>0</v>
      </c>
      <c r="BC89" s="358">
        <f t="shared" si="503"/>
        <v>0</v>
      </c>
      <c r="BD89" s="358">
        <f t="shared" si="504"/>
        <v>0</v>
      </c>
      <c r="BE89" s="358">
        <f t="shared" si="505"/>
        <v>0</v>
      </c>
      <c r="BF89" s="358">
        <f t="shared" si="506"/>
        <v>0</v>
      </c>
      <c r="BG89" s="358">
        <f t="shared" si="507"/>
        <v>0</v>
      </c>
      <c r="BH89" s="358">
        <f t="shared" si="508"/>
        <v>0</v>
      </c>
      <c r="BI89" s="358">
        <f t="shared" si="509"/>
        <v>0</v>
      </c>
      <c r="BJ89" s="358">
        <f t="shared" si="510"/>
        <v>0</v>
      </c>
      <c r="BK89" s="69">
        <f t="shared" si="511"/>
        <v>0</v>
      </c>
      <c r="BN89" s="415">
        <v>7114.299041970633</v>
      </c>
      <c r="BP89" s="496"/>
      <c r="BQ89" s="190" t="s">
        <v>55</v>
      </c>
      <c r="BR89" s="383">
        <v>0</v>
      </c>
      <c r="BS89" s="383">
        <v>0</v>
      </c>
      <c r="BT89" s="383">
        <v>0</v>
      </c>
      <c r="BU89" s="383">
        <v>0</v>
      </c>
      <c r="BV89" s="383">
        <v>0.81818181818181812</v>
      </c>
      <c r="BW89" s="383">
        <v>0</v>
      </c>
      <c r="BX89" s="383">
        <v>0</v>
      </c>
      <c r="BY89" s="383">
        <v>0</v>
      </c>
      <c r="BZ89" s="383">
        <v>0.1818181818181818</v>
      </c>
      <c r="CA89" s="383">
        <v>0</v>
      </c>
      <c r="CB89" s="383">
        <v>0</v>
      </c>
      <c r="CC89" s="383">
        <v>0</v>
      </c>
      <c r="CD89" s="384">
        <f t="shared" si="512"/>
        <v>0.99999999999999989</v>
      </c>
      <c r="CF89" s="496"/>
      <c r="CG89" s="190" t="s">
        <v>55</v>
      </c>
      <c r="CH89" s="383">
        <v>0</v>
      </c>
      <c r="CI89" s="383">
        <v>0</v>
      </c>
      <c r="CJ89" s="383">
        <v>0</v>
      </c>
      <c r="CK89" s="383">
        <v>0</v>
      </c>
      <c r="CL89" s="383">
        <v>0</v>
      </c>
      <c r="CM89" s="383">
        <v>0</v>
      </c>
      <c r="CN89" s="383">
        <v>0</v>
      </c>
      <c r="CO89" s="383">
        <v>0</v>
      </c>
      <c r="CP89" s="383">
        <v>0</v>
      </c>
      <c r="CQ89" s="383">
        <v>0</v>
      </c>
      <c r="CR89" s="383">
        <v>0</v>
      </c>
      <c r="CS89" s="383">
        <v>0</v>
      </c>
      <c r="CT89" s="384">
        <f t="shared" si="513"/>
        <v>0</v>
      </c>
      <c r="CV89" s="496"/>
      <c r="CW89" s="190" t="s">
        <v>55</v>
      </c>
      <c r="CX89" s="383">
        <v>0</v>
      </c>
      <c r="CY89" s="383">
        <v>0</v>
      </c>
      <c r="CZ89" s="383">
        <v>0</v>
      </c>
      <c r="DA89" s="383">
        <v>0</v>
      </c>
      <c r="DB89" s="383">
        <v>0</v>
      </c>
      <c r="DC89" s="383">
        <v>0</v>
      </c>
      <c r="DD89" s="383">
        <v>0</v>
      </c>
      <c r="DE89" s="383">
        <v>0</v>
      </c>
      <c r="DF89" s="383">
        <v>0</v>
      </c>
      <c r="DG89" s="383">
        <v>0</v>
      </c>
      <c r="DH89" s="383">
        <v>0</v>
      </c>
      <c r="DI89" s="383">
        <v>0</v>
      </c>
      <c r="DJ89" s="384">
        <f t="shared" si="514"/>
        <v>0</v>
      </c>
      <c r="DL89" s="496"/>
      <c r="DM89" s="190" t="s">
        <v>55</v>
      </c>
      <c r="DN89" s="383">
        <v>0</v>
      </c>
      <c r="DO89" s="383">
        <v>0</v>
      </c>
      <c r="DP89" s="383">
        <v>0</v>
      </c>
      <c r="DQ89" s="383">
        <v>0</v>
      </c>
      <c r="DR89" s="383">
        <v>0</v>
      </c>
      <c r="DS89" s="383">
        <v>0</v>
      </c>
      <c r="DT89" s="383">
        <v>0</v>
      </c>
      <c r="DU89" s="383">
        <v>0</v>
      </c>
      <c r="DV89" s="383">
        <v>0</v>
      </c>
      <c r="DW89" s="383">
        <v>0</v>
      </c>
      <c r="DX89" s="383">
        <v>0</v>
      </c>
      <c r="DY89" s="383">
        <v>0</v>
      </c>
      <c r="DZ89" s="384">
        <f t="shared" si="515"/>
        <v>0</v>
      </c>
      <c r="EA89" s="414">
        <f t="shared" si="519"/>
        <v>0.99999999999999989</v>
      </c>
    </row>
    <row r="90" spans="1:131" x14ac:dyDescent="0.25">
      <c r="A90" s="496"/>
      <c r="B90" s="190" t="s">
        <v>54</v>
      </c>
      <c r="C90" s="358">
        <f t="shared" si="463"/>
        <v>0</v>
      </c>
      <c r="D90" s="358">
        <f t="shared" si="464"/>
        <v>0</v>
      </c>
      <c r="E90" s="358">
        <f t="shared" si="465"/>
        <v>0</v>
      </c>
      <c r="F90" s="358">
        <f t="shared" si="466"/>
        <v>0</v>
      </c>
      <c r="G90" s="358">
        <f t="shared" si="467"/>
        <v>0</v>
      </c>
      <c r="H90" s="358">
        <f t="shared" si="468"/>
        <v>2438.8838249467149</v>
      </c>
      <c r="I90" s="358">
        <f t="shared" si="469"/>
        <v>10.126039785675182</v>
      </c>
      <c r="J90" s="358">
        <f t="shared" si="470"/>
        <v>0</v>
      </c>
      <c r="K90" s="358">
        <f t="shared" si="471"/>
        <v>0</v>
      </c>
      <c r="L90" s="358">
        <f t="shared" si="472"/>
        <v>0</v>
      </c>
      <c r="M90" s="358">
        <f t="shared" si="473"/>
        <v>0</v>
      </c>
      <c r="N90" s="358">
        <f t="shared" si="474"/>
        <v>0</v>
      </c>
      <c r="O90" s="69">
        <f t="shared" si="475"/>
        <v>2449.0098647323903</v>
      </c>
      <c r="Q90" s="496"/>
      <c r="R90" s="190" t="s">
        <v>54</v>
      </c>
      <c r="S90" s="358">
        <f t="shared" si="516"/>
        <v>0</v>
      </c>
      <c r="T90" s="358">
        <f t="shared" si="476"/>
        <v>0</v>
      </c>
      <c r="U90" s="358">
        <f t="shared" si="477"/>
        <v>0</v>
      </c>
      <c r="V90" s="358">
        <f t="shared" si="478"/>
        <v>0</v>
      </c>
      <c r="W90" s="358">
        <f t="shared" si="479"/>
        <v>0</v>
      </c>
      <c r="X90" s="358">
        <f t="shared" si="480"/>
        <v>0</v>
      </c>
      <c r="Y90" s="358">
        <f t="shared" si="481"/>
        <v>0</v>
      </c>
      <c r="Z90" s="358">
        <f t="shared" si="482"/>
        <v>0</v>
      </c>
      <c r="AA90" s="358">
        <f t="shared" si="483"/>
        <v>0</v>
      </c>
      <c r="AB90" s="358">
        <f t="shared" si="484"/>
        <v>0</v>
      </c>
      <c r="AC90" s="358">
        <f t="shared" si="485"/>
        <v>0</v>
      </c>
      <c r="AD90" s="358">
        <f t="shared" si="486"/>
        <v>0</v>
      </c>
      <c r="AE90" s="69">
        <f t="shared" si="487"/>
        <v>0</v>
      </c>
      <c r="AG90" s="496"/>
      <c r="AH90" s="190" t="s">
        <v>54</v>
      </c>
      <c r="AI90" s="358">
        <f t="shared" si="517"/>
        <v>0</v>
      </c>
      <c r="AJ90" s="358">
        <f t="shared" si="488"/>
        <v>0</v>
      </c>
      <c r="AK90" s="358">
        <f t="shared" si="489"/>
        <v>0</v>
      </c>
      <c r="AL90" s="358">
        <f t="shared" si="490"/>
        <v>0</v>
      </c>
      <c r="AM90" s="358">
        <f t="shared" si="491"/>
        <v>0</v>
      </c>
      <c r="AN90" s="358">
        <f t="shared" si="492"/>
        <v>0</v>
      </c>
      <c r="AO90" s="358">
        <f t="shared" si="493"/>
        <v>0</v>
      </c>
      <c r="AP90" s="358">
        <f t="shared" si="494"/>
        <v>0</v>
      </c>
      <c r="AQ90" s="358">
        <f t="shared" si="495"/>
        <v>0</v>
      </c>
      <c r="AR90" s="358">
        <f t="shared" si="496"/>
        <v>0</v>
      </c>
      <c r="AS90" s="358">
        <f t="shared" si="497"/>
        <v>0</v>
      </c>
      <c r="AT90" s="358">
        <f t="shared" si="498"/>
        <v>0</v>
      </c>
      <c r="AU90" s="69">
        <f t="shared" si="499"/>
        <v>0</v>
      </c>
      <c r="AW90" s="496"/>
      <c r="AX90" s="190" t="s">
        <v>54</v>
      </c>
      <c r="AY90" s="358">
        <f t="shared" si="518"/>
        <v>0</v>
      </c>
      <c r="AZ90" s="358">
        <f t="shared" si="500"/>
        <v>0</v>
      </c>
      <c r="BA90" s="358">
        <f t="shared" si="501"/>
        <v>0</v>
      </c>
      <c r="BB90" s="358">
        <f t="shared" si="502"/>
        <v>0</v>
      </c>
      <c r="BC90" s="358">
        <f t="shared" si="503"/>
        <v>0</v>
      </c>
      <c r="BD90" s="358">
        <f t="shared" si="504"/>
        <v>0</v>
      </c>
      <c r="BE90" s="358">
        <f t="shared" si="505"/>
        <v>0</v>
      </c>
      <c r="BF90" s="358">
        <f t="shared" si="506"/>
        <v>0</v>
      </c>
      <c r="BG90" s="358">
        <f t="shared" si="507"/>
        <v>0</v>
      </c>
      <c r="BH90" s="358">
        <f t="shared" si="508"/>
        <v>0</v>
      </c>
      <c r="BI90" s="358">
        <f t="shared" si="509"/>
        <v>0</v>
      </c>
      <c r="BJ90" s="358">
        <f t="shared" si="510"/>
        <v>0</v>
      </c>
      <c r="BK90" s="69">
        <f t="shared" si="511"/>
        <v>0</v>
      </c>
      <c r="BN90" s="415">
        <v>2449.0098647323903</v>
      </c>
      <c r="BP90" s="496"/>
      <c r="BQ90" s="190" t="s">
        <v>54</v>
      </c>
      <c r="BR90" s="383">
        <v>0</v>
      </c>
      <c r="BS90" s="383">
        <v>0</v>
      </c>
      <c r="BT90" s="383">
        <v>0</v>
      </c>
      <c r="BU90" s="383">
        <v>0</v>
      </c>
      <c r="BV90" s="383">
        <v>0</v>
      </c>
      <c r="BW90" s="383">
        <v>0.99586525153226291</v>
      </c>
      <c r="BX90" s="383">
        <v>4.1347484677370545E-3</v>
      </c>
      <c r="BY90" s="383">
        <v>0</v>
      </c>
      <c r="BZ90" s="383">
        <v>0</v>
      </c>
      <c r="CA90" s="383">
        <v>0</v>
      </c>
      <c r="CB90" s="383">
        <v>0</v>
      </c>
      <c r="CC90" s="383">
        <v>0</v>
      </c>
      <c r="CD90" s="384">
        <f t="shared" si="512"/>
        <v>1</v>
      </c>
      <c r="CF90" s="496"/>
      <c r="CG90" s="190" t="s">
        <v>54</v>
      </c>
      <c r="CH90" s="383">
        <v>0</v>
      </c>
      <c r="CI90" s="383">
        <v>0</v>
      </c>
      <c r="CJ90" s="383">
        <v>0</v>
      </c>
      <c r="CK90" s="383">
        <v>0</v>
      </c>
      <c r="CL90" s="383">
        <v>0</v>
      </c>
      <c r="CM90" s="383">
        <v>0</v>
      </c>
      <c r="CN90" s="383">
        <v>0</v>
      </c>
      <c r="CO90" s="383">
        <v>0</v>
      </c>
      <c r="CP90" s="383">
        <v>0</v>
      </c>
      <c r="CQ90" s="383">
        <v>0</v>
      </c>
      <c r="CR90" s="383">
        <v>0</v>
      </c>
      <c r="CS90" s="383">
        <v>0</v>
      </c>
      <c r="CT90" s="384">
        <f t="shared" si="513"/>
        <v>0</v>
      </c>
      <c r="CV90" s="496"/>
      <c r="CW90" s="190" t="s">
        <v>54</v>
      </c>
      <c r="CX90" s="383">
        <v>0</v>
      </c>
      <c r="CY90" s="383">
        <v>0</v>
      </c>
      <c r="CZ90" s="383">
        <v>0</v>
      </c>
      <c r="DA90" s="383">
        <v>0</v>
      </c>
      <c r="DB90" s="383">
        <v>0</v>
      </c>
      <c r="DC90" s="383">
        <v>0</v>
      </c>
      <c r="DD90" s="383">
        <v>0</v>
      </c>
      <c r="DE90" s="383">
        <v>0</v>
      </c>
      <c r="DF90" s="383">
        <v>0</v>
      </c>
      <c r="DG90" s="383">
        <v>0</v>
      </c>
      <c r="DH90" s="383">
        <v>0</v>
      </c>
      <c r="DI90" s="383">
        <v>0</v>
      </c>
      <c r="DJ90" s="384">
        <f t="shared" si="514"/>
        <v>0</v>
      </c>
      <c r="DL90" s="496"/>
      <c r="DM90" s="190" t="s">
        <v>54</v>
      </c>
      <c r="DN90" s="383">
        <v>0</v>
      </c>
      <c r="DO90" s="383">
        <v>0</v>
      </c>
      <c r="DP90" s="383">
        <v>0</v>
      </c>
      <c r="DQ90" s="383">
        <v>0</v>
      </c>
      <c r="DR90" s="383">
        <v>0</v>
      </c>
      <c r="DS90" s="383">
        <v>0</v>
      </c>
      <c r="DT90" s="383">
        <v>0</v>
      </c>
      <c r="DU90" s="383">
        <v>0</v>
      </c>
      <c r="DV90" s="383">
        <v>0</v>
      </c>
      <c r="DW90" s="383">
        <v>0</v>
      </c>
      <c r="DX90" s="383">
        <v>0</v>
      </c>
      <c r="DY90" s="383">
        <v>0</v>
      </c>
      <c r="DZ90" s="384">
        <f t="shared" si="515"/>
        <v>0</v>
      </c>
      <c r="EA90" s="414">
        <f t="shared" si="519"/>
        <v>1</v>
      </c>
    </row>
    <row r="91" spans="1:131" x14ac:dyDescent="0.25">
      <c r="A91" s="496"/>
      <c r="B91" s="190" t="s">
        <v>53</v>
      </c>
      <c r="C91" s="358">
        <f t="shared" si="463"/>
        <v>0</v>
      </c>
      <c r="D91" s="358">
        <f t="shared" si="464"/>
        <v>0</v>
      </c>
      <c r="E91" s="358">
        <f t="shared" si="465"/>
        <v>8188.0831438904142</v>
      </c>
      <c r="F91" s="358">
        <f t="shared" si="466"/>
        <v>1954.1579100803551</v>
      </c>
      <c r="G91" s="358">
        <f t="shared" si="467"/>
        <v>4990.3702001225602</v>
      </c>
      <c r="H91" s="358">
        <f t="shared" si="468"/>
        <v>17908.333196828557</v>
      </c>
      <c r="I91" s="358">
        <f t="shared" si="469"/>
        <v>6295.4623533267077</v>
      </c>
      <c r="J91" s="358">
        <f t="shared" si="470"/>
        <v>5736.8160494079066</v>
      </c>
      <c r="K91" s="358">
        <f t="shared" si="471"/>
        <v>82528.981262607369</v>
      </c>
      <c r="L91" s="358">
        <f t="shared" si="472"/>
        <v>19632.645343743083</v>
      </c>
      <c r="M91" s="358">
        <f t="shared" si="473"/>
        <v>12392.252892346831</v>
      </c>
      <c r="N91" s="358">
        <f t="shared" si="474"/>
        <v>7540.2596964015102</v>
      </c>
      <c r="O91" s="69">
        <f t="shared" si="475"/>
        <v>167167.36204875528</v>
      </c>
      <c r="Q91" s="496"/>
      <c r="R91" s="190" t="s">
        <v>53</v>
      </c>
      <c r="S91" s="358">
        <f t="shared" si="516"/>
        <v>0</v>
      </c>
      <c r="T91" s="358">
        <f t="shared" si="476"/>
        <v>0</v>
      </c>
      <c r="U91" s="358">
        <f t="shared" si="477"/>
        <v>0</v>
      </c>
      <c r="V91" s="358">
        <f t="shared" si="478"/>
        <v>0</v>
      </c>
      <c r="W91" s="358">
        <f t="shared" si="479"/>
        <v>0</v>
      </c>
      <c r="X91" s="358">
        <f t="shared" si="480"/>
        <v>0</v>
      </c>
      <c r="Y91" s="358">
        <f t="shared" si="481"/>
        <v>5781.7234033782406</v>
      </c>
      <c r="Z91" s="358">
        <f t="shared" si="482"/>
        <v>4591.1444633612073</v>
      </c>
      <c r="AA91" s="358">
        <f t="shared" si="483"/>
        <v>0</v>
      </c>
      <c r="AB91" s="358">
        <f t="shared" si="484"/>
        <v>0</v>
      </c>
      <c r="AC91" s="358">
        <f t="shared" si="485"/>
        <v>0</v>
      </c>
      <c r="AD91" s="358">
        <f t="shared" si="486"/>
        <v>4068.6842256551222</v>
      </c>
      <c r="AE91" s="69">
        <f t="shared" si="487"/>
        <v>14441.552092394571</v>
      </c>
      <c r="AG91" s="496"/>
      <c r="AH91" s="190" t="s">
        <v>53</v>
      </c>
      <c r="AI91" s="358">
        <f t="shared" si="517"/>
        <v>0</v>
      </c>
      <c r="AJ91" s="358">
        <f t="shared" si="488"/>
        <v>0</v>
      </c>
      <c r="AK91" s="358">
        <f t="shared" si="489"/>
        <v>0</v>
      </c>
      <c r="AL91" s="358">
        <f t="shared" si="490"/>
        <v>0</v>
      </c>
      <c r="AM91" s="358">
        <f t="shared" si="491"/>
        <v>0</v>
      </c>
      <c r="AN91" s="358">
        <f t="shared" si="492"/>
        <v>0</v>
      </c>
      <c r="AO91" s="358">
        <f t="shared" si="493"/>
        <v>0</v>
      </c>
      <c r="AP91" s="358">
        <f t="shared" si="494"/>
        <v>0</v>
      </c>
      <c r="AQ91" s="358">
        <f t="shared" si="495"/>
        <v>0</v>
      </c>
      <c r="AR91" s="358">
        <f t="shared" si="496"/>
        <v>0</v>
      </c>
      <c r="AS91" s="358">
        <f t="shared" si="497"/>
        <v>0</v>
      </c>
      <c r="AT91" s="358">
        <f t="shared" si="498"/>
        <v>0</v>
      </c>
      <c r="AU91" s="69">
        <f t="shared" si="499"/>
        <v>0</v>
      </c>
      <c r="AW91" s="496"/>
      <c r="AX91" s="190" t="s">
        <v>53</v>
      </c>
      <c r="AY91" s="358">
        <f t="shared" si="518"/>
        <v>0</v>
      </c>
      <c r="AZ91" s="358">
        <f t="shared" si="500"/>
        <v>0</v>
      </c>
      <c r="BA91" s="358">
        <f t="shared" si="501"/>
        <v>0</v>
      </c>
      <c r="BB91" s="358">
        <f t="shared" si="502"/>
        <v>0</v>
      </c>
      <c r="BC91" s="358">
        <f t="shared" si="503"/>
        <v>0</v>
      </c>
      <c r="BD91" s="358">
        <f t="shared" si="504"/>
        <v>0</v>
      </c>
      <c r="BE91" s="358">
        <f t="shared" si="505"/>
        <v>0</v>
      </c>
      <c r="BF91" s="358">
        <f t="shared" si="506"/>
        <v>0</v>
      </c>
      <c r="BG91" s="358">
        <f t="shared" si="507"/>
        <v>0</v>
      </c>
      <c r="BH91" s="358">
        <f t="shared" si="508"/>
        <v>0</v>
      </c>
      <c r="BI91" s="358">
        <f t="shared" si="509"/>
        <v>0</v>
      </c>
      <c r="BJ91" s="358">
        <f t="shared" si="510"/>
        <v>0</v>
      </c>
      <c r="BK91" s="69">
        <f t="shared" si="511"/>
        <v>0</v>
      </c>
      <c r="BN91" s="415">
        <v>181608.91414114987</v>
      </c>
      <c r="BP91" s="496"/>
      <c r="BQ91" s="190" t="s">
        <v>53</v>
      </c>
      <c r="BR91" s="383">
        <v>0</v>
      </c>
      <c r="BS91" s="383">
        <v>0</v>
      </c>
      <c r="BT91" s="383">
        <v>4.5086350428407286E-2</v>
      </c>
      <c r="BU91" s="383">
        <v>1.0760253258061698E-2</v>
      </c>
      <c r="BV91" s="383">
        <v>2.7478663278851775E-2</v>
      </c>
      <c r="BW91" s="383">
        <v>9.8609329181440192E-2</v>
      </c>
      <c r="BX91" s="383">
        <v>3.4664941327900656E-2</v>
      </c>
      <c r="BY91" s="383">
        <v>3.158884615624729E-2</v>
      </c>
      <c r="BZ91" s="383">
        <v>0.45443243605577799</v>
      </c>
      <c r="CA91" s="383">
        <v>0.10810397406200127</v>
      </c>
      <c r="CB91" s="383">
        <v>6.8235928566344153E-2</v>
      </c>
      <c r="CC91" s="383">
        <v>4.1519215794336387E-2</v>
      </c>
      <c r="CD91" s="384">
        <f t="shared" si="512"/>
        <v>0.92047993810936868</v>
      </c>
      <c r="CF91" s="496"/>
      <c r="CG91" s="190" t="s">
        <v>53</v>
      </c>
      <c r="CH91" s="383">
        <v>0</v>
      </c>
      <c r="CI91" s="383">
        <v>0</v>
      </c>
      <c r="CJ91" s="383">
        <v>0</v>
      </c>
      <c r="CK91" s="383">
        <v>0</v>
      </c>
      <c r="CL91" s="383">
        <v>0</v>
      </c>
      <c r="CM91" s="383">
        <v>0</v>
      </c>
      <c r="CN91" s="383">
        <v>3.1836121209802379E-2</v>
      </c>
      <c r="CO91" s="383">
        <v>2.5280391576995409E-2</v>
      </c>
      <c r="CP91" s="383">
        <v>0</v>
      </c>
      <c r="CQ91" s="383">
        <v>0</v>
      </c>
      <c r="CR91" s="383">
        <v>0</v>
      </c>
      <c r="CS91" s="383">
        <v>2.240354910383344E-2</v>
      </c>
      <c r="CT91" s="384">
        <f t="shared" si="513"/>
        <v>7.9520061890631225E-2</v>
      </c>
      <c r="CV91" s="496"/>
      <c r="CW91" s="190" t="s">
        <v>53</v>
      </c>
      <c r="CX91" s="383">
        <v>0</v>
      </c>
      <c r="CY91" s="383">
        <v>0</v>
      </c>
      <c r="CZ91" s="383">
        <v>0</v>
      </c>
      <c r="DA91" s="383">
        <v>0</v>
      </c>
      <c r="DB91" s="383">
        <v>0</v>
      </c>
      <c r="DC91" s="383">
        <v>0</v>
      </c>
      <c r="DD91" s="383">
        <v>0</v>
      </c>
      <c r="DE91" s="383">
        <v>0</v>
      </c>
      <c r="DF91" s="383">
        <v>0</v>
      </c>
      <c r="DG91" s="383">
        <v>0</v>
      </c>
      <c r="DH91" s="383">
        <v>0</v>
      </c>
      <c r="DI91" s="383">
        <v>0</v>
      </c>
      <c r="DJ91" s="384">
        <f t="shared" si="514"/>
        <v>0</v>
      </c>
      <c r="DL91" s="496"/>
      <c r="DM91" s="190" t="s">
        <v>53</v>
      </c>
      <c r="DN91" s="383">
        <v>0</v>
      </c>
      <c r="DO91" s="383">
        <v>0</v>
      </c>
      <c r="DP91" s="383">
        <v>0</v>
      </c>
      <c r="DQ91" s="383">
        <v>0</v>
      </c>
      <c r="DR91" s="383">
        <v>0</v>
      </c>
      <c r="DS91" s="383">
        <v>0</v>
      </c>
      <c r="DT91" s="383">
        <v>0</v>
      </c>
      <c r="DU91" s="383">
        <v>0</v>
      </c>
      <c r="DV91" s="383">
        <v>0</v>
      </c>
      <c r="DW91" s="383">
        <v>0</v>
      </c>
      <c r="DX91" s="383">
        <v>0</v>
      </c>
      <c r="DY91" s="383">
        <v>0</v>
      </c>
      <c r="DZ91" s="384">
        <f t="shared" si="515"/>
        <v>0</v>
      </c>
      <c r="EA91" s="414">
        <f t="shared" si="519"/>
        <v>0.99999999999999989</v>
      </c>
    </row>
    <row r="92" spans="1:131" x14ac:dyDescent="0.25">
      <c r="A92" s="496"/>
      <c r="B92" s="190" t="s">
        <v>52</v>
      </c>
      <c r="C92" s="358">
        <f t="shared" si="463"/>
        <v>0</v>
      </c>
      <c r="D92" s="358">
        <f t="shared" si="464"/>
        <v>0</v>
      </c>
      <c r="E92" s="358">
        <f t="shared" si="465"/>
        <v>0</v>
      </c>
      <c r="F92" s="358">
        <f t="shared" si="466"/>
        <v>0</v>
      </c>
      <c r="G92" s="358">
        <f t="shared" si="467"/>
        <v>135.81385282918927</v>
      </c>
      <c r="H92" s="358">
        <f t="shared" si="468"/>
        <v>0</v>
      </c>
      <c r="I92" s="358">
        <f t="shared" si="469"/>
        <v>0</v>
      </c>
      <c r="J92" s="358">
        <f t="shared" si="470"/>
        <v>0</v>
      </c>
      <c r="K92" s="358">
        <f t="shared" si="471"/>
        <v>0</v>
      </c>
      <c r="L92" s="358">
        <f t="shared" si="472"/>
        <v>0</v>
      </c>
      <c r="M92" s="358">
        <f t="shared" si="473"/>
        <v>0</v>
      </c>
      <c r="N92" s="358">
        <f t="shared" si="474"/>
        <v>0</v>
      </c>
      <c r="O92" s="69">
        <f t="shared" si="475"/>
        <v>135.81385282918927</v>
      </c>
      <c r="Q92" s="496"/>
      <c r="R92" s="190" t="s">
        <v>52</v>
      </c>
      <c r="S92" s="358">
        <f t="shared" si="516"/>
        <v>0</v>
      </c>
      <c r="T92" s="358">
        <f t="shared" si="476"/>
        <v>0</v>
      </c>
      <c r="U92" s="358">
        <f t="shared" si="477"/>
        <v>0</v>
      </c>
      <c r="V92" s="358">
        <f t="shared" si="478"/>
        <v>0</v>
      </c>
      <c r="W92" s="358">
        <f t="shared" si="479"/>
        <v>0</v>
      </c>
      <c r="X92" s="358">
        <f t="shared" si="480"/>
        <v>0</v>
      </c>
      <c r="Y92" s="358">
        <f t="shared" si="481"/>
        <v>0</v>
      </c>
      <c r="Z92" s="358">
        <f t="shared" si="482"/>
        <v>0</v>
      </c>
      <c r="AA92" s="358">
        <f t="shared" si="483"/>
        <v>0</v>
      </c>
      <c r="AB92" s="358">
        <f t="shared" si="484"/>
        <v>0</v>
      </c>
      <c r="AC92" s="358">
        <f t="shared" si="485"/>
        <v>0</v>
      </c>
      <c r="AD92" s="358">
        <f t="shared" si="486"/>
        <v>0</v>
      </c>
      <c r="AE92" s="69">
        <f t="shared" si="487"/>
        <v>0</v>
      </c>
      <c r="AG92" s="496"/>
      <c r="AH92" s="190" t="s">
        <v>52</v>
      </c>
      <c r="AI92" s="358">
        <f t="shared" si="517"/>
        <v>0</v>
      </c>
      <c r="AJ92" s="358">
        <f t="shared" si="488"/>
        <v>0</v>
      </c>
      <c r="AK92" s="358">
        <f t="shared" si="489"/>
        <v>0</v>
      </c>
      <c r="AL92" s="358">
        <f t="shared" si="490"/>
        <v>0</v>
      </c>
      <c r="AM92" s="358">
        <f t="shared" si="491"/>
        <v>0</v>
      </c>
      <c r="AN92" s="358">
        <f t="shared" si="492"/>
        <v>0</v>
      </c>
      <c r="AO92" s="358">
        <f t="shared" si="493"/>
        <v>0</v>
      </c>
      <c r="AP92" s="358">
        <f t="shared" si="494"/>
        <v>0</v>
      </c>
      <c r="AQ92" s="358">
        <f t="shared" si="495"/>
        <v>0</v>
      </c>
      <c r="AR92" s="358">
        <f t="shared" si="496"/>
        <v>0</v>
      </c>
      <c r="AS92" s="358">
        <f t="shared" si="497"/>
        <v>0</v>
      </c>
      <c r="AT92" s="358">
        <f t="shared" si="498"/>
        <v>0</v>
      </c>
      <c r="AU92" s="69">
        <f t="shared" si="499"/>
        <v>0</v>
      </c>
      <c r="AW92" s="496"/>
      <c r="AX92" s="190" t="s">
        <v>52</v>
      </c>
      <c r="AY92" s="358">
        <f t="shared" si="518"/>
        <v>0</v>
      </c>
      <c r="AZ92" s="358">
        <f t="shared" si="500"/>
        <v>0</v>
      </c>
      <c r="BA92" s="358">
        <f t="shared" si="501"/>
        <v>0</v>
      </c>
      <c r="BB92" s="358">
        <f t="shared" si="502"/>
        <v>0</v>
      </c>
      <c r="BC92" s="358">
        <f t="shared" si="503"/>
        <v>0</v>
      </c>
      <c r="BD92" s="358">
        <f t="shared" si="504"/>
        <v>0</v>
      </c>
      <c r="BE92" s="358">
        <f t="shared" si="505"/>
        <v>0</v>
      </c>
      <c r="BF92" s="358">
        <f t="shared" si="506"/>
        <v>0</v>
      </c>
      <c r="BG92" s="358">
        <f t="shared" si="507"/>
        <v>0</v>
      </c>
      <c r="BH92" s="358">
        <f t="shared" si="508"/>
        <v>0</v>
      </c>
      <c r="BI92" s="358">
        <f t="shared" si="509"/>
        <v>0</v>
      </c>
      <c r="BJ92" s="358">
        <f t="shared" si="510"/>
        <v>0</v>
      </c>
      <c r="BK92" s="69">
        <f t="shared" si="511"/>
        <v>0</v>
      </c>
      <c r="BN92" s="415">
        <v>135.81385282918927</v>
      </c>
      <c r="BP92" s="496"/>
      <c r="BQ92" s="190" t="s">
        <v>52</v>
      </c>
      <c r="BR92" s="383">
        <v>0</v>
      </c>
      <c r="BS92" s="383">
        <v>0</v>
      </c>
      <c r="BT92" s="383">
        <v>0</v>
      </c>
      <c r="BU92" s="383">
        <v>0</v>
      </c>
      <c r="BV92" s="383">
        <v>1</v>
      </c>
      <c r="BW92" s="383">
        <v>0</v>
      </c>
      <c r="BX92" s="383">
        <v>0</v>
      </c>
      <c r="BY92" s="383">
        <v>0</v>
      </c>
      <c r="BZ92" s="383">
        <v>0</v>
      </c>
      <c r="CA92" s="383">
        <v>0</v>
      </c>
      <c r="CB92" s="383">
        <v>0</v>
      </c>
      <c r="CC92" s="383">
        <v>0</v>
      </c>
      <c r="CD92" s="384">
        <f t="shared" si="512"/>
        <v>1</v>
      </c>
      <c r="CF92" s="496"/>
      <c r="CG92" s="190" t="s">
        <v>52</v>
      </c>
      <c r="CH92" s="383">
        <v>0</v>
      </c>
      <c r="CI92" s="383">
        <v>0</v>
      </c>
      <c r="CJ92" s="383">
        <v>0</v>
      </c>
      <c r="CK92" s="383">
        <v>0</v>
      </c>
      <c r="CL92" s="383">
        <v>0</v>
      </c>
      <c r="CM92" s="383">
        <v>0</v>
      </c>
      <c r="CN92" s="383">
        <v>0</v>
      </c>
      <c r="CO92" s="383">
        <v>0</v>
      </c>
      <c r="CP92" s="383">
        <v>0</v>
      </c>
      <c r="CQ92" s="383">
        <v>0</v>
      </c>
      <c r="CR92" s="383">
        <v>0</v>
      </c>
      <c r="CS92" s="383">
        <v>0</v>
      </c>
      <c r="CT92" s="384">
        <f t="shared" si="513"/>
        <v>0</v>
      </c>
      <c r="CV92" s="496"/>
      <c r="CW92" s="190" t="s">
        <v>52</v>
      </c>
      <c r="CX92" s="383">
        <v>0</v>
      </c>
      <c r="CY92" s="383">
        <v>0</v>
      </c>
      <c r="CZ92" s="383">
        <v>0</v>
      </c>
      <c r="DA92" s="383">
        <v>0</v>
      </c>
      <c r="DB92" s="383">
        <v>0</v>
      </c>
      <c r="DC92" s="383">
        <v>0</v>
      </c>
      <c r="DD92" s="383">
        <v>0</v>
      </c>
      <c r="DE92" s="383">
        <v>0</v>
      </c>
      <c r="DF92" s="383">
        <v>0</v>
      </c>
      <c r="DG92" s="383">
        <v>0</v>
      </c>
      <c r="DH92" s="383">
        <v>0</v>
      </c>
      <c r="DI92" s="383">
        <v>0</v>
      </c>
      <c r="DJ92" s="384">
        <f t="shared" si="514"/>
        <v>0</v>
      </c>
      <c r="DL92" s="496"/>
      <c r="DM92" s="190" t="s">
        <v>52</v>
      </c>
      <c r="DN92" s="383">
        <v>0</v>
      </c>
      <c r="DO92" s="383">
        <v>0</v>
      </c>
      <c r="DP92" s="383">
        <v>0</v>
      </c>
      <c r="DQ92" s="383">
        <v>0</v>
      </c>
      <c r="DR92" s="383">
        <v>0</v>
      </c>
      <c r="DS92" s="383">
        <v>0</v>
      </c>
      <c r="DT92" s="383">
        <v>0</v>
      </c>
      <c r="DU92" s="383">
        <v>0</v>
      </c>
      <c r="DV92" s="383">
        <v>0</v>
      </c>
      <c r="DW92" s="383">
        <v>0</v>
      </c>
      <c r="DX92" s="383">
        <v>0</v>
      </c>
      <c r="DY92" s="383">
        <v>0</v>
      </c>
      <c r="DZ92" s="384">
        <f t="shared" si="515"/>
        <v>0</v>
      </c>
      <c r="EA92" s="414">
        <f t="shared" si="519"/>
        <v>1</v>
      </c>
    </row>
    <row r="93" spans="1:131" x14ac:dyDescent="0.25">
      <c r="A93" s="496"/>
      <c r="B93" s="190" t="s">
        <v>51</v>
      </c>
      <c r="C93" s="358">
        <f t="shared" si="463"/>
        <v>0</v>
      </c>
      <c r="D93" s="358">
        <f t="shared" si="464"/>
        <v>0</v>
      </c>
      <c r="E93" s="358">
        <f t="shared" si="465"/>
        <v>204.25382636735631</v>
      </c>
      <c r="F93" s="358">
        <f t="shared" si="466"/>
        <v>48.746968422978519</v>
      </c>
      <c r="G93" s="358">
        <f t="shared" si="467"/>
        <v>128.95695497854763</v>
      </c>
      <c r="H93" s="358">
        <f t="shared" si="468"/>
        <v>581.91722919585266</v>
      </c>
      <c r="I93" s="358">
        <f t="shared" si="469"/>
        <v>157.60321160122356</v>
      </c>
      <c r="J93" s="358">
        <f t="shared" si="470"/>
        <v>198.73425461755943</v>
      </c>
      <c r="K93" s="358">
        <f t="shared" si="471"/>
        <v>2101.9760504480064</v>
      </c>
      <c r="L93" s="358">
        <f t="shared" si="472"/>
        <v>489.74135493053734</v>
      </c>
      <c r="M93" s="358">
        <f t="shared" si="473"/>
        <v>309.12791505572608</v>
      </c>
      <c r="N93" s="358">
        <f t="shared" si="474"/>
        <v>316.58719222421951</v>
      </c>
      <c r="O93" s="69">
        <f t="shared" si="475"/>
        <v>4537.644957842007</v>
      </c>
      <c r="Q93" s="496"/>
      <c r="R93" s="190" t="s">
        <v>51</v>
      </c>
      <c r="S93" s="358">
        <f t="shared" si="516"/>
        <v>0</v>
      </c>
      <c r="T93" s="358">
        <f t="shared" si="476"/>
        <v>0</v>
      </c>
      <c r="U93" s="358">
        <f t="shared" si="477"/>
        <v>0</v>
      </c>
      <c r="V93" s="358">
        <f t="shared" si="478"/>
        <v>0</v>
      </c>
      <c r="W93" s="358">
        <f t="shared" si="479"/>
        <v>0</v>
      </c>
      <c r="X93" s="358">
        <f t="shared" si="480"/>
        <v>0</v>
      </c>
      <c r="Y93" s="358">
        <f t="shared" si="481"/>
        <v>144.22656773079598</v>
      </c>
      <c r="Z93" s="358">
        <f t="shared" si="482"/>
        <v>202.85130272835124</v>
      </c>
      <c r="AA93" s="358">
        <f t="shared" si="483"/>
        <v>0</v>
      </c>
      <c r="AB93" s="358">
        <f t="shared" si="484"/>
        <v>0</v>
      </c>
      <c r="AC93" s="358">
        <f t="shared" si="485"/>
        <v>0</v>
      </c>
      <c r="AD93" s="358">
        <f t="shared" si="486"/>
        <v>101.49436770077884</v>
      </c>
      <c r="AE93" s="69">
        <f t="shared" si="487"/>
        <v>448.57223815992609</v>
      </c>
      <c r="AG93" s="496"/>
      <c r="AH93" s="190" t="s">
        <v>51</v>
      </c>
      <c r="AI93" s="358">
        <f t="shared" si="517"/>
        <v>0</v>
      </c>
      <c r="AJ93" s="358">
        <f t="shared" si="488"/>
        <v>0</v>
      </c>
      <c r="AK93" s="358">
        <f t="shared" si="489"/>
        <v>0</v>
      </c>
      <c r="AL93" s="358">
        <f t="shared" si="490"/>
        <v>0</v>
      </c>
      <c r="AM93" s="358">
        <f t="shared" si="491"/>
        <v>0</v>
      </c>
      <c r="AN93" s="358">
        <f t="shared" si="492"/>
        <v>0</v>
      </c>
      <c r="AO93" s="358">
        <f t="shared" si="493"/>
        <v>0</v>
      </c>
      <c r="AP93" s="358">
        <f t="shared" si="494"/>
        <v>0</v>
      </c>
      <c r="AQ93" s="358">
        <f t="shared" si="495"/>
        <v>0</v>
      </c>
      <c r="AR93" s="358">
        <f t="shared" si="496"/>
        <v>0</v>
      </c>
      <c r="AS93" s="358">
        <f t="shared" si="497"/>
        <v>0</v>
      </c>
      <c r="AT93" s="358">
        <f t="shared" si="498"/>
        <v>0</v>
      </c>
      <c r="AU93" s="69">
        <f t="shared" si="499"/>
        <v>0</v>
      </c>
      <c r="AW93" s="496"/>
      <c r="AX93" s="190" t="s">
        <v>51</v>
      </c>
      <c r="AY93" s="358">
        <f t="shared" si="518"/>
        <v>0</v>
      </c>
      <c r="AZ93" s="358">
        <f t="shared" si="500"/>
        <v>0</v>
      </c>
      <c r="BA93" s="358">
        <f t="shared" si="501"/>
        <v>0</v>
      </c>
      <c r="BB93" s="358">
        <f t="shared" si="502"/>
        <v>0</v>
      </c>
      <c r="BC93" s="358">
        <f t="shared" si="503"/>
        <v>0</v>
      </c>
      <c r="BD93" s="358">
        <f t="shared" si="504"/>
        <v>0</v>
      </c>
      <c r="BE93" s="358">
        <f t="shared" si="505"/>
        <v>0</v>
      </c>
      <c r="BF93" s="358">
        <f t="shared" si="506"/>
        <v>0</v>
      </c>
      <c r="BG93" s="358">
        <f t="shared" si="507"/>
        <v>0</v>
      </c>
      <c r="BH93" s="358">
        <f t="shared" si="508"/>
        <v>0</v>
      </c>
      <c r="BI93" s="358">
        <f t="shared" si="509"/>
        <v>0</v>
      </c>
      <c r="BJ93" s="358">
        <f t="shared" si="510"/>
        <v>0</v>
      </c>
      <c r="BK93" s="69">
        <f t="shared" si="511"/>
        <v>0</v>
      </c>
      <c r="BN93" s="415">
        <v>4986.2171960019341</v>
      </c>
      <c r="BP93" s="496"/>
      <c r="BQ93" s="190" t="s">
        <v>51</v>
      </c>
      <c r="BR93" s="413">
        <v>0</v>
      </c>
      <c r="BS93" s="413">
        <v>0</v>
      </c>
      <c r="BT93" s="413">
        <v>4.0963684159432891E-2</v>
      </c>
      <c r="BU93" s="413">
        <v>9.7763427678330943E-3</v>
      </c>
      <c r="BV93" s="413">
        <v>2.586268305398897E-2</v>
      </c>
      <c r="BW93" s="413">
        <v>0.11670515068265529</v>
      </c>
      <c r="BX93" s="413">
        <v>3.1607771062919905E-2</v>
      </c>
      <c r="BY93" s="413">
        <v>3.9856718391029819E-2</v>
      </c>
      <c r="BZ93" s="413">
        <v>0.42155725830263074</v>
      </c>
      <c r="CA93" s="413">
        <v>9.8219017680020726E-2</v>
      </c>
      <c r="CB93" s="413">
        <v>6.1996480077841795E-2</v>
      </c>
      <c r="CC93" s="413">
        <v>6.3492459269136242E-2</v>
      </c>
      <c r="CD93" s="384">
        <f t="shared" si="512"/>
        <v>0.91003756544748948</v>
      </c>
      <c r="CF93" s="496"/>
      <c r="CG93" s="190" t="s">
        <v>51</v>
      </c>
      <c r="CH93" s="413">
        <v>0</v>
      </c>
      <c r="CI93" s="413">
        <v>0</v>
      </c>
      <c r="CJ93" s="413">
        <v>0</v>
      </c>
      <c r="CK93" s="413">
        <v>0</v>
      </c>
      <c r="CL93" s="413">
        <v>0</v>
      </c>
      <c r="CM93" s="413">
        <v>0</v>
      </c>
      <c r="CN93" s="413">
        <v>2.8925047197390481E-2</v>
      </c>
      <c r="CO93" s="413">
        <v>4.0682404065952478E-2</v>
      </c>
      <c r="CP93" s="413">
        <v>0</v>
      </c>
      <c r="CQ93" s="413">
        <v>0</v>
      </c>
      <c r="CR93" s="413">
        <v>0</v>
      </c>
      <c r="CS93" s="413">
        <v>2.0354983289167468E-2</v>
      </c>
      <c r="CT93" s="384">
        <f t="shared" si="513"/>
        <v>8.9962434552510434E-2</v>
      </c>
      <c r="CV93" s="496"/>
      <c r="CW93" s="190" t="s">
        <v>51</v>
      </c>
      <c r="CX93" s="413">
        <v>0</v>
      </c>
      <c r="CY93" s="413">
        <v>0</v>
      </c>
      <c r="CZ93" s="413">
        <v>0</v>
      </c>
      <c r="DA93" s="413">
        <v>0</v>
      </c>
      <c r="DB93" s="413">
        <v>0</v>
      </c>
      <c r="DC93" s="413">
        <v>0</v>
      </c>
      <c r="DD93" s="413">
        <v>0</v>
      </c>
      <c r="DE93" s="413">
        <v>0</v>
      </c>
      <c r="DF93" s="413">
        <v>0</v>
      </c>
      <c r="DG93" s="413">
        <v>0</v>
      </c>
      <c r="DH93" s="413">
        <v>0</v>
      </c>
      <c r="DI93" s="413">
        <v>0</v>
      </c>
      <c r="DJ93" s="384">
        <f t="shared" si="514"/>
        <v>0</v>
      </c>
      <c r="DL93" s="496"/>
      <c r="DM93" s="190" t="s">
        <v>51</v>
      </c>
      <c r="DN93" s="413">
        <v>0</v>
      </c>
      <c r="DO93" s="413">
        <v>0</v>
      </c>
      <c r="DP93" s="413">
        <v>0</v>
      </c>
      <c r="DQ93" s="413">
        <v>0</v>
      </c>
      <c r="DR93" s="413">
        <v>0</v>
      </c>
      <c r="DS93" s="413">
        <v>0</v>
      </c>
      <c r="DT93" s="413">
        <v>0</v>
      </c>
      <c r="DU93" s="413">
        <v>0</v>
      </c>
      <c r="DV93" s="413">
        <v>0</v>
      </c>
      <c r="DW93" s="413">
        <v>0</v>
      </c>
      <c r="DX93" s="413">
        <v>0</v>
      </c>
      <c r="DY93" s="413">
        <v>0</v>
      </c>
      <c r="DZ93" s="384">
        <f t="shared" si="515"/>
        <v>0</v>
      </c>
      <c r="EA93" s="414">
        <f t="shared" si="519"/>
        <v>0.99999999999999989</v>
      </c>
    </row>
    <row r="94" spans="1:131" x14ac:dyDescent="0.25">
      <c r="A94" s="496"/>
      <c r="B94" s="190" t="s">
        <v>50</v>
      </c>
      <c r="C94" s="358">
        <f t="shared" si="463"/>
        <v>0</v>
      </c>
      <c r="D94" s="358">
        <f t="shared" si="464"/>
        <v>0</v>
      </c>
      <c r="E94" s="358">
        <f t="shared" si="465"/>
        <v>0</v>
      </c>
      <c r="F94" s="358">
        <f t="shared" si="466"/>
        <v>0</v>
      </c>
      <c r="G94" s="358">
        <f t="shared" si="467"/>
        <v>0</v>
      </c>
      <c r="H94" s="358">
        <f t="shared" si="468"/>
        <v>0</v>
      </c>
      <c r="I94" s="358">
        <f t="shared" si="469"/>
        <v>0</v>
      </c>
      <c r="J94" s="358">
        <f t="shared" si="470"/>
        <v>0</v>
      </c>
      <c r="K94" s="358">
        <f t="shared" si="471"/>
        <v>0</v>
      </c>
      <c r="L94" s="358">
        <f t="shared" si="472"/>
        <v>0</v>
      </c>
      <c r="M94" s="358">
        <f t="shared" si="473"/>
        <v>0</v>
      </c>
      <c r="N94" s="358">
        <f t="shared" si="474"/>
        <v>0</v>
      </c>
      <c r="O94" s="69">
        <f t="shared" si="475"/>
        <v>0</v>
      </c>
      <c r="Q94" s="496"/>
      <c r="R94" s="190" t="s">
        <v>50</v>
      </c>
      <c r="S94" s="358">
        <f t="shared" si="516"/>
        <v>0</v>
      </c>
      <c r="T94" s="358">
        <f t="shared" si="476"/>
        <v>0</v>
      </c>
      <c r="U94" s="358">
        <f t="shared" si="477"/>
        <v>0</v>
      </c>
      <c r="V94" s="358">
        <f t="shared" si="478"/>
        <v>0</v>
      </c>
      <c r="W94" s="358">
        <f t="shared" si="479"/>
        <v>0</v>
      </c>
      <c r="X94" s="358">
        <f t="shared" si="480"/>
        <v>0</v>
      </c>
      <c r="Y94" s="358">
        <f t="shared" si="481"/>
        <v>0</v>
      </c>
      <c r="Z94" s="358">
        <f t="shared" si="482"/>
        <v>0</v>
      </c>
      <c r="AA94" s="358">
        <f t="shared" si="483"/>
        <v>0</v>
      </c>
      <c r="AB94" s="358">
        <f t="shared" si="484"/>
        <v>0</v>
      </c>
      <c r="AC94" s="358">
        <f t="shared" si="485"/>
        <v>0</v>
      </c>
      <c r="AD94" s="358">
        <f t="shared" si="486"/>
        <v>0</v>
      </c>
      <c r="AE94" s="69">
        <f t="shared" si="487"/>
        <v>0</v>
      </c>
      <c r="AG94" s="496"/>
      <c r="AH94" s="190" t="s">
        <v>50</v>
      </c>
      <c r="AI94" s="358">
        <f t="shared" si="517"/>
        <v>0</v>
      </c>
      <c r="AJ94" s="358">
        <f t="shared" si="488"/>
        <v>0</v>
      </c>
      <c r="AK94" s="358">
        <f t="shared" si="489"/>
        <v>0</v>
      </c>
      <c r="AL94" s="358">
        <f t="shared" si="490"/>
        <v>0</v>
      </c>
      <c r="AM94" s="358">
        <f t="shared" si="491"/>
        <v>0</v>
      </c>
      <c r="AN94" s="358">
        <f t="shared" si="492"/>
        <v>0</v>
      </c>
      <c r="AO94" s="358">
        <f t="shared" si="493"/>
        <v>0</v>
      </c>
      <c r="AP94" s="358">
        <f t="shared" si="494"/>
        <v>0</v>
      </c>
      <c r="AQ94" s="358">
        <f t="shared" si="495"/>
        <v>0</v>
      </c>
      <c r="AR94" s="358">
        <f t="shared" si="496"/>
        <v>0</v>
      </c>
      <c r="AS94" s="358">
        <f t="shared" si="497"/>
        <v>0</v>
      </c>
      <c r="AT94" s="358">
        <f t="shared" si="498"/>
        <v>0</v>
      </c>
      <c r="AU94" s="69">
        <f t="shared" si="499"/>
        <v>0</v>
      </c>
      <c r="AW94" s="496"/>
      <c r="AX94" s="190" t="s">
        <v>50</v>
      </c>
      <c r="AY94" s="358">
        <f t="shared" si="518"/>
        <v>0</v>
      </c>
      <c r="AZ94" s="358">
        <f t="shared" si="500"/>
        <v>0</v>
      </c>
      <c r="BA94" s="358">
        <f t="shared" si="501"/>
        <v>0</v>
      </c>
      <c r="BB94" s="358">
        <f t="shared" si="502"/>
        <v>0</v>
      </c>
      <c r="BC94" s="358">
        <f t="shared" si="503"/>
        <v>0</v>
      </c>
      <c r="BD94" s="358">
        <f t="shared" si="504"/>
        <v>0</v>
      </c>
      <c r="BE94" s="358">
        <f t="shared" si="505"/>
        <v>0</v>
      </c>
      <c r="BF94" s="358">
        <f t="shared" si="506"/>
        <v>0</v>
      </c>
      <c r="BG94" s="358">
        <f t="shared" si="507"/>
        <v>0</v>
      </c>
      <c r="BH94" s="358">
        <f t="shared" si="508"/>
        <v>0</v>
      </c>
      <c r="BI94" s="358">
        <f t="shared" si="509"/>
        <v>0</v>
      </c>
      <c r="BJ94" s="358">
        <f t="shared" si="510"/>
        <v>0</v>
      </c>
      <c r="BK94" s="69">
        <f t="shared" si="511"/>
        <v>0</v>
      </c>
      <c r="BN94" s="415"/>
      <c r="BP94" s="496"/>
      <c r="BQ94" s="190" t="s">
        <v>50</v>
      </c>
      <c r="BR94" s="413">
        <v>0</v>
      </c>
      <c r="BS94" s="413">
        <v>0</v>
      </c>
      <c r="BT94" s="413">
        <v>4.0963684159432891E-2</v>
      </c>
      <c r="BU94" s="413">
        <v>9.7763427678330943E-3</v>
      </c>
      <c r="BV94" s="413">
        <v>2.586268305398897E-2</v>
      </c>
      <c r="BW94" s="413">
        <v>0.11670515068265529</v>
      </c>
      <c r="BX94" s="413">
        <v>3.1607771062919905E-2</v>
      </c>
      <c r="BY94" s="413">
        <v>3.9856718391029819E-2</v>
      </c>
      <c r="BZ94" s="413">
        <v>0.42155725830263074</v>
      </c>
      <c r="CA94" s="413">
        <v>9.8219017680020726E-2</v>
      </c>
      <c r="CB94" s="413">
        <v>6.1996480077841795E-2</v>
      </c>
      <c r="CC94" s="413">
        <v>6.3492459269136242E-2</v>
      </c>
      <c r="CD94" s="384">
        <f t="shared" si="512"/>
        <v>0.91003756544748948</v>
      </c>
      <c r="CF94" s="496"/>
      <c r="CG94" s="190" t="s">
        <v>50</v>
      </c>
      <c r="CH94" s="413">
        <v>0</v>
      </c>
      <c r="CI94" s="413">
        <v>0</v>
      </c>
      <c r="CJ94" s="413">
        <v>0</v>
      </c>
      <c r="CK94" s="413">
        <v>0</v>
      </c>
      <c r="CL94" s="413">
        <v>0</v>
      </c>
      <c r="CM94" s="413">
        <v>0</v>
      </c>
      <c r="CN94" s="413">
        <v>2.8925047197390481E-2</v>
      </c>
      <c r="CO94" s="413">
        <v>4.0682404065952478E-2</v>
      </c>
      <c r="CP94" s="413">
        <v>0</v>
      </c>
      <c r="CQ94" s="413">
        <v>0</v>
      </c>
      <c r="CR94" s="413">
        <v>0</v>
      </c>
      <c r="CS94" s="413">
        <v>2.0354983289167468E-2</v>
      </c>
      <c r="CT94" s="384">
        <f t="shared" si="513"/>
        <v>8.9962434552510434E-2</v>
      </c>
      <c r="CV94" s="496"/>
      <c r="CW94" s="190" t="s">
        <v>50</v>
      </c>
      <c r="CX94" s="413">
        <v>0</v>
      </c>
      <c r="CY94" s="413">
        <v>0</v>
      </c>
      <c r="CZ94" s="413">
        <v>0</v>
      </c>
      <c r="DA94" s="413">
        <v>0</v>
      </c>
      <c r="DB94" s="413">
        <v>0</v>
      </c>
      <c r="DC94" s="413">
        <v>0</v>
      </c>
      <c r="DD94" s="413">
        <v>0</v>
      </c>
      <c r="DE94" s="413">
        <v>0</v>
      </c>
      <c r="DF94" s="413">
        <v>0</v>
      </c>
      <c r="DG94" s="413">
        <v>0</v>
      </c>
      <c r="DH94" s="413">
        <v>0</v>
      </c>
      <c r="DI94" s="413">
        <v>0</v>
      </c>
      <c r="DJ94" s="384">
        <f t="shared" si="514"/>
        <v>0</v>
      </c>
      <c r="DL94" s="496"/>
      <c r="DM94" s="190" t="s">
        <v>50</v>
      </c>
      <c r="DN94" s="413">
        <v>0</v>
      </c>
      <c r="DO94" s="413">
        <v>0</v>
      </c>
      <c r="DP94" s="413">
        <v>0</v>
      </c>
      <c r="DQ94" s="413">
        <v>0</v>
      </c>
      <c r="DR94" s="413">
        <v>0</v>
      </c>
      <c r="DS94" s="413">
        <v>0</v>
      </c>
      <c r="DT94" s="413">
        <v>0</v>
      </c>
      <c r="DU94" s="413">
        <v>0</v>
      </c>
      <c r="DV94" s="413">
        <v>0</v>
      </c>
      <c r="DW94" s="413">
        <v>0</v>
      </c>
      <c r="DX94" s="413">
        <v>0</v>
      </c>
      <c r="DY94" s="413">
        <v>0</v>
      </c>
      <c r="DZ94" s="384">
        <f t="shared" si="515"/>
        <v>0</v>
      </c>
      <c r="EA94" s="414">
        <f t="shared" si="519"/>
        <v>0.99999999999999989</v>
      </c>
    </row>
    <row r="95" spans="1:131" x14ac:dyDescent="0.25">
      <c r="A95" s="496"/>
      <c r="B95" s="190" t="s">
        <v>49</v>
      </c>
      <c r="C95" s="358">
        <f t="shared" si="463"/>
        <v>0</v>
      </c>
      <c r="D95" s="358">
        <f t="shared" si="464"/>
        <v>0</v>
      </c>
      <c r="E95" s="358">
        <f t="shared" si="465"/>
        <v>0</v>
      </c>
      <c r="F95" s="358">
        <f t="shared" si="466"/>
        <v>0</v>
      </c>
      <c r="G95" s="358">
        <f t="shared" si="467"/>
        <v>0</v>
      </c>
      <c r="H95" s="358">
        <f t="shared" si="468"/>
        <v>0</v>
      </c>
      <c r="I95" s="358">
        <f t="shared" si="469"/>
        <v>0</v>
      </c>
      <c r="J95" s="358">
        <f t="shared" si="470"/>
        <v>0</v>
      </c>
      <c r="K95" s="358">
        <f t="shared" si="471"/>
        <v>0</v>
      </c>
      <c r="L95" s="358">
        <f t="shared" si="472"/>
        <v>0</v>
      </c>
      <c r="M95" s="358">
        <f t="shared" si="473"/>
        <v>0</v>
      </c>
      <c r="N95" s="358">
        <f t="shared" si="474"/>
        <v>0</v>
      </c>
      <c r="O95" s="69">
        <f t="shared" si="475"/>
        <v>0</v>
      </c>
      <c r="Q95" s="496"/>
      <c r="R95" s="190" t="s">
        <v>49</v>
      </c>
      <c r="S95" s="358">
        <f t="shared" si="516"/>
        <v>0</v>
      </c>
      <c r="T95" s="358">
        <f t="shared" si="476"/>
        <v>0</v>
      </c>
      <c r="U95" s="358">
        <f t="shared" si="477"/>
        <v>0</v>
      </c>
      <c r="V95" s="358">
        <f t="shared" si="478"/>
        <v>0</v>
      </c>
      <c r="W95" s="358">
        <f t="shared" si="479"/>
        <v>0</v>
      </c>
      <c r="X95" s="358">
        <f t="shared" si="480"/>
        <v>0</v>
      </c>
      <c r="Y95" s="358">
        <f t="shared" si="481"/>
        <v>0</v>
      </c>
      <c r="Z95" s="358">
        <f t="shared" si="482"/>
        <v>0</v>
      </c>
      <c r="AA95" s="358">
        <f t="shared" si="483"/>
        <v>0</v>
      </c>
      <c r="AB95" s="358">
        <f t="shared" si="484"/>
        <v>0</v>
      </c>
      <c r="AC95" s="358">
        <f t="shared" si="485"/>
        <v>0</v>
      </c>
      <c r="AD95" s="358">
        <f t="shared" si="486"/>
        <v>0</v>
      </c>
      <c r="AE95" s="69">
        <f t="shared" si="487"/>
        <v>0</v>
      </c>
      <c r="AG95" s="496"/>
      <c r="AH95" s="190" t="s">
        <v>49</v>
      </c>
      <c r="AI95" s="358">
        <f t="shared" si="517"/>
        <v>0</v>
      </c>
      <c r="AJ95" s="358">
        <f t="shared" si="488"/>
        <v>0</v>
      </c>
      <c r="AK95" s="358">
        <f t="shared" si="489"/>
        <v>0</v>
      </c>
      <c r="AL95" s="358">
        <f t="shared" si="490"/>
        <v>0</v>
      </c>
      <c r="AM95" s="358">
        <f t="shared" si="491"/>
        <v>0</v>
      </c>
      <c r="AN95" s="358">
        <f t="shared" si="492"/>
        <v>0</v>
      </c>
      <c r="AO95" s="358">
        <f t="shared" si="493"/>
        <v>0</v>
      </c>
      <c r="AP95" s="358">
        <f t="shared" si="494"/>
        <v>0</v>
      </c>
      <c r="AQ95" s="358">
        <f t="shared" si="495"/>
        <v>0</v>
      </c>
      <c r="AR95" s="358">
        <f t="shared" si="496"/>
        <v>0</v>
      </c>
      <c r="AS95" s="358">
        <f t="shared" si="497"/>
        <v>0</v>
      </c>
      <c r="AT95" s="358">
        <f t="shared" si="498"/>
        <v>0</v>
      </c>
      <c r="AU95" s="69">
        <f t="shared" si="499"/>
        <v>0</v>
      </c>
      <c r="AW95" s="496"/>
      <c r="AX95" s="190" t="s">
        <v>49</v>
      </c>
      <c r="AY95" s="358">
        <f t="shared" si="518"/>
        <v>0</v>
      </c>
      <c r="AZ95" s="358">
        <f t="shared" si="500"/>
        <v>0</v>
      </c>
      <c r="BA95" s="358">
        <f t="shared" si="501"/>
        <v>0</v>
      </c>
      <c r="BB95" s="358">
        <f t="shared" si="502"/>
        <v>0</v>
      </c>
      <c r="BC95" s="358">
        <f t="shared" si="503"/>
        <v>0</v>
      </c>
      <c r="BD95" s="358">
        <f t="shared" si="504"/>
        <v>0</v>
      </c>
      <c r="BE95" s="358">
        <f t="shared" si="505"/>
        <v>0</v>
      </c>
      <c r="BF95" s="358">
        <f t="shared" si="506"/>
        <v>0</v>
      </c>
      <c r="BG95" s="358">
        <f t="shared" si="507"/>
        <v>0</v>
      </c>
      <c r="BH95" s="358">
        <f t="shared" si="508"/>
        <v>0</v>
      </c>
      <c r="BI95" s="358">
        <f t="shared" si="509"/>
        <v>0</v>
      </c>
      <c r="BJ95" s="358">
        <f t="shared" si="510"/>
        <v>0</v>
      </c>
      <c r="BK95" s="69">
        <f t="shared" si="511"/>
        <v>0</v>
      </c>
      <c r="BN95" s="415"/>
      <c r="BP95" s="496"/>
      <c r="BQ95" s="190" t="s">
        <v>49</v>
      </c>
      <c r="BR95" s="413">
        <v>0</v>
      </c>
      <c r="BS95" s="413">
        <v>0</v>
      </c>
      <c r="BT95" s="413">
        <v>4.0963684159432891E-2</v>
      </c>
      <c r="BU95" s="413">
        <v>9.7763427678330943E-3</v>
      </c>
      <c r="BV95" s="413">
        <v>2.586268305398897E-2</v>
      </c>
      <c r="BW95" s="413">
        <v>0.11670515068265529</v>
      </c>
      <c r="BX95" s="413">
        <v>3.1607771062919905E-2</v>
      </c>
      <c r="BY95" s="413">
        <v>3.9856718391029819E-2</v>
      </c>
      <c r="BZ95" s="413">
        <v>0.42155725830263074</v>
      </c>
      <c r="CA95" s="413">
        <v>9.8219017680020726E-2</v>
      </c>
      <c r="CB95" s="413">
        <v>6.1996480077841795E-2</v>
      </c>
      <c r="CC95" s="413">
        <v>6.3492459269136242E-2</v>
      </c>
      <c r="CD95" s="384">
        <f t="shared" si="512"/>
        <v>0.91003756544748948</v>
      </c>
      <c r="CF95" s="496"/>
      <c r="CG95" s="190" t="s">
        <v>49</v>
      </c>
      <c r="CH95" s="413">
        <v>0</v>
      </c>
      <c r="CI95" s="413">
        <v>0</v>
      </c>
      <c r="CJ95" s="413">
        <v>0</v>
      </c>
      <c r="CK95" s="413">
        <v>0</v>
      </c>
      <c r="CL95" s="413">
        <v>0</v>
      </c>
      <c r="CM95" s="413">
        <v>0</v>
      </c>
      <c r="CN95" s="413">
        <v>2.8925047197390481E-2</v>
      </c>
      <c r="CO95" s="413">
        <v>4.0682404065952478E-2</v>
      </c>
      <c r="CP95" s="413">
        <v>0</v>
      </c>
      <c r="CQ95" s="413">
        <v>0</v>
      </c>
      <c r="CR95" s="413">
        <v>0</v>
      </c>
      <c r="CS95" s="413">
        <v>2.0354983289167468E-2</v>
      </c>
      <c r="CT95" s="384">
        <f t="shared" si="513"/>
        <v>8.9962434552510434E-2</v>
      </c>
      <c r="CV95" s="496"/>
      <c r="CW95" s="190" t="s">
        <v>49</v>
      </c>
      <c r="CX95" s="413">
        <v>0</v>
      </c>
      <c r="CY95" s="413">
        <v>0</v>
      </c>
      <c r="CZ95" s="413">
        <v>0</v>
      </c>
      <c r="DA95" s="413">
        <v>0</v>
      </c>
      <c r="DB95" s="413">
        <v>0</v>
      </c>
      <c r="DC95" s="413">
        <v>0</v>
      </c>
      <c r="DD95" s="413">
        <v>0</v>
      </c>
      <c r="DE95" s="413">
        <v>0</v>
      </c>
      <c r="DF95" s="413">
        <v>0</v>
      </c>
      <c r="DG95" s="413">
        <v>0</v>
      </c>
      <c r="DH95" s="413">
        <v>0</v>
      </c>
      <c r="DI95" s="413">
        <v>0</v>
      </c>
      <c r="DJ95" s="384">
        <f t="shared" si="514"/>
        <v>0</v>
      </c>
      <c r="DL95" s="496"/>
      <c r="DM95" s="190" t="s">
        <v>49</v>
      </c>
      <c r="DN95" s="413">
        <v>0</v>
      </c>
      <c r="DO95" s="413">
        <v>0</v>
      </c>
      <c r="DP95" s="413">
        <v>0</v>
      </c>
      <c r="DQ95" s="413">
        <v>0</v>
      </c>
      <c r="DR95" s="413">
        <v>0</v>
      </c>
      <c r="DS95" s="413">
        <v>0</v>
      </c>
      <c r="DT95" s="413">
        <v>0</v>
      </c>
      <c r="DU95" s="413">
        <v>0</v>
      </c>
      <c r="DV95" s="413">
        <v>0</v>
      </c>
      <c r="DW95" s="413">
        <v>0</v>
      </c>
      <c r="DX95" s="413">
        <v>0</v>
      </c>
      <c r="DY95" s="413">
        <v>0</v>
      </c>
      <c r="DZ95" s="384">
        <f t="shared" si="515"/>
        <v>0</v>
      </c>
      <c r="EA95" s="414">
        <f t="shared" si="519"/>
        <v>0.99999999999999989</v>
      </c>
    </row>
    <row r="96" spans="1:131" ht="15.75" thickBot="1" x14ac:dyDescent="0.3">
      <c r="A96" s="497"/>
      <c r="B96" s="190" t="s">
        <v>48</v>
      </c>
      <c r="C96" s="358">
        <f t="shared" si="463"/>
        <v>0</v>
      </c>
      <c r="D96" s="358">
        <f t="shared" si="464"/>
        <v>0</v>
      </c>
      <c r="E96" s="358">
        <f t="shared" si="465"/>
        <v>0</v>
      </c>
      <c r="F96" s="358">
        <f t="shared" si="466"/>
        <v>0</v>
      </c>
      <c r="G96" s="358">
        <f t="shared" si="467"/>
        <v>0</v>
      </c>
      <c r="H96" s="358">
        <f t="shared" si="468"/>
        <v>0</v>
      </c>
      <c r="I96" s="358">
        <f t="shared" si="469"/>
        <v>0</v>
      </c>
      <c r="J96" s="358">
        <f t="shared" si="470"/>
        <v>0</v>
      </c>
      <c r="K96" s="358">
        <f t="shared" si="471"/>
        <v>0</v>
      </c>
      <c r="L96" s="358">
        <f t="shared" si="472"/>
        <v>0</v>
      </c>
      <c r="M96" s="358">
        <f t="shared" si="473"/>
        <v>0</v>
      </c>
      <c r="N96" s="358">
        <f t="shared" si="474"/>
        <v>0</v>
      </c>
      <c r="O96" s="69">
        <f t="shared" si="475"/>
        <v>0</v>
      </c>
      <c r="Q96" s="497"/>
      <c r="R96" s="190" t="s">
        <v>48</v>
      </c>
      <c r="S96" s="358">
        <f t="shared" si="516"/>
        <v>0</v>
      </c>
      <c r="T96" s="358">
        <f t="shared" si="476"/>
        <v>0</v>
      </c>
      <c r="U96" s="358">
        <f t="shared" si="477"/>
        <v>0</v>
      </c>
      <c r="V96" s="358">
        <f t="shared" si="478"/>
        <v>0</v>
      </c>
      <c r="W96" s="358">
        <f t="shared" si="479"/>
        <v>0</v>
      </c>
      <c r="X96" s="358">
        <f t="shared" si="480"/>
        <v>0</v>
      </c>
      <c r="Y96" s="358">
        <f t="shared" si="481"/>
        <v>0</v>
      </c>
      <c r="Z96" s="358">
        <f t="shared" si="482"/>
        <v>0</v>
      </c>
      <c r="AA96" s="358">
        <f t="shared" si="483"/>
        <v>0</v>
      </c>
      <c r="AB96" s="358">
        <f t="shared" si="484"/>
        <v>0</v>
      </c>
      <c r="AC96" s="358">
        <f t="shared" si="485"/>
        <v>0</v>
      </c>
      <c r="AD96" s="358">
        <f t="shared" si="486"/>
        <v>0</v>
      </c>
      <c r="AE96" s="69">
        <f t="shared" si="487"/>
        <v>0</v>
      </c>
      <c r="AG96" s="497"/>
      <c r="AH96" s="190" t="s">
        <v>48</v>
      </c>
      <c r="AI96" s="358">
        <f t="shared" si="517"/>
        <v>0</v>
      </c>
      <c r="AJ96" s="358">
        <f t="shared" si="488"/>
        <v>0</v>
      </c>
      <c r="AK96" s="358">
        <f t="shared" si="489"/>
        <v>0</v>
      </c>
      <c r="AL96" s="358">
        <f t="shared" si="490"/>
        <v>0</v>
      </c>
      <c r="AM96" s="358">
        <f t="shared" si="491"/>
        <v>0</v>
      </c>
      <c r="AN96" s="358">
        <f t="shared" si="492"/>
        <v>0</v>
      </c>
      <c r="AO96" s="358">
        <f t="shared" si="493"/>
        <v>0</v>
      </c>
      <c r="AP96" s="358">
        <f t="shared" si="494"/>
        <v>0</v>
      </c>
      <c r="AQ96" s="358">
        <f t="shared" si="495"/>
        <v>0</v>
      </c>
      <c r="AR96" s="358">
        <f t="shared" si="496"/>
        <v>0</v>
      </c>
      <c r="AS96" s="358">
        <f t="shared" si="497"/>
        <v>0</v>
      </c>
      <c r="AT96" s="358">
        <f t="shared" si="498"/>
        <v>0</v>
      </c>
      <c r="AU96" s="69">
        <f t="shared" si="499"/>
        <v>0</v>
      </c>
      <c r="AW96" s="497"/>
      <c r="AX96" s="190" t="s">
        <v>48</v>
      </c>
      <c r="AY96" s="358">
        <f t="shared" si="518"/>
        <v>0</v>
      </c>
      <c r="AZ96" s="358">
        <f t="shared" si="500"/>
        <v>0</v>
      </c>
      <c r="BA96" s="358">
        <f t="shared" si="501"/>
        <v>0</v>
      </c>
      <c r="BB96" s="358">
        <f t="shared" si="502"/>
        <v>0</v>
      </c>
      <c r="BC96" s="358">
        <f t="shared" si="503"/>
        <v>0</v>
      </c>
      <c r="BD96" s="358">
        <f t="shared" si="504"/>
        <v>0</v>
      </c>
      <c r="BE96" s="358">
        <f t="shared" si="505"/>
        <v>0</v>
      </c>
      <c r="BF96" s="358">
        <f t="shared" si="506"/>
        <v>0</v>
      </c>
      <c r="BG96" s="358">
        <f t="shared" si="507"/>
        <v>0</v>
      </c>
      <c r="BH96" s="358">
        <f t="shared" si="508"/>
        <v>0</v>
      </c>
      <c r="BI96" s="358">
        <f t="shared" si="509"/>
        <v>0</v>
      </c>
      <c r="BJ96" s="358">
        <f t="shared" si="510"/>
        <v>0</v>
      </c>
      <c r="BK96" s="69">
        <f t="shared" si="511"/>
        <v>0</v>
      </c>
      <c r="BN96" s="415"/>
      <c r="BP96" s="497"/>
      <c r="BQ96" s="190" t="s">
        <v>48</v>
      </c>
      <c r="BR96" s="383">
        <v>0</v>
      </c>
      <c r="BS96" s="383">
        <v>0</v>
      </c>
      <c r="BT96" s="383">
        <v>0</v>
      </c>
      <c r="BU96" s="383">
        <v>0</v>
      </c>
      <c r="BV96" s="383">
        <v>0</v>
      </c>
      <c r="BW96" s="383">
        <v>0</v>
      </c>
      <c r="BX96" s="383">
        <v>0</v>
      </c>
      <c r="BY96" s="383">
        <v>0</v>
      </c>
      <c r="BZ96" s="383">
        <v>0</v>
      </c>
      <c r="CA96" s="383">
        <v>0</v>
      </c>
      <c r="CB96" s="383">
        <v>0</v>
      </c>
      <c r="CC96" s="383">
        <v>1</v>
      </c>
      <c r="CD96" s="384">
        <f t="shared" si="512"/>
        <v>1</v>
      </c>
      <c r="CF96" s="497"/>
      <c r="CG96" s="190" t="s">
        <v>48</v>
      </c>
      <c r="CH96" s="383">
        <v>0</v>
      </c>
      <c r="CI96" s="383">
        <v>0</v>
      </c>
      <c r="CJ96" s="383">
        <v>0</v>
      </c>
      <c r="CK96" s="383">
        <v>0</v>
      </c>
      <c r="CL96" s="383">
        <v>0</v>
      </c>
      <c r="CM96" s="383">
        <v>0</v>
      </c>
      <c r="CN96" s="383">
        <v>0</v>
      </c>
      <c r="CO96" s="383">
        <v>0</v>
      </c>
      <c r="CP96" s="383">
        <v>0</v>
      </c>
      <c r="CQ96" s="383">
        <v>0</v>
      </c>
      <c r="CR96" s="383">
        <v>0</v>
      </c>
      <c r="CS96" s="383">
        <v>0</v>
      </c>
      <c r="CT96" s="384">
        <f t="shared" si="513"/>
        <v>0</v>
      </c>
      <c r="CV96" s="497"/>
      <c r="CW96" s="190" t="s">
        <v>48</v>
      </c>
      <c r="CX96" s="383">
        <v>0</v>
      </c>
      <c r="CY96" s="383">
        <v>0</v>
      </c>
      <c r="CZ96" s="383">
        <v>0</v>
      </c>
      <c r="DA96" s="383">
        <v>0</v>
      </c>
      <c r="DB96" s="383">
        <v>0</v>
      </c>
      <c r="DC96" s="383">
        <v>0</v>
      </c>
      <c r="DD96" s="383">
        <v>0</v>
      </c>
      <c r="DE96" s="383">
        <v>0</v>
      </c>
      <c r="DF96" s="383">
        <v>0</v>
      </c>
      <c r="DG96" s="383">
        <v>0</v>
      </c>
      <c r="DH96" s="383">
        <v>0</v>
      </c>
      <c r="DI96" s="383">
        <v>0</v>
      </c>
      <c r="DJ96" s="384">
        <f t="shared" si="514"/>
        <v>0</v>
      </c>
      <c r="DL96" s="497"/>
      <c r="DM96" s="190" t="s">
        <v>48</v>
      </c>
      <c r="DN96" s="383">
        <v>0</v>
      </c>
      <c r="DO96" s="383">
        <v>0</v>
      </c>
      <c r="DP96" s="383">
        <v>0</v>
      </c>
      <c r="DQ96" s="383">
        <v>0</v>
      </c>
      <c r="DR96" s="383">
        <v>0</v>
      </c>
      <c r="DS96" s="383">
        <v>0</v>
      </c>
      <c r="DT96" s="383">
        <v>0</v>
      </c>
      <c r="DU96" s="383">
        <v>0</v>
      </c>
      <c r="DV96" s="383">
        <v>0</v>
      </c>
      <c r="DW96" s="383">
        <v>0</v>
      </c>
      <c r="DX96" s="383">
        <v>0</v>
      </c>
      <c r="DY96" s="383">
        <v>0</v>
      </c>
      <c r="DZ96" s="384">
        <f t="shared" si="515"/>
        <v>0</v>
      </c>
      <c r="EA96" s="414">
        <f t="shared" si="519"/>
        <v>1</v>
      </c>
    </row>
    <row r="97" spans="1:130" ht="15.75" thickBot="1" x14ac:dyDescent="0.3">
      <c r="B97" s="191" t="s">
        <v>43</v>
      </c>
      <c r="C97" s="183">
        <f>SUM(C84:C96)</f>
        <v>0</v>
      </c>
      <c r="D97" s="183">
        <f t="shared" ref="D97" si="520">SUM(D84:D96)</f>
        <v>0</v>
      </c>
      <c r="E97" s="183">
        <f t="shared" ref="E97" si="521">SUM(E84:E96)</f>
        <v>8392.3369702577711</v>
      </c>
      <c r="F97" s="183">
        <f t="shared" ref="F97" si="522">SUM(F84:F96)</f>
        <v>2002.9048785033337</v>
      </c>
      <c r="G97" s="183">
        <f t="shared" ref="G97" si="523">SUM(G84:G96)</f>
        <v>13416.688249155206</v>
      </c>
      <c r="H97" s="183">
        <f t="shared" ref="H97" si="524">SUM(H84:H96)</f>
        <v>20929.134250971125</v>
      </c>
      <c r="I97" s="183">
        <f t="shared" ref="I97" si="525">SUM(I84:I96)</f>
        <v>6463.1916047136065</v>
      </c>
      <c r="J97" s="183">
        <f t="shared" ref="J97" si="526">SUM(J84:J96)</f>
        <v>5935.5503040254662</v>
      </c>
      <c r="K97" s="183">
        <f t="shared" ref="K97" si="527">SUM(K84:K96)</f>
        <v>86444.634477772022</v>
      </c>
      <c r="L97" s="183">
        <f t="shared" ref="L97" si="528">SUM(L84:L96)</f>
        <v>20122.386698673621</v>
      </c>
      <c r="M97" s="183">
        <f t="shared" ref="M97" si="529">SUM(M84:M96)</f>
        <v>12701.380807402556</v>
      </c>
      <c r="N97" s="360">
        <f t="shared" ref="N97" si="530">SUM(N84:N96)</f>
        <v>7856.8468886257297</v>
      </c>
      <c r="O97" s="72">
        <f t="shared" si="475"/>
        <v>184265.05513010043</v>
      </c>
      <c r="Q97" s="73"/>
      <c r="R97" s="191" t="s">
        <v>43</v>
      </c>
      <c r="S97" s="183">
        <f>SUM(S84:S96)</f>
        <v>0</v>
      </c>
      <c r="T97" s="183">
        <f t="shared" ref="T97" si="531">SUM(T84:T96)</f>
        <v>0</v>
      </c>
      <c r="U97" s="183">
        <f t="shared" ref="U97" si="532">SUM(U84:U96)</f>
        <v>0</v>
      </c>
      <c r="V97" s="183">
        <f t="shared" ref="V97" si="533">SUM(V84:V96)</f>
        <v>0</v>
      </c>
      <c r="W97" s="183">
        <f t="shared" ref="W97" si="534">SUM(W84:W96)</f>
        <v>0</v>
      </c>
      <c r="X97" s="183">
        <f t="shared" ref="X97" si="535">SUM(X84:X96)</f>
        <v>0</v>
      </c>
      <c r="Y97" s="183">
        <f t="shared" ref="Y97" si="536">SUM(Y84:Y96)</f>
        <v>5925.9499711090366</v>
      </c>
      <c r="Z97" s="183">
        <f t="shared" ref="Z97" si="537">SUM(Z84:Z96)</f>
        <v>4793.9957660895589</v>
      </c>
      <c r="AA97" s="183">
        <f t="shared" ref="AA97" si="538">SUM(AA84:AA96)</f>
        <v>0</v>
      </c>
      <c r="AB97" s="183">
        <f t="shared" ref="AB97" si="539">SUM(AB84:AB96)</f>
        <v>0</v>
      </c>
      <c r="AC97" s="183">
        <f t="shared" ref="AC97" si="540">SUM(AC84:AC96)</f>
        <v>0</v>
      </c>
      <c r="AD97" s="360">
        <f t="shared" ref="AD97" si="541">SUM(AD84:AD96)</f>
        <v>4170.1785933559013</v>
      </c>
      <c r="AE97" s="72">
        <f t="shared" si="487"/>
        <v>14890.124330554496</v>
      </c>
      <c r="AG97" s="73"/>
      <c r="AH97" s="191" t="s">
        <v>43</v>
      </c>
      <c r="AI97" s="183">
        <f>SUM(AI84:AI96)</f>
        <v>0</v>
      </c>
      <c r="AJ97" s="183">
        <f t="shared" ref="AJ97" si="542">SUM(AJ84:AJ96)</f>
        <v>0</v>
      </c>
      <c r="AK97" s="183">
        <f t="shared" ref="AK97" si="543">SUM(AK84:AK96)</f>
        <v>0</v>
      </c>
      <c r="AL97" s="183">
        <f t="shared" ref="AL97" si="544">SUM(AL84:AL96)</f>
        <v>0</v>
      </c>
      <c r="AM97" s="183">
        <f t="shared" ref="AM97" si="545">SUM(AM84:AM96)</f>
        <v>0</v>
      </c>
      <c r="AN97" s="183">
        <f t="shared" ref="AN97" si="546">SUM(AN84:AN96)</f>
        <v>0</v>
      </c>
      <c r="AO97" s="183">
        <f t="shared" ref="AO97" si="547">SUM(AO84:AO96)</f>
        <v>0</v>
      </c>
      <c r="AP97" s="183">
        <f t="shared" ref="AP97" si="548">SUM(AP84:AP96)</f>
        <v>0</v>
      </c>
      <c r="AQ97" s="183">
        <f t="shared" ref="AQ97" si="549">SUM(AQ84:AQ96)</f>
        <v>0</v>
      </c>
      <c r="AR97" s="183">
        <f t="shared" ref="AR97" si="550">SUM(AR84:AR96)</f>
        <v>0</v>
      </c>
      <c r="AS97" s="183">
        <f t="shared" ref="AS97" si="551">SUM(AS84:AS96)</f>
        <v>0</v>
      </c>
      <c r="AT97" s="360">
        <f t="shared" ref="AT97" si="552">SUM(AT84:AT96)</f>
        <v>0</v>
      </c>
      <c r="AU97" s="72">
        <f t="shared" si="499"/>
        <v>0</v>
      </c>
      <c r="AW97" s="73"/>
      <c r="AX97" s="191" t="s">
        <v>43</v>
      </c>
      <c r="AY97" s="183">
        <f>SUM(AY84:AY96)</f>
        <v>0</v>
      </c>
      <c r="AZ97" s="183">
        <f t="shared" ref="AZ97" si="553">SUM(AZ84:AZ96)</f>
        <v>0</v>
      </c>
      <c r="BA97" s="183">
        <f t="shared" ref="BA97" si="554">SUM(BA84:BA96)</f>
        <v>0</v>
      </c>
      <c r="BB97" s="183">
        <f t="shared" ref="BB97" si="555">SUM(BB84:BB96)</f>
        <v>0</v>
      </c>
      <c r="BC97" s="183">
        <f t="shared" ref="BC97" si="556">SUM(BC84:BC96)</f>
        <v>0</v>
      </c>
      <c r="BD97" s="183">
        <f t="shared" ref="BD97" si="557">SUM(BD84:BD96)</f>
        <v>0</v>
      </c>
      <c r="BE97" s="183">
        <f t="shared" ref="BE97" si="558">SUM(BE84:BE96)</f>
        <v>0</v>
      </c>
      <c r="BF97" s="183">
        <f t="shared" ref="BF97" si="559">SUM(BF84:BF96)</f>
        <v>0</v>
      </c>
      <c r="BG97" s="183">
        <f t="shared" ref="BG97" si="560">SUM(BG84:BG96)</f>
        <v>0</v>
      </c>
      <c r="BH97" s="183">
        <f t="shared" ref="BH97" si="561">SUM(BH84:BH96)</f>
        <v>0</v>
      </c>
      <c r="BI97" s="183">
        <f t="shared" ref="BI97" si="562">SUM(BI84:BI96)</f>
        <v>0</v>
      </c>
      <c r="BJ97" s="360">
        <f t="shared" ref="BJ97" si="563">SUM(BJ84:BJ96)</f>
        <v>0</v>
      </c>
      <c r="BK97" s="72">
        <f t="shared" si="511"/>
        <v>0</v>
      </c>
      <c r="BL97" s="354">
        <f>O97+AE97+AU97+BK97</f>
        <v>199155.17946065494</v>
      </c>
      <c r="BN97" s="395">
        <f>SUM(BN84:BN96)</f>
        <v>199155.17946065494</v>
      </c>
      <c r="BP97" s="73"/>
      <c r="BQ97" s="191" t="s">
        <v>43</v>
      </c>
      <c r="BR97" s="385"/>
      <c r="BS97" s="385"/>
      <c r="BT97" s="385"/>
      <c r="BU97" s="385"/>
      <c r="BV97" s="385"/>
      <c r="BW97" s="385"/>
      <c r="BX97" s="385"/>
      <c r="BY97" s="385"/>
      <c r="BZ97" s="385"/>
      <c r="CA97" s="385"/>
      <c r="CB97" s="385"/>
      <c r="CC97" s="401"/>
      <c r="CD97" s="388"/>
      <c r="CF97" s="73"/>
      <c r="CG97" s="191" t="s">
        <v>43</v>
      </c>
      <c r="CH97" s="385"/>
      <c r="CI97" s="385"/>
      <c r="CJ97" s="385"/>
      <c r="CK97" s="385"/>
      <c r="CL97" s="385"/>
      <c r="CM97" s="385"/>
      <c r="CN97" s="385"/>
      <c r="CO97" s="385"/>
      <c r="CP97" s="385"/>
      <c r="CQ97" s="385"/>
      <c r="CR97" s="385"/>
      <c r="CS97" s="401"/>
      <c r="CT97" s="388"/>
      <c r="CV97" s="73"/>
      <c r="CW97" s="191" t="s">
        <v>43</v>
      </c>
      <c r="CX97" s="385"/>
      <c r="CY97" s="385"/>
      <c r="CZ97" s="385"/>
      <c r="DA97" s="385"/>
      <c r="DB97" s="385"/>
      <c r="DC97" s="385"/>
      <c r="DD97" s="385"/>
      <c r="DE97" s="385"/>
      <c r="DF97" s="385"/>
      <c r="DG97" s="385"/>
      <c r="DH97" s="385"/>
      <c r="DI97" s="401"/>
      <c r="DJ97" s="388"/>
      <c r="DL97" s="73"/>
      <c r="DM97" s="191" t="s">
        <v>43</v>
      </c>
      <c r="DN97" s="385"/>
      <c r="DO97" s="385"/>
      <c r="DP97" s="385"/>
      <c r="DQ97" s="385"/>
      <c r="DR97" s="385"/>
      <c r="DS97" s="385"/>
      <c r="DT97" s="385"/>
      <c r="DU97" s="385"/>
      <c r="DV97" s="385"/>
      <c r="DW97" s="385"/>
      <c r="DX97" s="385"/>
      <c r="DY97" s="401"/>
      <c r="DZ97" s="388"/>
    </row>
    <row r="98" spans="1:130" ht="21.75" thickBot="1" x14ac:dyDescent="0.3">
      <c r="A98" s="74"/>
      <c r="Q98" s="74"/>
      <c r="AG98" s="74"/>
      <c r="AW98" s="74"/>
      <c r="BP98" s="74"/>
      <c r="CF98" s="74"/>
      <c r="CV98" s="74"/>
      <c r="DL98" s="74"/>
    </row>
    <row r="99" spans="1:130" ht="15.75" thickBot="1" x14ac:dyDescent="0.3">
      <c r="B99" s="178" t="s">
        <v>36</v>
      </c>
      <c r="C99" s="179" t="str">
        <f t="shared" ref="C99:N99" si="564">C$3</f>
        <v>Jan</v>
      </c>
      <c r="D99" s="179" t="str">
        <f t="shared" si="564"/>
        <v>Feb</v>
      </c>
      <c r="E99" s="179" t="str">
        <f t="shared" si="564"/>
        <v>Mar</v>
      </c>
      <c r="F99" s="179" t="str">
        <f t="shared" si="564"/>
        <v>Apr</v>
      </c>
      <c r="G99" s="179" t="str">
        <f t="shared" si="564"/>
        <v>May</v>
      </c>
      <c r="H99" s="179" t="str">
        <f t="shared" si="564"/>
        <v>Jun</v>
      </c>
      <c r="I99" s="179" t="str">
        <f t="shared" si="564"/>
        <v>Jul</v>
      </c>
      <c r="J99" s="179" t="str">
        <f t="shared" si="564"/>
        <v>Aug</v>
      </c>
      <c r="K99" s="179" t="str">
        <f t="shared" si="564"/>
        <v>Sep</v>
      </c>
      <c r="L99" s="179" t="str">
        <f t="shared" si="564"/>
        <v>Oct</v>
      </c>
      <c r="M99" s="179" t="str">
        <f t="shared" si="564"/>
        <v>Nov</v>
      </c>
      <c r="N99" s="179" t="str">
        <f t="shared" si="564"/>
        <v>Dec</v>
      </c>
      <c r="O99" s="180" t="s">
        <v>34</v>
      </c>
      <c r="Q99" s="73"/>
      <c r="R99" s="178" t="s">
        <v>36</v>
      </c>
      <c r="S99" s="179" t="str">
        <f t="shared" ref="S99:AD99" si="565">S$3</f>
        <v>Jan</v>
      </c>
      <c r="T99" s="179" t="str">
        <f t="shared" si="565"/>
        <v>Feb</v>
      </c>
      <c r="U99" s="179" t="str">
        <f t="shared" si="565"/>
        <v>Mar</v>
      </c>
      <c r="V99" s="179" t="str">
        <f t="shared" si="565"/>
        <v>Apr</v>
      </c>
      <c r="W99" s="179" t="str">
        <f t="shared" si="565"/>
        <v>May</v>
      </c>
      <c r="X99" s="179" t="str">
        <f t="shared" si="565"/>
        <v>Jun</v>
      </c>
      <c r="Y99" s="179" t="str">
        <f t="shared" si="565"/>
        <v>Jul</v>
      </c>
      <c r="Z99" s="179" t="str">
        <f t="shared" si="565"/>
        <v>Aug</v>
      </c>
      <c r="AA99" s="179" t="str">
        <f t="shared" si="565"/>
        <v>Sep</v>
      </c>
      <c r="AB99" s="179" t="str">
        <f t="shared" si="565"/>
        <v>Oct</v>
      </c>
      <c r="AC99" s="179" t="str">
        <f t="shared" si="565"/>
        <v>Nov</v>
      </c>
      <c r="AD99" s="179" t="str">
        <f t="shared" si="565"/>
        <v>Dec</v>
      </c>
      <c r="AE99" s="180" t="s">
        <v>34</v>
      </c>
      <c r="AG99" s="73"/>
      <c r="AH99" s="178" t="s">
        <v>36</v>
      </c>
      <c r="AI99" s="179" t="str">
        <f t="shared" ref="AI99:AT99" si="566">AI$3</f>
        <v>Jan</v>
      </c>
      <c r="AJ99" s="179" t="str">
        <f t="shared" si="566"/>
        <v>Feb</v>
      </c>
      <c r="AK99" s="179" t="str">
        <f t="shared" si="566"/>
        <v>Mar</v>
      </c>
      <c r="AL99" s="179" t="str">
        <f t="shared" si="566"/>
        <v>Apr</v>
      </c>
      <c r="AM99" s="179" t="str">
        <f t="shared" si="566"/>
        <v>May</v>
      </c>
      <c r="AN99" s="179" t="str">
        <f t="shared" si="566"/>
        <v>Jun</v>
      </c>
      <c r="AO99" s="179" t="str">
        <f t="shared" si="566"/>
        <v>Jul</v>
      </c>
      <c r="AP99" s="179" t="str">
        <f t="shared" si="566"/>
        <v>Aug</v>
      </c>
      <c r="AQ99" s="179" t="str">
        <f t="shared" si="566"/>
        <v>Sep</v>
      </c>
      <c r="AR99" s="179" t="str">
        <f t="shared" si="566"/>
        <v>Oct</v>
      </c>
      <c r="AS99" s="179" t="str">
        <f t="shared" si="566"/>
        <v>Nov</v>
      </c>
      <c r="AT99" s="179" t="str">
        <f t="shared" si="566"/>
        <v>Dec</v>
      </c>
      <c r="AU99" s="180" t="s">
        <v>34</v>
      </c>
      <c r="AW99" s="73"/>
      <c r="AX99" s="178" t="s">
        <v>36</v>
      </c>
      <c r="AY99" s="179" t="str">
        <f t="shared" ref="AY99:BJ99" si="567">AY$3</f>
        <v>Jan</v>
      </c>
      <c r="AZ99" s="179" t="str">
        <f t="shared" si="567"/>
        <v>Feb</v>
      </c>
      <c r="BA99" s="179" t="str">
        <f t="shared" si="567"/>
        <v>Mar</v>
      </c>
      <c r="BB99" s="179" t="str">
        <f t="shared" si="567"/>
        <v>Apr</v>
      </c>
      <c r="BC99" s="179" t="str">
        <f t="shared" si="567"/>
        <v>May</v>
      </c>
      <c r="BD99" s="179" t="str">
        <f t="shared" si="567"/>
        <v>Jun</v>
      </c>
      <c r="BE99" s="179" t="str">
        <f t="shared" si="567"/>
        <v>Jul</v>
      </c>
      <c r="BF99" s="179" t="str">
        <f t="shared" si="567"/>
        <v>Aug</v>
      </c>
      <c r="BG99" s="179" t="str">
        <f t="shared" si="567"/>
        <v>Sep</v>
      </c>
      <c r="BH99" s="179" t="str">
        <f t="shared" si="567"/>
        <v>Oct</v>
      </c>
      <c r="BI99" s="179" t="str">
        <f t="shared" si="567"/>
        <v>Nov</v>
      </c>
      <c r="BJ99" s="179" t="str">
        <f t="shared" si="567"/>
        <v>Dec</v>
      </c>
      <c r="BK99" s="180" t="s">
        <v>34</v>
      </c>
      <c r="BN99" s="393" t="s">
        <v>34</v>
      </c>
    </row>
    <row r="100" spans="1:130" ht="15" customHeight="1" x14ac:dyDescent="0.25">
      <c r="A100" s="500" t="s">
        <v>167</v>
      </c>
      <c r="B100" s="190" t="s">
        <v>60</v>
      </c>
      <c r="C100" s="3">
        <f>C20+C36+C52</f>
        <v>0</v>
      </c>
      <c r="D100" s="3">
        <f t="shared" ref="D100:N100" si="568">D20+D36+D52</f>
        <v>0</v>
      </c>
      <c r="E100" s="3">
        <f t="shared" si="568"/>
        <v>0</v>
      </c>
      <c r="F100" s="3">
        <f t="shared" si="568"/>
        <v>0</v>
      </c>
      <c r="G100" s="3">
        <f t="shared" si="568"/>
        <v>0</v>
      </c>
      <c r="H100" s="3">
        <f t="shared" si="568"/>
        <v>0</v>
      </c>
      <c r="I100" s="3">
        <f t="shared" si="568"/>
        <v>0</v>
      </c>
      <c r="J100" s="3">
        <f t="shared" si="568"/>
        <v>0</v>
      </c>
      <c r="K100" s="3">
        <f t="shared" si="568"/>
        <v>0</v>
      </c>
      <c r="L100" s="3">
        <f t="shared" si="568"/>
        <v>0</v>
      </c>
      <c r="M100" s="3">
        <f t="shared" si="568"/>
        <v>0</v>
      </c>
      <c r="N100" s="92">
        <f t="shared" si="568"/>
        <v>0</v>
      </c>
      <c r="O100" s="69">
        <f t="shared" ref="O100:O113" si="569">SUM(C100:N100)</f>
        <v>0</v>
      </c>
      <c r="Q100" s="500" t="s">
        <v>167</v>
      </c>
      <c r="R100" s="190" t="s">
        <v>60</v>
      </c>
      <c r="S100" s="3">
        <f>S20+S36+S52</f>
        <v>0</v>
      </c>
      <c r="T100" s="3">
        <f t="shared" ref="T100:AD100" si="570">T20+T36+T52</f>
        <v>116189.19059497857</v>
      </c>
      <c r="U100" s="3">
        <f t="shared" si="570"/>
        <v>29060.0052988969</v>
      </c>
      <c r="V100" s="3">
        <f t="shared" si="570"/>
        <v>26678.034101886467</v>
      </c>
      <c r="W100" s="3">
        <f t="shared" si="570"/>
        <v>253093.29352153023</v>
      </c>
      <c r="X100" s="3">
        <f t="shared" si="570"/>
        <v>141874.94993067978</v>
      </c>
      <c r="Y100" s="3">
        <f t="shared" si="570"/>
        <v>27235.148172417135</v>
      </c>
      <c r="Z100" s="3">
        <f t="shared" si="570"/>
        <v>32137.949628184993</v>
      </c>
      <c r="AA100" s="3">
        <f t="shared" si="570"/>
        <v>112220.80588395755</v>
      </c>
      <c r="AB100" s="3">
        <f t="shared" si="570"/>
        <v>115691.32417297088</v>
      </c>
      <c r="AC100" s="3">
        <f t="shared" si="570"/>
        <v>204761.3933296075</v>
      </c>
      <c r="AD100" s="92">
        <f t="shared" si="570"/>
        <v>358436.32351719157</v>
      </c>
      <c r="AE100" s="69">
        <f t="shared" ref="AE100:AE113" si="571">SUM(S100:AD100)</f>
        <v>1417378.4181523016</v>
      </c>
      <c r="AG100" s="500" t="s">
        <v>167</v>
      </c>
      <c r="AH100" s="190" t="s">
        <v>60</v>
      </c>
      <c r="AI100" s="3">
        <f>AI20+AI36+AI52</f>
        <v>0</v>
      </c>
      <c r="AJ100" s="3">
        <f t="shared" ref="AJ100:AT100" si="572">AJ20+AJ36+AJ52</f>
        <v>0</v>
      </c>
      <c r="AK100" s="3">
        <f t="shared" si="572"/>
        <v>0</v>
      </c>
      <c r="AL100" s="3">
        <f t="shared" si="572"/>
        <v>128533.98925258749</v>
      </c>
      <c r="AM100" s="3">
        <f t="shared" si="572"/>
        <v>0</v>
      </c>
      <c r="AN100" s="3">
        <f t="shared" si="572"/>
        <v>19517.396936507666</v>
      </c>
      <c r="AO100" s="3">
        <f t="shared" si="572"/>
        <v>48406.348945191115</v>
      </c>
      <c r="AP100" s="3">
        <f t="shared" si="572"/>
        <v>0</v>
      </c>
      <c r="AQ100" s="3">
        <f t="shared" si="572"/>
        <v>0</v>
      </c>
      <c r="AR100" s="3">
        <f t="shared" si="572"/>
        <v>0</v>
      </c>
      <c r="AS100" s="3">
        <f t="shared" si="572"/>
        <v>0</v>
      </c>
      <c r="AT100" s="92">
        <f t="shared" si="572"/>
        <v>150838.03915750934</v>
      </c>
      <c r="AU100" s="69">
        <f t="shared" ref="AU100:AU113" si="573">SUM(AI100:AT100)</f>
        <v>347295.77429179562</v>
      </c>
      <c r="AW100" s="500" t="s">
        <v>167</v>
      </c>
      <c r="AX100" s="190" t="s">
        <v>60</v>
      </c>
      <c r="AY100" s="3">
        <f>AY20+AY36+AY52</f>
        <v>0</v>
      </c>
      <c r="AZ100" s="3">
        <f t="shared" ref="AZ100:BJ100" si="574">AZ20+AZ36+AZ52</f>
        <v>0</v>
      </c>
      <c r="BA100" s="3">
        <f t="shared" si="574"/>
        <v>0</v>
      </c>
      <c r="BB100" s="3">
        <f t="shared" si="574"/>
        <v>0</v>
      </c>
      <c r="BC100" s="3">
        <f t="shared" si="574"/>
        <v>0</v>
      </c>
      <c r="BD100" s="3">
        <f t="shared" si="574"/>
        <v>0</v>
      </c>
      <c r="BE100" s="3">
        <f t="shared" si="574"/>
        <v>0</v>
      </c>
      <c r="BF100" s="3">
        <f t="shared" si="574"/>
        <v>0</v>
      </c>
      <c r="BG100" s="3">
        <f t="shared" si="574"/>
        <v>0</v>
      </c>
      <c r="BH100" s="3">
        <f t="shared" si="574"/>
        <v>0</v>
      </c>
      <c r="BI100" s="3">
        <f t="shared" si="574"/>
        <v>0</v>
      </c>
      <c r="BJ100" s="92">
        <f t="shared" si="574"/>
        <v>170514.14756455683</v>
      </c>
      <c r="BK100" s="69">
        <f t="shared" ref="BK100:BK113" si="575">SUM(AY100:BJ100)</f>
        <v>170514.14756455683</v>
      </c>
      <c r="BN100" s="417">
        <f t="shared" ref="BN100" si="576">BN20+BN36+BN52</f>
        <v>1935188.3400086539</v>
      </c>
    </row>
    <row r="101" spans="1:130" x14ac:dyDescent="0.25">
      <c r="A101" s="501"/>
      <c r="B101" s="190" t="s">
        <v>59</v>
      </c>
      <c r="C101" s="3">
        <f t="shared" ref="C101:N101" si="577">C21+C37+C53</f>
        <v>0</v>
      </c>
      <c r="D101" s="3">
        <f t="shared" si="577"/>
        <v>0</v>
      </c>
      <c r="E101" s="3">
        <f t="shared" si="577"/>
        <v>0</v>
      </c>
      <c r="F101" s="3">
        <f t="shared" si="577"/>
        <v>0</v>
      </c>
      <c r="G101" s="3">
        <f t="shared" si="577"/>
        <v>0</v>
      </c>
      <c r="H101" s="3">
        <f t="shared" si="577"/>
        <v>0</v>
      </c>
      <c r="I101" s="3">
        <f t="shared" si="577"/>
        <v>0</v>
      </c>
      <c r="J101" s="3">
        <f t="shared" si="577"/>
        <v>0</v>
      </c>
      <c r="K101" s="3">
        <f t="shared" si="577"/>
        <v>0</v>
      </c>
      <c r="L101" s="3">
        <f t="shared" si="577"/>
        <v>0</v>
      </c>
      <c r="M101" s="3">
        <f t="shared" si="577"/>
        <v>0</v>
      </c>
      <c r="N101" s="92">
        <f t="shared" si="577"/>
        <v>0</v>
      </c>
      <c r="O101" s="69">
        <f t="shared" si="569"/>
        <v>0</v>
      </c>
      <c r="Q101" s="501"/>
      <c r="R101" s="190" t="s">
        <v>59</v>
      </c>
      <c r="S101" s="3">
        <f t="shared" ref="S101:AD101" si="578">S21+S37+S53</f>
        <v>0</v>
      </c>
      <c r="T101" s="3">
        <f t="shared" si="578"/>
        <v>0</v>
      </c>
      <c r="U101" s="3">
        <f t="shared" si="578"/>
        <v>0</v>
      </c>
      <c r="V101" s="3">
        <f t="shared" si="578"/>
        <v>0</v>
      </c>
      <c r="W101" s="3">
        <f t="shared" si="578"/>
        <v>22927.203706836517</v>
      </c>
      <c r="X101" s="3">
        <f t="shared" si="578"/>
        <v>0</v>
      </c>
      <c r="Y101" s="3">
        <f t="shared" si="578"/>
        <v>0</v>
      </c>
      <c r="Z101" s="3">
        <f t="shared" si="578"/>
        <v>0</v>
      </c>
      <c r="AA101" s="3">
        <f t="shared" si="578"/>
        <v>0</v>
      </c>
      <c r="AB101" s="3">
        <f t="shared" si="578"/>
        <v>52421.061534645945</v>
      </c>
      <c r="AC101" s="3">
        <f t="shared" si="578"/>
        <v>0</v>
      </c>
      <c r="AD101" s="92">
        <f t="shared" si="578"/>
        <v>0</v>
      </c>
      <c r="AE101" s="69">
        <f t="shared" si="571"/>
        <v>75348.26524148247</v>
      </c>
      <c r="AG101" s="501"/>
      <c r="AH101" s="190" t="s">
        <v>59</v>
      </c>
      <c r="AI101" s="3">
        <f t="shared" ref="AI101:AT101" si="579">AI21+AI37+AI53</f>
        <v>0</v>
      </c>
      <c r="AJ101" s="3">
        <f t="shared" si="579"/>
        <v>0</v>
      </c>
      <c r="AK101" s="3">
        <f t="shared" si="579"/>
        <v>0</v>
      </c>
      <c r="AL101" s="3">
        <f t="shared" si="579"/>
        <v>0</v>
      </c>
      <c r="AM101" s="3">
        <f t="shared" si="579"/>
        <v>0</v>
      </c>
      <c r="AN101" s="3">
        <f t="shared" si="579"/>
        <v>0</v>
      </c>
      <c r="AO101" s="3">
        <f t="shared" si="579"/>
        <v>0</v>
      </c>
      <c r="AP101" s="3">
        <f t="shared" si="579"/>
        <v>0</v>
      </c>
      <c r="AQ101" s="3">
        <f t="shared" si="579"/>
        <v>0</v>
      </c>
      <c r="AR101" s="3">
        <f t="shared" si="579"/>
        <v>0</v>
      </c>
      <c r="AS101" s="3">
        <f t="shared" si="579"/>
        <v>0</v>
      </c>
      <c r="AT101" s="92">
        <f t="shared" si="579"/>
        <v>15162.201342209373</v>
      </c>
      <c r="AU101" s="69">
        <f t="shared" si="573"/>
        <v>15162.201342209373</v>
      </c>
      <c r="AW101" s="501"/>
      <c r="AX101" s="190" t="s">
        <v>59</v>
      </c>
      <c r="AY101" s="3">
        <f t="shared" ref="AY101:BJ101" si="580">AY21+AY37+AY53</f>
        <v>0</v>
      </c>
      <c r="AZ101" s="3">
        <f t="shared" si="580"/>
        <v>0</v>
      </c>
      <c r="BA101" s="3">
        <f t="shared" si="580"/>
        <v>0</v>
      </c>
      <c r="BB101" s="3">
        <f t="shared" si="580"/>
        <v>0</v>
      </c>
      <c r="BC101" s="3">
        <f t="shared" si="580"/>
        <v>0</v>
      </c>
      <c r="BD101" s="3">
        <f t="shared" si="580"/>
        <v>0</v>
      </c>
      <c r="BE101" s="3">
        <f t="shared" si="580"/>
        <v>0</v>
      </c>
      <c r="BF101" s="3">
        <f t="shared" si="580"/>
        <v>0</v>
      </c>
      <c r="BG101" s="3">
        <f t="shared" si="580"/>
        <v>0</v>
      </c>
      <c r="BH101" s="3">
        <f t="shared" si="580"/>
        <v>0</v>
      </c>
      <c r="BI101" s="3">
        <f t="shared" si="580"/>
        <v>0</v>
      </c>
      <c r="BJ101" s="92">
        <f t="shared" si="580"/>
        <v>0</v>
      </c>
      <c r="BK101" s="69">
        <f t="shared" si="575"/>
        <v>0</v>
      </c>
      <c r="BN101" s="417">
        <f t="shared" ref="BN101" si="581">BN21+BN37+BN53</f>
        <v>90510.466583691828</v>
      </c>
    </row>
    <row r="102" spans="1:130" x14ac:dyDescent="0.25">
      <c r="A102" s="501"/>
      <c r="B102" s="190" t="s">
        <v>58</v>
      </c>
      <c r="C102" s="3">
        <f t="shared" ref="C102:N102" si="582">C22+C38+C54</f>
        <v>0</v>
      </c>
      <c r="D102" s="3">
        <f t="shared" si="582"/>
        <v>0</v>
      </c>
      <c r="E102" s="3">
        <f t="shared" si="582"/>
        <v>0</v>
      </c>
      <c r="F102" s="3">
        <f t="shared" si="582"/>
        <v>0</v>
      </c>
      <c r="G102" s="3">
        <f t="shared" si="582"/>
        <v>0</v>
      </c>
      <c r="H102" s="3">
        <f t="shared" si="582"/>
        <v>0</v>
      </c>
      <c r="I102" s="3">
        <f t="shared" si="582"/>
        <v>0</v>
      </c>
      <c r="J102" s="3">
        <f t="shared" si="582"/>
        <v>0</v>
      </c>
      <c r="K102" s="3">
        <f t="shared" si="582"/>
        <v>0</v>
      </c>
      <c r="L102" s="3">
        <f t="shared" si="582"/>
        <v>0</v>
      </c>
      <c r="M102" s="3">
        <f t="shared" si="582"/>
        <v>0</v>
      </c>
      <c r="N102" s="92">
        <f t="shared" si="582"/>
        <v>0</v>
      </c>
      <c r="O102" s="69">
        <f t="shared" si="569"/>
        <v>0</v>
      </c>
      <c r="Q102" s="501"/>
      <c r="R102" s="190" t="s">
        <v>58</v>
      </c>
      <c r="S102" s="3">
        <f t="shared" ref="S102:AD102" si="583">S22+S38+S54</f>
        <v>0</v>
      </c>
      <c r="T102" s="3">
        <f t="shared" si="583"/>
        <v>0</v>
      </c>
      <c r="U102" s="3">
        <f t="shared" si="583"/>
        <v>0</v>
      </c>
      <c r="V102" s="3">
        <f t="shared" si="583"/>
        <v>1169.1801712219283</v>
      </c>
      <c r="W102" s="3">
        <f t="shared" si="583"/>
        <v>0</v>
      </c>
      <c r="X102" s="3">
        <f t="shared" si="583"/>
        <v>0</v>
      </c>
      <c r="Y102" s="3">
        <f t="shared" si="583"/>
        <v>0</v>
      </c>
      <c r="Z102" s="3">
        <f t="shared" si="583"/>
        <v>0</v>
      </c>
      <c r="AA102" s="3">
        <f t="shared" si="583"/>
        <v>2069.643854240529</v>
      </c>
      <c r="AB102" s="3">
        <f t="shared" si="583"/>
        <v>16356.140362846643</v>
      </c>
      <c r="AC102" s="3">
        <f t="shared" si="583"/>
        <v>6227.3728903433839</v>
      </c>
      <c r="AD102" s="92">
        <f t="shared" si="583"/>
        <v>16947.776693546177</v>
      </c>
      <c r="AE102" s="69">
        <f t="shared" si="571"/>
        <v>42770.113972198662</v>
      </c>
      <c r="AG102" s="501"/>
      <c r="AH102" s="190" t="s">
        <v>58</v>
      </c>
      <c r="AI102" s="3">
        <f t="shared" ref="AI102:AT102" si="584">AI22+AI38+AI54</f>
        <v>0</v>
      </c>
      <c r="AJ102" s="3">
        <f t="shared" si="584"/>
        <v>0</v>
      </c>
      <c r="AK102" s="3">
        <f t="shared" si="584"/>
        <v>0</v>
      </c>
      <c r="AL102" s="3">
        <f t="shared" si="584"/>
        <v>0</v>
      </c>
      <c r="AM102" s="3">
        <f t="shared" si="584"/>
        <v>0</v>
      </c>
      <c r="AN102" s="3">
        <f t="shared" si="584"/>
        <v>12398.444032754707</v>
      </c>
      <c r="AO102" s="3">
        <f t="shared" si="584"/>
        <v>0</v>
      </c>
      <c r="AP102" s="3">
        <f t="shared" si="584"/>
        <v>0</v>
      </c>
      <c r="AQ102" s="3">
        <f t="shared" si="584"/>
        <v>0</v>
      </c>
      <c r="AR102" s="3">
        <f t="shared" si="584"/>
        <v>0</v>
      </c>
      <c r="AS102" s="3">
        <f t="shared" si="584"/>
        <v>0</v>
      </c>
      <c r="AT102" s="92">
        <f t="shared" si="584"/>
        <v>0</v>
      </c>
      <c r="AU102" s="69">
        <f t="shared" si="573"/>
        <v>12398.444032754707</v>
      </c>
      <c r="AW102" s="501"/>
      <c r="AX102" s="190" t="s">
        <v>58</v>
      </c>
      <c r="AY102" s="3">
        <f t="shared" ref="AY102:BJ102" si="585">AY22+AY38+AY54</f>
        <v>0</v>
      </c>
      <c r="AZ102" s="3">
        <f t="shared" si="585"/>
        <v>0</v>
      </c>
      <c r="BA102" s="3">
        <f t="shared" si="585"/>
        <v>0</v>
      </c>
      <c r="BB102" s="3">
        <f t="shared" si="585"/>
        <v>0</v>
      </c>
      <c r="BC102" s="3">
        <f t="shared" si="585"/>
        <v>0</v>
      </c>
      <c r="BD102" s="3">
        <f t="shared" si="585"/>
        <v>0</v>
      </c>
      <c r="BE102" s="3">
        <f t="shared" si="585"/>
        <v>0</v>
      </c>
      <c r="BF102" s="3">
        <f t="shared" si="585"/>
        <v>0</v>
      </c>
      <c r="BG102" s="3">
        <f t="shared" si="585"/>
        <v>0</v>
      </c>
      <c r="BH102" s="3">
        <f t="shared" si="585"/>
        <v>0</v>
      </c>
      <c r="BI102" s="3">
        <f t="shared" si="585"/>
        <v>0</v>
      </c>
      <c r="BJ102" s="92">
        <f t="shared" si="585"/>
        <v>0</v>
      </c>
      <c r="BK102" s="69">
        <f t="shared" si="575"/>
        <v>0</v>
      </c>
      <c r="BN102" s="417">
        <f t="shared" ref="BN102" si="586">BN22+BN38+BN54</f>
        <v>55168.558004953375</v>
      </c>
    </row>
    <row r="103" spans="1:130" x14ac:dyDescent="0.25">
      <c r="A103" s="501"/>
      <c r="B103" s="190" t="s">
        <v>57</v>
      </c>
      <c r="C103" s="3">
        <f t="shared" ref="C103:N103" si="587">C23+C39+C55</f>
        <v>0</v>
      </c>
      <c r="D103" s="3">
        <f t="shared" si="587"/>
        <v>3655.5881111676458</v>
      </c>
      <c r="E103" s="3">
        <f t="shared" si="587"/>
        <v>6270.9574228589918</v>
      </c>
      <c r="F103" s="3">
        <f t="shared" si="587"/>
        <v>31533.255074670738</v>
      </c>
      <c r="G103" s="3">
        <f t="shared" si="587"/>
        <v>26814.851594418978</v>
      </c>
      <c r="H103" s="3">
        <f t="shared" si="587"/>
        <v>11329.487542075534</v>
      </c>
      <c r="I103" s="3">
        <f t="shared" si="587"/>
        <v>10722.304793879634</v>
      </c>
      <c r="J103" s="3">
        <f t="shared" si="587"/>
        <v>13520.770282677846</v>
      </c>
      <c r="K103" s="3">
        <f t="shared" si="587"/>
        <v>81641.918763959475</v>
      </c>
      <c r="L103" s="3">
        <f t="shared" si="587"/>
        <v>17594.668400022136</v>
      </c>
      <c r="M103" s="3">
        <f t="shared" si="587"/>
        <v>112360.53981310385</v>
      </c>
      <c r="N103" s="92">
        <f t="shared" si="587"/>
        <v>461725.33584288409</v>
      </c>
      <c r="O103" s="69">
        <f t="shared" si="569"/>
        <v>777169.67764171888</v>
      </c>
      <c r="Q103" s="501"/>
      <c r="R103" s="190" t="s">
        <v>57</v>
      </c>
      <c r="S103" s="3">
        <f t="shared" ref="S103:AD103" si="588">S23+S39+S55</f>
        <v>0</v>
      </c>
      <c r="T103" s="3">
        <f t="shared" si="588"/>
        <v>42439.938789841159</v>
      </c>
      <c r="U103" s="3">
        <f t="shared" si="588"/>
        <v>181916.79796575874</v>
      </c>
      <c r="V103" s="3">
        <f t="shared" si="588"/>
        <v>484408.07242816576</v>
      </c>
      <c r="W103" s="3">
        <f t="shared" si="588"/>
        <v>360258.26037798024</v>
      </c>
      <c r="X103" s="3">
        <f t="shared" si="588"/>
        <v>231334.32434824907</v>
      </c>
      <c r="Y103" s="3">
        <f t="shared" si="588"/>
        <v>179642.90091452238</v>
      </c>
      <c r="Z103" s="3">
        <f t="shared" si="588"/>
        <v>272968.21889671229</v>
      </c>
      <c r="AA103" s="3">
        <f t="shared" si="588"/>
        <v>337848.43462723715</v>
      </c>
      <c r="AB103" s="3">
        <f t="shared" si="588"/>
        <v>521157.95703656354</v>
      </c>
      <c r="AC103" s="3">
        <f t="shared" si="588"/>
        <v>652620.7352451511</v>
      </c>
      <c r="AD103" s="92">
        <f t="shared" si="588"/>
        <v>1786128.5271216566</v>
      </c>
      <c r="AE103" s="69">
        <f t="shared" si="571"/>
        <v>5050724.1677518375</v>
      </c>
      <c r="AG103" s="501"/>
      <c r="AH103" s="190" t="s">
        <v>57</v>
      </c>
      <c r="AI103" s="3">
        <f t="shared" ref="AI103:AT103" si="589">AI23+AI39+AI55</f>
        <v>0</v>
      </c>
      <c r="AJ103" s="3">
        <f t="shared" si="589"/>
        <v>0</v>
      </c>
      <c r="AK103" s="3">
        <f t="shared" si="589"/>
        <v>0</v>
      </c>
      <c r="AL103" s="3">
        <f t="shared" si="589"/>
        <v>0</v>
      </c>
      <c r="AM103" s="3">
        <f t="shared" si="589"/>
        <v>46767.254625745001</v>
      </c>
      <c r="AN103" s="3">
        <f t="shared" si="589"/>
        <v>926480.2056937454</v>
      </c>
      <c r="AO103" s="3">
        <f t="shared" si="589"/>
        <v>214417.53452046952</v>
      </c>
      <c r="AP103" s="3">
        <f t="shared" si="589"/>
        <v>13809.166057667893</v>
      </c>
      <c r="AQ103" s="3">
        <f t="shared" si="589"/>
        <v>5504.5607189173434</v>
      </c>
      <c r="AR103" s="3">
        <f t="shared" si="589"/>
        <v>55713.538899322637</v>
      </c>
      <c r="AS103" s="3">
        <f t="shared" si="589"/>
        <v>120608.38112735665</v>
      </c>
      <c r="AT103" s="92">
        <f t="shared" si="589"/>
        <v>1108314.5015044021</v>
      </c>
      <c r="AU103" s="69">
        <f t="shared" si="573"/>
        <v>2491615.1431476269</v>
      </c>
      <c r="AW103" s="501"/>
      <c r="AX103" s="190" t="s">
        <v>57</v>
      </c>
      <c r="AY103" s="3">
        <f t="shared" ref="AY103:BJ103" si="590">AY23+AY39+AY55</f>
        <v>0</v>
      </c>
      <c r="AZ103" s="3">
        <f t="shared" si="590"/>
        <v>0</v>
      </c>
      <c r="BA103" s="3">
        <f t="shared" si="590"/>
        <v>0</v>
      </c>
      <c r="BB103" s="3">
        <f t="shared" si="590"/>
        <v>0</v>
      </c>
      <c r="BC103" s="3">
        <f t="shared" si="590"/>
        <v>0</v>
      </c>
      <c r="BD103" s="3">
        <f t="shared" si="590"/>
        <v>189896.52983116527</v>
      </c>
      <c r="BE103" s="3">
        <f t="shared" si="590"/>
        <v>55306.988486481241</v>
      </c>
      <c r="BF103" s="3">
        <f t="shared" si="590"/>
        <v>0</v>
      </c>
      <c r="BG103" s="3">
        <f t="shared" si="590"/>
        <v>0</v>
      </c>
      <c r="BH103" s="3">
        <f t="shared" si="590"/>
        <v>18447.189476641579</v>
      </c>
      <c r="BI103" s="3">
        <f t="shared" si="590"/>
        <v>53739.637841022952</v>
      </c>
      <c r="BJ103" s="92">
        <f t="shared" si="590"/>
        <v>267808.0340649896</v>
      </c>
      <c r="BK103" s="69">
        <f t="shared" si="575"/>
        <v>585198.37970030075</v>
      </c>
      <c r="BN103" s="417">
        <f t="shared" ref="BN103" si="591">BN23+BN39+BN55</f>
        <v>8904707.3682414833</v>
      </c>
    </row>
    <row r="104" spans="1:130" x14ac:dyDescent="0.25">
      <c r="A104" s="501"/>
      <c r="B104" s="190" t="s">
        <v>56</v>
      </c>
      <c r="C104" s="3">
        <f t="shared" ref="C104:N104" si="592">C24+C40+C56</f>
        <v>0</v>
      </c>
      <c r="D104" s="3">
        <f t="shared" si="592"/>
        <v>0</v>
      </c>
      <c r="E104" s="3">
        <f t="shared" si="592"/>
        <v>0</v>
      </c>
      <c r="F104" s="3">
        <f t="shared" si="592"/>
        <v>0</v>
      </c>
      <c r="G104" s="3">
        <f t="shared" si="592"/>
        <v>0</v>
      </c>
      <c r="H104" s="3">
        <f t="shared" si="592"/>
        <v>0</v>
      </c>
      <c r="I104" s="3">
        <f t="shared" si="592"/>
        <v>0</v>
      </c>
      <c r="J104" s="3">
        <f t="shared" si="592"/>
        <v>0</v>
      </c>
      <c r="K104" s="3">
        <f t="shared" si="592"/>
        <v>0</v>
      </c>
      <c r="L104" s="3">
        <f t="shared" si="592"/>
        <v>0</v>
      </c>
      <c r="M104" s="3">
        <f t="shared" si="592"/>
        <v>0</v>
      </c>
      <c r="N104" s="92">
        <f t="shared" si="592"/>
        <v>0</v>
      </c>
      <c r="O104" s="69">
        <f t="shared" si="569"/>
        <v>0</v>
      </c>
      <c r="Q104" s="501"/>
      <c r="R104" s="190" t="s">
        <v>56</v>
      </c>
      <c r="S104" s="3">
        <f t="shared" ref="S104:AD104" si="593">S24+S40+S56</f>
        <v>0</v>
      </c>
      <c r="T104" s="3">
        <f t="shared" si="593"/>
        <v>0</v>
      </c>
      <c r="U104" s="3">
        <f t="shared" si="593"/>
        <v>0</v>
      </c>
      <c r="V104" s="3">
        <f t="shared" si="593"/>
        <v>0</v>
      </c>
      <c r="W104" s="3">
        <f t="shared" si="593"/>
        <v>0</v>
      </c>
      <c r="X104" s="3">
        <f t="shared" si="593"/>
        <v>0</v>
      </c>
      <c r="Y104" s="3">
        <f t="shared" si="593"/>
        <v>0</v>
      </c>
      <c r="Z104" s="3">
        <f t="shared" si="593"/>
        <v>0</v>
      </c>
      <c r="AA104" s="3">
        <f t="shared" si="593"/>
        <v>0</v>
      </c>
      <c r="AB104" s="3">
        <f t="shared" si="593"/>
        <v>0</v>
      </c>
      <c r="AC104" s="3">
        <f t="shared" si="593"/>
        <v>0</v>
      </c>
      <c r="AD104" s="92">
        <f t="shared" si="593"/>
        <v>0</v>
      </c>
      <c r="AE104" s="69">
        <f t="shared" si="571"/>
        <v>0</v>
      </c>
      <c r="AG104" s="501"/>
      <c r="AH104" s="190" t="s">
        <v>56</v>
      </c>
      <c r="AI104" s="3">
        <f t="shared" ref="AI104:AT104" si="594">AI24+AI40+AI56</f>
        <v>0</v>
      </c>
      <c r="AJ104" s="3">
        <f t="shared" si="594"/>
        <v>0</v>
      </c>
      <c r="AK104" s="3">
        <f t="shared" si="594"/>
        <v>0</v>
      </c>
      <c r="AL104" s="3">
        <f t="shared" si="594"/>
        <v>0</v>
      </c>
      <c r="AM104" s="3">
        <f t="shared" si="594"/>
        <v>0</v>
      </c>
      <c r="AN104" s="3">
        <f t="shared" si="594"/>
        <v>0</v>
      </c>
      <c r="AO104" s="3">
        <f t="shared" si="594"/>
        <v>0</v>
      </c>
      <c r="AP104" s="3">
        <f t="shared" si="594"/>
        <v>0</v>
      </c>
      <c r="AQ104" s="3">
        <f t="shared" si="594"/>
        <v>0</v>
      </c>
      <c r="AR104" s="3">
        <f t="shared" si="594"/>
        <v>0</v>
      </c>
      <c r="AS104" s="3">
        <f t="shared" si="594"/>
        <v>0</v>
      </c>
      <c r="AT104" s="92">
        <f t="shared" si="594"/>
        <v>0</v>
      </c>
      <c r="AU104" s="69">
        <f t="shared" si="573"/>
        <v>0</v>
      </c>
      <c r="AW104" s="501"/>
      <c r="AX104" s="190" t="s">
        <v>56</v>
      </c>
      <c r="AY104" s="3">
        <f t="shared" ref="AY104:BJ104" si="595">AY24+AY40+AY56</f>
        <v>0</v>
      </c>
      <c r="AZ104" s="3">
        <f t="shared" si="595"/>
        <v>0</v>
      </c>
      <c r="BA104" s="3">
        <f t="shared" si="595"/>
        <v>0</v>
      </c>
      <c r="BB104" s="3">
        <f t="shared" si="595"/>
        <v>0</v>
      </c>
      <c r="BC104" s="3">
        <f t="shared" si="595"/>
        <v>0</v>
      </c>
      <c r="BD104" s="3">
        <f t="shared" si="595"/>
        <v>0</v>
      </c>
      <c r="BE104" s="3">
        <f t="shared" si="595"/>
        <v>0</v>
      </c>
      <c r="BF104" s="3">
        <f t="shared" si="595"/>
        <v>0</v>
      </c>
      <c r="BG104" s="3">
        <f t="shared" si="595"/>
        <v>0</v>
      </c>
      <c r="BH104" s="3">
        <f t="shared" si="595"/>
        <v>0</v>
      </c>
      <c r="BI104" s="3">
        <f t="shared" si="595"/>
        <v>0</v>
      </c>
      <c r="BJ104" s="92">
        <f t="shared" si="595"/>
        <v>0</v>
      </c>
      <c r="BK104" s="69">
        <f t="shared" si="575"/>
        <v>0</v>
      </c>
      <c r="BN104" s="417">
        <f t="shared" ref="BN104" si="596">BN24+BN40+BN56</f>
        <v>0</v>
      </c>
    </row>
    <row r="105" spans="1:130" ht="15" customHeight="1" x14ac:dyDescent="0.25">
      <c r="A105" s="501"/>
      <c r="B105" s="190" t="s">
        <v>55</v>
      </c>
      <c r="C105" s="3">
        <f t="shared" ref="C105:N105" si="597">C25+C41+C57</f>
        <v>0</v>
      </c>
      <c r="D105" s="3">
        <f t="shared" si="597"/>
        <v>0</v>
      </c>
      <c r="E105" s="3">
        <f t="shared" si="597"/>
        <v>0</v>
      </c>
      <c r="F105" s="3">
        <f t="shared" si="597"/>
        <v>0</v>
      </c>
      <c r="G105" s="3">
        <f t="shared" si="597"/>
        <v>0</v>
      </c>
      <c r="H105" s="3">
        <f t="shared" si="597"/>
        <v>0</v>
      </c>
      <c r="I105" s="3">
        <f t="shared" si="597"/>
        <v>0</v>
      </c>
      <c r="J105" s="3">
        <f t="shared" si="597"/>
        <v>0</v>
      </c>
      <c r="K105" s="3">
        <f t="shared" si="597"/>
        <v>0</v>
      </c>
      <c r="L105" s="3">
        <f t="shared" si="597"/>
        <v>0</v>
      </c>
      <c r="M105" s="3">
        <f t="shared" si="597"/>
        <v>0</v>
      </c>
      <c r="N105" s="92">
        <f t="shared" si="597"/>
        <v>0</v>
      </c>
      <c r="O105" s="69">
        <f t="shared" si="569"/>
        <v>0</v>
      </c>
      <c r="Q105" s="501"/>
      <c r="R105" s="190" t="s">
        <v>55</v>
      </c>
      <c r="S105" s="3">
        <f t="shared" ref="S105:AD105" si="598">S25+S41+S57</f>
        <v>0</v>
      </c>
      <c r="T105" s="3">
        <f t="shared" si="598"/>
        <v>0</v>
      </c>
      <c r="U105" s="3">
        <f t="shared" si="598"/>
        <v>0</v>
      </c>
      <c r="V105" s="3">
        <f t="shared" si="598"/>
        <v>0</v>
      </c>
      <c r="W105" s="3">
        <f t="shared" si="598"/>
        <v>0</v>
      </c>
      <c r="X105" s="3">
        <f t="shared" si="598"/>
        <v>0</v>
      </c>
      <c r="Y105" s="3">
        <f t="shared" si="598"/>
        <v>0</v>
      </c>
      <c r="Z105" s="3">
        <f t="shared" si="598"/>
        <v>0</v>
      </c>
      <c r="AA105" s="3">
        <f t="shared" si="598"/>
        <v>0</v>
      </c>
      <c r="AB105" s="3">
        <f t="shared" si="598"/>
        <v>0</v>
      </c>
      <c r="AC105" s="3">
        <f t="shared" si="598"/>
        <v>0</v>
      </c>
      <c r="AD105" s="92">
        <f t="shared" si="598"/>
        <v>0</v>
      </c>
      <c r="AE105" s="69">
        <f t="shared" si="571"/>
        <v>0</v>
      </c>
      <c r="AG105" s="501"/>
      <c r="AH105" s="190" t="s">
        <v>55</v>
      </c>
      <c r="AI105" s="3">
        <f t="shared" ref="AI105:AT105" si="599">AI25+AI41+AI57</f>
        <v>0</v>
      </c>
      <c r="AJ105" s="3">
        <f t="shared" si="599"/>
        <v>0</v>
      </c>
      <c r="AK105" s="3">
        <f t="shared" si="599"/>
        <v>0</v>
      </c>
      <c r="AL105" s="3">
        <f t="shared" si="599"/>
        <v>0</v>
      </c>
      <c r="AM105" s="3">
        <f t="shared" si="599"/>
        <v>0</v>
      </c>
      <c r="AN105" s="3">
        <f t="shared" si="599"/>
        <v>0</v>
      </c>
      <c r="AO105" s="3">
        <f t="shared" si="599"/>
        <v>0</v>
      </c>
      <c r="AP105" s="3">
        <f t="shared" si="599"/>
        <v>0</v>
      </c>
      <c r="AQ105" s="3">
        <f t="shared" si="599"/>
        <v>0</v>
      </c>
      <c r="AR105" s="3">
        <f t="shared" si="599"/>
        <v>0</v>
      </c>
      <c r="AS105" s="3">
        <f t="shared" si="599"/>
        <v>0</v>
      </c>
      <c r="AT105" s="92">
        <f t="shared" si="599"/>
        <v>0</v>
      </c>
      <c r="AU105" s="69">
        <f t="shared" si="573"/>
        <v>0</v>
      </c>
      <c r="AW105" s="501"/>
      <c r="AX105" s="190" t="s">
        <v>55</v>
      </c>
      <c r="AY105" s="3">
        <f t="shared" ref="AY105:BJ105" si="600">AY25+AY41+AY57</f>
        <v>0</v>
      </c>
      <c r="AZ105" s="3">
        <f t="shared" si="600"/>
        <v>0</v>
      </c>
      <c r="BA105" s="3">
        <f t="shared" si="600"/>
        <v>0</v>
      </c>
      <c r="BB105" s="3">
        <f t="shared" si="600"/>
        <v>0</v>
      </c>
      <c r="BC105" s="3">
        <f t="shared" si="600"/>
        <v>0</v>
      </c>
      <c r="BD105" s="3">
        <f t="shared" si="600"/>
        <v>0</v>
      </c>
      <c r="BE105" s="3">
        <f t="shared" si="600"/>
        <v>0</v>
      </c>
      <c r="BF105" s="3">
        <f t="shared" si="600"/>
        <v>0</v>
      </c>
      <c r="BG105" s="3">
        <f t="shared" si="600"/>
        <v>0</v>
      </c>
      <c r="BH105" s="3">
        <f t="shared" si="600"/>
        <v>0</v>
      </c>
      <c r="BI105" s="3">
        <f t="shared" si="600"/>
        <v>0</v>
      </c>
      <c r="BJ105" s="92">
        <f t="shared" si="600"/>
        <v>0</v>
      </c>
      <c r="BK105" s="69">
        <f t="shared" si="575"/>
        <v>0</v>
      </c>
      <c r="BN105" s="417">
        <f t="shared" ref="BN105" si="601">BN25+BN41+BN57</f>
        <v>0</v>
      </c>
    </row>
    <row r="106" spans="1:130" x14ac:dyDescent="0.25">
      <c r="A106" s="501"/>
      <c r="B106" s="190" t="s">
        <v>54</v>
      </c>
      <c r="C106" s="3">
        <f t="shared" ref="C106:N106" si="602">C26+C42+C58</f>
        <v>0</v>
      </c>
      <c r="D106" s="3">
        <f t="shared" si="602"/>
        <v>0</v>
      </c>
      <c r="E106" s="3">
        <f t="shared" si="602"/>
        <v>0</v>
      </c>
      <c r="F106" s="3">
        <f t="shared" si="602"/>
        <v>29082.521178087889</v>
      </c>
      <c r="G106" s="3">
        <f t="shared" si="602"/>
        <v>79602.632479880864</v>
      </c>
      <c r="H106" s="3">
        <f t="shared" si="602"/>
        <v>0</v>
      </c>
      <c r="I106" s="3">
        <f t="shared" si="602"/>
        <v>18112.669941979904</v>
      </c>
      <c r="J106" s="3">
        <f t="shared" si="602"/>
        <v>5829.771024364918</v>
      </c>
      <c r="K106" s="3">
        <f t="shared" si="602"/>
        <v>7010.0697309591442</v>
      </c>
      <c r="L106" s="3">
        <f t="shared" si="602"/>
        <v>14904.951837542734</v>
      </c>
      <c r="M106" s="3">
        <f t="shared" si="602"/>
        <v>83364.671574022534</v>
      </c>
      <c r="N106" s="92">
        <f t="shared" si="602"/>
        <v>404411.29034607764</v>
      </c>
      <c r="O106" s="69">
        <f t="shared" si="569"/>
        <v>642318.57811291562</v>
      </c>
      <c r="Q106" s="501"/>
      <c r="R106" s="190" t="s">
        <v>54</v>
      </c>
      <c r="S106" s="3">
        <f t="shared" ref="S106:AD106" si="603">S26+S42+S58</f>
        <v>0</v>
      </c>
      <c r="T106" s="3">
        <f t="shared" si="603"/>
        <v>0</v>
      </c>
      <c r="U106" s="3">
        <f t="shared" si="603"/>
        <v>35961.404184058149</v>
      </c>
      <c r="V106" s="3">
        <f t="shared" si="603"/>
        <v>2406174.7025601352</v>
      </c>
      <c r="W106" s="3">
        <f t="shared" si="603"/>
        <v>448333.85537620669</v>
      </c>
      <c r="X106" s="3">
        <f t="shared" si="603"/>
        <v>185828.90346164396</v>
      </c>
      <c r="Y106" s="3">
        <f t="shared" si="603"/>
        <v>642227.85774146649</v>
      </c>
      <c r="Z106" s="3">
        <f t="shared" si="603"/>
        <v>44122.771402065577</v>
      </c>
      <c r="AA106" s="3">
        <f t="shared" si="603"/>
        <v>859208.97802810429</v>
      </c>
      <c r="AB106" s="3">
        <f t="shared" si="603"/>
        <v>1082210.30263711</v>
      </c>
      <c r="AC106" s="3">
        <f t="shared" si="603"/>
        <v>1606484.3577270093</v>
      </c>
      <c r="AD106" s="92">
        <f t="shared" si="603"/>
        <v>4580844.4850129224</v>
      </c>
      <c r="AE106" s="69">
        <f t="shared" si="571"/>
        <v>11891397.618130723</v>
      </c>
      <c r="AG106" s="501"/>
      <c r="AH106" s="190" t="s">
        <v>54</v>
      </c>
      <c r="AI106" s="3">
        <f t="shared" ref="AI106:AT106" si="604">AI26+AI42+AI58</f>
        <v>0</v>
      </c>
      <c r="AJ106" s="3">
        <f t="shared" si="604"/>
        <v>0</v>
      </c>
      <c r="AK106" s="3">
        <f t="shared" si="604"/>
        <v>0</v>
      </c>
      <c r="AL106" s="3">
        <f t="shared" si="604"/>
        <v>0</v>
      </c>
      <c r="AM106" s="3">
        <f t="shared" si="604"/>
        <v>119368.05221271332</v>
      </c>
      <c r="AN106" s="3">
        <f t="shared" si="604"/>
        <v>190025.92962714459</v>
      </c>
      <c r="AO106" s="3">
        <f t="shared" si="604"/>
        <v>16809.732043833261</v>
      </c>
      <c r="AP106" s="3">
        <f t="shared" si="604"/>
        <v>35807.035866082784</v>
      </c>
      <c r="AQ106" s="3">
        <f t="shared" si="604"/>
        <v>846886.9437671029</v>
      </c>
      <c r="AR106" s="3">
        <f t="shared" si="604"/>
        <v>114240.75111266217</v>
      </c>
      <c r="AS106" s="3">
        <f t="shared" si="604"/>
        <v>49877.337486436641</v>
      </c>
      <c r="AT106" s="92">
        <f t="shared" si="604"/>
        <v>714710.64195727091</v>
      </c>
      <c r="AU106" s="69">
        <f t="shared" si="573"/>
        <v>2087726.4240732465</v>
      </c>
      <c r="AW106" s="501"/>
      <c r="AX106" s="190" t="s">
        <v>54</v>
      </c>
      <c r="AY106" s="3">
        <f t="shared" ref="AY106:BJ106" si="605">AY26+AY42+AY58</f>
        <v>0</v>
      </c>
      <c r="AZ106" s="3">
        <f t="shared" si="605"/>
        <v>0</v>
      </c>
      <c r="BA106" s="3">
        <f t="shared" si="605"/>
        <v>0</v>
      </c>
      <c r="BB106" s="3">
        <f t="shared" si="605"/>
        <v>0</v>
      </c>
      <c r="BC106" s="3">
        <f t="shared" si="605"/>
        <v>0</v>
      </c>
      <c r="BD106" s="3">
        <f t="shared" si="605"/>
        <v>0</v>
      </c>
      <c r="BE106" s="3">
        <f t="shared" si="605"/>
        <v>0</v>
      </c>
      <c r="BF106" s="3">
        <f t="shared" si="605"/>
        <v>0</v>
      </c>
      <c r="BG106" s="3">
        <f t="shared" si="605"/>
        <v>0</v>
      </c>
      <c r="BH106" s="3">
        <f t="shared" si="605"/>
        <v>0</v>
      </c>
      <c r="BI106" s="3">
        <f t="shared" si="605"/>
        <v>0</v>
      </c>
      <c r="BJ106" s="92">
        <f t="shared" si="605"/>
        <v>556435.15566471952</v>
      </c>
      <c r="BK106" s="69">
        <f t="shared" si="575"/>
        <v>556435.15566471952</v>
      </c>
      <c r="BN106" s="417">
        <f t="shared" ref="BN106" si="606">BN26+BN42+BN58</f>
        <v>15177877.775981603</v>
      </c>
    </row>
    <row r="107" spans="1:130" x14ac:dyDescent="0.25">
      <c r="A107" s="501"/>
      <c r="B107" s="190" t="s">
        <v>53</v>
      </c>
      <c r="C107" s="3">
        <f t="shared" ref="C107:N107" si="607">C27+C43+C59</f>
        <v>0</v>
      </c>
      <c r="D107" s="3">
        <f t="shared" si="607"/>
        <v>0</v>
      </c>
      <c r="E107" s="3">
        <f t="shared" si="607"/>
        <v>0</v>
      </c>
      <c r="F107" s="3">
        <f t="shared" si="607"/>
        <v>0</v>
      </c>
      <c r="G107" s="3">
        <f t="shared" si="607"/>
        <v>0</v>
      </c>
      <c r="H107" s="3">
        <f t="shared" si="607"/>
        <v>0</v>
      </c>
      <c r="I107" s="3">
        <f t="shared" si="607"/>
        <v>0</v>
      </c>
      <c r="J107" s="3">
        <f t="shared" si="607"/>
        <v>0</v>
      </c>
      <c r="K107" s="3">
        <f t="shared" si="607"/>
        <v>0</v>
      </c>
      <c r="L107" s="3">
        <f t="shared" si="607"/>
        <v>0</v>
      </c>
      <c r="M107" s="3">
        <f t="shared" si="607"/>
        <v>0</v>
      </c>
      <c r="N107" s="92">
        <f t="shared" si="607"/>
        <v>0</v>
      </c>
      <c r="O107" s="69">
        <f t="shared" si="569"/>
        <v>0</v>
      </c>
      <c r="Q107" s="501"/>
      <c r="R107" s="190" t="s">
        <v>53</v>
      </c>
      <c r="S107" s="3">
        <f t="shared" ref="S107:AD107" si="608">S27+S43+S59</f>
        <v>0</v>
      </c>
      <c r="T107" s="3">
        <f t="shared" si="608"/>
        <v>0</v>
      </c>
      <c r="U107" s="3">
        <f t="shared" si="608"/>
        <v>0</v>
      </c>
      <c r="V107" s="3">
        <f t="shared" si="608"/>
        <v>0</v>
      </c>
      <c r="W107" s="3">
        <f t="shared" si="608"/>
        <v>0</v>
      </c>
      <c r="X107" s="3">
        <f t="shared" si="608"/>
        <v>0</v>
      </c>
      <c r="Y107" s="3">
        <f t="shared" si="608"/>
        <v>0</v>
      </c>
      <c r="Z107" s="3">
        <f t="shared" si="608"/>
        <v>0</v>
      </c>
      <c r="AA107" s="3">
        <f t="shared" si="608"/>
        <v>0</v>
      </c>
      <c r="AB107" s="3">
        <f t="shared" si="608"/>
        <v>0</v>
      </c>
      <c r="AC107" s="3">
        <f t="shared" si="608"/>
        <v>0</v>
      </c>
      <c r="AD107" s="92">
        <f t="shared" si="608"/>
        <v>0</v>
      </c>
      <c r="AE107" s="69">
        <f t="shared" si="571"/>
        <v>0</v>
      </c>
      <c r="AG107" s="501"/>
      <c r="AH107" s="190" t="s">
        <v>53</v>
      </c>
      <c r="AI107" s="3">
        <f t="shared" ref="AI107:AT107" si="609">AI27+AI43+AI59</f>
        <v>0</v>
      </c>
      <c r="AJ107" s="3">
        <f t="shared" si="609"/>
        <v>0</v>
      </c>
      <c r="AK107" s="3">
        <f t="shared" si="609"/>
        <v>0</v>
      </c>
      <c r="AL107" s="3">
        <f t="shared" si="609"/>
        <v>0</v>
      </c>
      <c r="AM107" s="3">
        <f t="shared" si="609"/>
        <v>0</v>
      </c>
      <c r="AN107" s="3">
        <f t="shared" si="609"/>
        <v>0</v>
      </c>
      <c r="AO107" s="3">
        <f t="shared" si="609"/>
        <v>0</v>
      </c>
      <c r="AP107" s="3">
        <f t="shared" si="609"/>
        <v>0</v>
      </c>
      <c r="AQ107" s="3">
        <f t="shared" si="609"/>
        <v>0</v>
      </c>
      <c r="AR107" s="3">
        <f t="shared" si="609"/>
        <v>0</v>
      </c>
      <c r="AS107" s="3">
        <f t="shared" si="609"/>
        <v>0</v>
      </c>
      <c r="AT107" s="92">
        <f t="shared" si="609"/>
        <v>0</v>
      </c>
      <c r="AU107" s="69">
        <f t="shared" si="573"/>
        <v>0</v>
      </c>
      <c r="AW107" s="501"/>
      <c r="AX107" s="190" t="s">
        <v>53</v>
      </c>
      <c r="AY107" s="3">
        <f t="shared" ref="AY107:BJ107" si="610">AY27+AY43+AY59</f>
        <v>0</v>
      </c>
      <c r="AZ107" s="3">
        <f t="shared" si="610"/>
        <v>0</v>
      </c>
      <c r="BA107" s="3">
        <f t="shared" si="610"/>
        <v>0</v>
      </c>
      <c r="BB107" s="3">
        <f t="shared" si="610"/>
        <v>0</v>
      </c>
      <c r="BC107" s="3">
        <f t="shared" si="610"/>
        <v>0</v>
      </c>
      <c r="BD107" s="3">
        <f t="shared" si="610"/>
        <v>0</v>
      </c>
      <c r="BE107" s="3">
        <f t="shared" si="610"/>
        <v>0</v>
      </c>
      <c r="BF107" s="3">
        <f t="shared" si="610"/>
        <v>0</v>
      </c>
      <c r="BG107" s="3">
        <f t="shared" si="610"/>
        <v>0</v>
      </c>
      <c r="BH107" s="3">
        <f t="shared" si="610"/>
        <v>0</v>
      </c>
      <c r="BI107" s="3">
        <f t="shared" si="610"/>
        <v>0</v>
      </c>
      <c r="BJ107" s="92">
        <f t="shared" si="610"/>
        <v>0</v>
      </c>
      <c r="BK107" s="69">
        <f t="shared" si="575"/>
        <v>0</v>
      </c>
      <c r="BN107" s="417">
        <f t="shared" ref="BN107" si="611">BN27+BN43+BN59</f>
        <v>0</v>
      </c>
    </row>
    <row r="108" spans="1:130" x14ac:dyDescent="0.25">
      <c r="A108" s="501"/>
      <c r="B108" s="190" t="s">
        <v>52</v>
      </c>
      <c r="C108" s="3">
        <f t="shared" ref="C108:N108" si="612">C28+C44+C60</f>
        <v>0</v>
      </c>
      <c r="D108" s="3">
        <f t="shared" si="612"/>
        <v>0</v>
      </c>
      <c r="E108" s="3">
        <f t="shared" si="612"/>
        <v>66.637367607249075</v>
      </c>
      <c r="F108" s="3">
        <f t="shared" si="612"/>
        <v>676.42344856531702</v>
      </c>
      <c r="G108" s="3">
        <f t="shared" si="612"/>
        <v>0</v>
      </c>
      <c r="H108" s="3">
        <f t="shared" si="612"/>
        <v>0</v>
      </c>
      <c r="I108" s="3">
        <f t="shared" si="612"/>
        <v>0</v>
      </c>
      <c r="J108" s="3">
        <f t="shared" si="612"/>
        <v>0</v>
      </c>
      <c r="K108" s="3">
        <f t="shared" si="612"/>
        <v>0</v>
      </c>
      <c r="L108" s="3">
        <f t="shared" si="612"/>
        <v>0</v>
      </c>
      <c r="M108" s="3">
        <f t="shared" si="612"/>
        <v>0</v>
      </c>
      <c r="N108" s="92">
        <f t="shared" si="612"/>
        <v>33.122759339888248</v>
      </c>
      <c r="O108" s="69">
        <f t="shared" si="569"/>
        <v>776.18357551245435</v>
      </c>
      <c r="Q108" s="501"/>
      <c r="R108" s="190" t="s">
        <v>52</v>
      </c>
      <c r="S108" s="3">
        <f t="shared" ref="S108:AD108" si="613">S28+S44+S60</f>
        <v>0</v>
      </c>
      <c r="T108" s="3">
        <f t="shared" si="613"/>
        <v>0</v>
      </c>
      <c r="U108" s="3">
        <f t="shared" si="613"/>
        <v>0</v>
      </c>
      <c r="V108" s="3">
        <f t="shared" si="613"/>
        <v>90975.622827799132</v>
      </c>
      <c r="W108" s="3">
        <f t="shared" si="613"/>
        <v>0</v>
      </c>
      <c r="X108" s="3">
        <f t="shared" si="613"/>
        <v>15144.765247609766</v>
      </c>
      <c r="Y108" s="3">
        <f t="shared" si="613"/>
        <v>0</v>
      </c>
      <c r="Z108" s="3">
        <f t="shared" si="613"/>
        <v>0</v>
      </c>
      <c r="AA108" s="3">
        <f t="shared" si="613"/>
        <v>0</v>
      </c>
      <c r="AB108" s="3">
        <f t="shared" si="613"/>
        <v>0</v>
      </c>
      <c r="AC108" s="3">
        <f t="shared" si="613"/>
        <v>0</v>
      </c>
      <c r="AD108" s="92">
        <f t="shared" si="613"/>
        <v>71820.474222418808</v>
      </c>
      <c r="AE108" s="69">
        <f t="shared" si="571"/>
        <v>177940.86229782773</v>
      </c>
      <c r="AG108" s="501"/>
      <c r="AH108" s="190" t="s">
        <v>52</v>
      </c>
      <c r="AI108" s="3">
        <f t="shared" ref="AI108:AT108" si="614">AI28+AI44+AI60</f>
        <v>0</v>
      </c>
      <c r="AJ108" s="3">
        <f t="shared" si="614"/>
        <v>2303.8872940435008</v>
      </c>
      <c r="AK108" s="3">
        <f t="shared" si="614"/>
        <v>0</v>
      </c>
      <c r="AL108" s="3">
        <f t="shared" si="614"/>
        <v>0</v>
      </c>
      <c r="AM108" s="3">
        <f t="shared" si="614"/>
        <v>0</v>
      </c>
      <c r="AN108" s="3">
        <f t="shared" si="614"/>
        <v>0</v>
      </c>
      <c r="AO108" s="3">
        <f t="shared" si="614"/>
        <v>0</v>
      </c>
      <c r="AP108" s="3">
        <f t="shared" si="614"/>
        <v>0</v>
      </c>
      <c r="AQ108" s="3">
        <f t="shared" si="614"/>
        <v>0</v>
      </c>
      <c r="AR108" s="3">
        <f t="shared" si="614"/>
        <v>0</v>
      </c>
      <c r="AS108" s="3">
        <f t="shared" si="614"/>
        <v>0</v>
      </c>
      <c r="AT108" s="92">
        <f t="shared" si="614"/>
        <v>0</v>
      </c>
      <c r="AU108" s="69">
        <f t="shared" si="573"/>
        <v>2303.8872940435008</v>
      </c>
      <c r="AW108" s="501"/>
      <c r="AX108" s="190" t="s">
        <v>52</v>
      </c>
      <c r="AY108" s="3">
        <f t="shared" ref="AY108:BJ108" si="615">AY28+AY44+AY60</f>
        <v>0</v>
      </c>
      <c r="AZ108" s="3">
        <f t="shared" si="615"/>
        <v>0</v>
      </c>
      <c r="BA108" s="3">
        <f t="shared" si="615"/>
        <v>0</v>
      </c>
      <c r="BB108" s="3">
        <f t="shared" si="615"/>
        <v>0</v>
      </c>
      <c r="BC108" s="3">
        <f t="shared" si="615"/>
        <v>0</v>
      </c>
      <c r="BD108" s="3">
        <f t="shared" si="615"/>
        <v>0</v>
      </c>
      <c r="BE108" s="3">
        <f t="shared" si="615"/>
        <v>0</v>
      </c>
      <c r="BF108" s="3">
        <f t="shared" si="615"/>
        <v>0</v>
      </c>
      <c r="BG108" s="3">
        <f t="shared" si="615"/>
        <v>0</v>
      </c>
      <c r="BH108" s="3">
        <f t="shared" si="615"/>
        <v>0</v>
      </c>
      <c r="BI108" s="3">
        <f t="shared" si="615"/>
        <v>0</v>
      </c>
      <c r="BJ108" s="92">
        <f t="shared" si="615"/>
        <v>0</v>
      </c>
      <c r="BK108" s="69">
        <f t="shared" si="575"/>
        <v>0</v>
      </c>
      <c r="BN108" s="417">
        <f t="shared" ref="BN108" si="616">BN28+BN44+BN60</f>
        <v>181020.93316738366</v>
      </c>
    </row>
    <row r="109" spans="1:130" x14ac:dyDescent="0.25">
      <c r="A109" s="501"/>
      <c r="B109" s="190" t="s">
        <v>51</v>
      </c>
      <c r="C109" s="3">
        <f t="shared" ref="C109:N109" si="617">C29+C45+C61</f>
        <v>0</v>
      </c>
      <c r="D109" s="3">
        <f t="shared" si="617"/>
        <v>13847.458299641983</v>
      </c>
      <c r="E109" s="3">
        <f t="shared" si="617"/>
        <v>15265.823484215622</v>
      </c>
      <c r="F109" s="3">
        <f t="shared" si="617"/>
        <v>15008.425583366414</v>
      </c>
      <c r="G109" s="3">
        <f t="shared" si="617"/>
        <v>23497.739965997866</v>
      </c>
      <c r="H109" s="3">
        <f t="shared" si="617"/>
        <v>28693.810583333456</v>
      </c>
      <c r="I109" s="3">
        <f t="shared" si="617"/>
        <v>11003.133859531286</v>
      </c>
      <c r="J109" s="3">
        <f t="shared" si="617"/>
        <v>17193.637403238929</v>
      </c>
      <c r="K109" s="3">
        <f t="shared" si="617"/>
        <v>12975.728980604759</v>
      </c>
      <c r="L109" s="3">
        <f t="shared" si="617"/>
        <v>27155.827715011008</v>
      </c>
      <c r="M109" s="3">
        <f t="shared" si="617"/>
        <v>24342.110121819343</v>
      </c>
      <c r="N109" s="92">
        <f t="shared" si="617"/>
        <v>65316.538270139703</v>
      </c>
      <c r="O109" s="69">
        <f t="shared" si="569"/>
        <v>254300.23426690034</v>
      </c>
      <c r="Q109" s="501"/>
      <c r="R109" s="190" t="s">
        <v>51</v>
      </c>
      <c r="S109" s="3">
        <f t="shared" ref="S109:AD109" si="618">S29+S45+S61</f>
        <v>0</v>
      </c>
      <c r="T109" s="3">
        <f t="shared" si="618"/>
        <v>12527.182483098577</v>
      </c>
      <c r="U109" s="3">
        <f t="shared" si="618"/>
        <v>44502.338806362684</v>
      </c>
      <c r="V109" s="3">
        <f t="shared" si="618"/>
        <v>58555.962555964696</v>
      </c>
      <c r="W109" s="3">
        <f t="shared" si="618"/>
        <v>248326.14011842417</v>
      </c>
      <c r="X109" s="3">
        <f t="shared" si="618"/>
        <v>50293.042380401545</v>
      </c>
      <c r="Y109" s="3">
        <f t="shared" si="618"/>
        <v>61130.24715559301</v>
      </c>
      <c r="Z109" s="3">
        <f t="shared" si="618"/>
        <v>46763.264225001512</v>
      </c>
      <c r="AA109" s="3">
        <f t="shared" si="618"/>
        <v>101164.7593750956</v>
      </c>
      <c r="AB109" s="3">
        <f t="shared" si="618"/>
        <v>148027.5059765132</v>
      </c>
      <c r="AC109" s="3">
        <f t="shared" si="618"/>
        <v>113594.29318702518</v>
      </c>
      <c r="AD109" s="92">
        <f t="shared" si="618"/>
        <v>334317.10013591923</v>
      </c>
      <c r="AE109" s="69">
        <f t="shared" si="571"/>
        <v>1219201.8363993994</v>
      </c>
      <c r="AG109" s="501"/>
      <c r="AH109" s="190" t="s">
        <v>51</v>
      </c>
      <c r="AI109" s="3">
        <f t="shared" ref="AI109:AT109" si="619">AI29+AI45+AI61</f>
        <v>0</v>
      </c>
      <c r="AJ109" s="3">
        <f t="shared" si="619"/>
        <v>5272.6464873171462</v>
      </c>
      <c r="AK109" s="3">
        <f t="shared" si="619"/>
        <v>604.38079747570282</v>
      </c>
      <c r="AL109" s="3">
        <f t="shared" si="619"/>
        <v>16230.881566158328</v>
      </c>
      <c r="AM109" s="3">
        <f t="shared" si="619"/>
        <v>18031.987904910206</v>
      </c>
      <c r="AN109" s="3">
        <f t="shared" si="619"/>
        <v>39772.99640978923</v>
      </c>
      <c r="AO109" s="3">
        <f t="shared" si="619"/>
        <v>11695.550913045956</v>
      </c>
      <c r="AP109" s="3">
        <f t="shared" si="619"/>
        <v>14763.632461121131</v>
      </c>
      <c r="AQ109" s="3">
        <f t="shared" si="619"/>
        <v>8911.6523095694156</v>
      </c>
      <c r="AR109" s="3">
        <f t="shared" si="619"/>
        <v>16655.993108968541</v>
      </c>
      <c r="AS109" s="3">
        <f t="shared" si="619"/>
        <v>34903.782569772055</v>
      </c>
      <c r="AT109" s="92">
        <f t="shared" si="619"/>
        <v>166151.05402239223</v>
      </c>
      <c r="AU109" s="69">
        <f t="shared" si="573"/>
        <v>332994.55855051987</v>
      </c>
      <c r="AW109" s="501"/>
      <c r="AX109" s="190" t="s">
        <v>51</v>
      </c>
      <c r="AY109" s="3">
        <f t="shared" ref="AY109:BJ109" si="620">AY29+AY45+AY61</f>
        <v>0</v>
      </c>
      <c r="AZ109" s="3">
        <f t="shared" si="620"/>
        <v>0</v>
      </c>
      <c r="BA109" s="3">
        <f t="shared" si="620"/>
        <v>1704.8234346958595</v>
      </c>
      <c r="BB109" s="3">
        <f t="shared" si="620"/>
        <v>0</v>
      </c>
      <c r="BC109" s="3">
        <f t="shared" si="620"/>
        <v>2341.4531266919794</v>
      </c>
      <c r="BD109" s="3">
        <f t="shared" si="620"/>
        <v>360.59914468566592</v>
      </c>
      <c r="BE109" s="3">
        <f t="shared" si="620"/>
        <v>7520.5193751045226</v>
      </c>
      <c r="BF109" s="3">
        <f t="shared" si="620"/>
        <v>2720.7693691953195</v>
      </c>
      <c r="BG109" s="3">
        <f t="shared" si="620"/>
        <v>8785.8798058829925</v>
      </c>
      <c r="BH109" s="3">
        <f t="shared" si="620"/>
        <v>1182.7059979221538</v>
      </c>
      <c r="BI109" s="3">
        <f t="shared" si="620"/>
        <v>0</v>
      </c>
      <c r="BJ109" s="92">
        <f t="shared" si="620"/>
        <v>48233.244257144266</v>
      </c>
      <c r="BK109" s="69">
        <f t="shared" si="575"/>
        <v>72849.994511322759</v>
      </c>
      <c r="BN109" s="417">
        <f t="shared" ref="BN109" si="621">BN29+BN45+BN61</f>
        <v>1879346.6237281424</v>
      </c>
    </row>
    <row r="110" spans="1:130" x14ac:dyDescent="0.25">
      <c r="A110" s="501"/>
      <c r="B110" s="190" t="s">
        <v>50</v>
      </c>
      <c r="C110" s="3">
        <f t="shared" ref="C110:N110" si="622">C30+C46+C62</f>
        <v>0</v>
      </c>
      <c r="D110" s="3">
        <f t="shared" si="622"/>
        <v>0</v>
      </c>
      <c r="E110" s="3">
        <f t="shared" si="622"/>
        <v>0</v>
      </c>
      <c r="F110" s="3">
        <f t="shared" si="622"/>
        <v>0</v>
      </c>
      <c r="G110" s="3">
        <f t="shared" si="622"/>
        <v>0</v>
      </c>
      <c r="H110" s="3">
        <f t="shared" si="622"/>
        <v>0</v>
      </c>
      <c r="I110" s="3">
        <f t="shared" si="622"/>
        <v>0</v>
      </c>
      <c r="J110" s="3">
        <f t="shared" si="622"/>
        <v>0</v>
      </c>
      <c r="K110" s="3">
        <f t="shared" si="622"/>
        <v>0</v>
      </c>
      <c r="L110" s="3">
        <f t="shared" si="622"/>
        <v>0</v>
      </c>
      <c r="M110" s="3">
        <f t="shared" si="622"/>
        <v>0</v>
      </c>
      <c r="N110" s="92">
        <f t="shared" si="622"/>
        <v>0</v>
      </c>
      <c r="O110" s="69">
        <f t="shared" si="569"/>
        <v>0</v>
      </c>
      <c r="Q110" s="501"/>
      <c r="R110" s="190" t="s">
        <v>50</v>
      </c>
      <c r="S110" s="3">
        <f t="shared" ref="S110:AD110" si="623">S30+S46+S62</f>
        <v>0</v>
      </c>
      <c r="T110" s="3">
        <f t="shared" si="623"/>
        <v>0</v>
      </c>
      <c r="U110" s="3">
        <f t="shared" si="623"/>
        <v>0</v>
      </c>
      <c r="V110" s="3">
        <f t="shared" si="623"/>
        <v>0</v>
      </c>
      <c r="W110" s="3">
        <f t="shared" si="623"/>
        <v>0</v>
      </c>
      <c r="X110" s="3">
        <f t="shared" si="623"/>
        <v>0</v>
      </c>
      <c r="Y110" s="3">
        <f t="shared" si="623"/>
        <v>0</v>
      </c>
      <c r="Z110" s="3">
        <f t="shared" si="623"/>
        <v>141124.98404387356</v>
      </c>
      <c r="AA110" s="3">
        <f t="shared" si="623"/>
        <v>404450.90879231167</v>
      </c>
      <c r="AB110" s="3">
        <f t="shared" si="623"/>
        <v>0</v>
      </c>
      <c r="AC110" s="3">
        <f t="shared" si="623"/>
        <v>0</v>
      </c>
      <c r="AD110" s="92">
        <f t="shared" si="623"/>
        <v>30625.815761202328</v>
      </c>
      <c r="AE110" s="69">
        <f t="shared" si="571"/>
        <v>576201.70859738754</v>
      </c>
      <c r="AG110" s="501"/>
      <c r="AH110" s="190" t="s">
        <v>50</v>
      </c>
      <c r="AI110" s="3">
        <f t="shared" ref="AI110:AT110" si="624">AI30+AI46+AI62</f>
        <v>0</v>
      </c>
      <c r="AJ110" s="3">
        <f t="shared" si="624"/>
        <v>0</v>
      </c>
      <c r="AK110" s="3">
        <f t="shared" si="624"/>
        <v>0</v>
      </c>
      <c r="AL110" s="3">
        <f t="shared" si="624"/>
        <v>0</v>
      </c>
      <c r="AM110" s="3">
        <f t="shared" si="624"/>
        <v>0</v>
      </c>
      <c r="AN110" s="3">
        <f t="shared" si="624"/>
        <v>0</v>
      </c>
      <c r="AO110" s="3">
        <f t="shared" si="624"/>
        <v>0</v>
      </c>
      <c r="AP110" s="3">
        <f t="shared" si="624"/>
        <v>0</v>
      </c>
      <c r="AQ110" s="3">
        <f t="shared" si="624"/>
        <v>18214.747016542144</v>
      </c>
      <c r="AR110" s="3">
        <f t="shared" si="624"/>
        <v>0</v>
      </c>
      <c r="AS110" s="3">
        <f t="shared" si="624"/>
        <v>213256.10072549898</v>
      </c>
      <c r="AT110" s="92">
        <f t="shared" si="624"/>
        <v>27476.885278730071</v>
      </c>
      <c r="AU110" s="69">
        <f t="shared" si="573"/>
        <v>258947.73302077121</v>
      </c>
      <c r="AW110" s="501"/>
      <c r="AX110" s="190" t="s">
        <v>50</v>
      </c>
      <c r="AY110" s="3">
        <f t="shared" ref="AY110:BJ110" si="625">AY30+AY46+AY62</f>
        <v>0</v>
      </c>
      <c r="AZ110" s="3">
        <f t="shared" si="625"/>
        <v>0</v>
      </c>
      <c r="BA110" s="3">
        <f t="shared" si="625"/>
        <v>0</v>
      </c>
      <c r="BB110" s="3">
        <f t="shared" si="625"/>
        <v>0</v>
      </c>
      <c r="BC110" s="3">
        <f t="shared" si="625"/>
        <v>0</v>
      </c>
      <c r="BD110" s="3">
        <f t="shared" si="625"/>
        <v>0</v>
      </c>
      <c r="BE110" s="3">
        <f t="shared" si="625"/>
        <v>0</v>
      </c>
      <c r="BF110" s="3">
        <f t="shared" si="625"/>
        <v>0</v>
      </c>
      <c r="BG110" s="3">
        <f t="shared" si="625"/>
        <v>0</v>
      </c>
      <c r="BH110" s="3">
        <f t="shared" si="625"/>
        <v>0</v>
      </c>
      <c r="BI110" s="3">
        <f t="shared" si="625"/>
        <v>0</v>
      </c>
      <c r="BJ110" s="92">
        <f t="shared" si="625"/>
        <v>69955.22706812479</v>
      </c>
      <c r="BK110" s="69">
        <f t="shared" si="575"/>
        <v>69955.22706812479</v>
      </c>
      <c r="BN110" s="417">
        <f t="shared" ref="BN110" si="626">BN30+BN46+BN62</f>
        <v>905104.6686862834</v>
      </c>
    </row>
    <row r="111" spans="1:130" ht="15" customHeight="1" x14ac:dyDescent="0.25">
      <c r="A111" s="501"/>
      <c r="B111" s="190" t="s">
        <v>49</v>
      </c>
      <c r="C111" s="3">
        <f t="shared" ref="C111:N111" si="627">C31+C47+C63</f>
        <v>0</v>
      </c>
      <c r="D111" s="3">
        <f t="shared" si="627"/>
        <v>644.3583392481878</v>
      </c>
      <c r="E111" s="3">
        <f t="shared" si="627"/>
        <v>1381.4091828958394</v>
      </c>
      <c r="F111" s="3">
        <f t="shared" si="627"/>
        <v>650.26886053239559</v>
      </c>
      <c r="G111" s="3">
        <f t="shared" si="627"/>
        <v>1994.7401478795753</v>
      </c>
      <c r="H111" s="3">
        <f t="shared" si="627"/>
        <v>861.040279912644</v>
      </c>
      <c r="I111" s="3">
        <f t="shared" si="627"/>
        <v>644.3583392481878</v>
      </c>
      <c r="J111" s="3">
        <f t="shared" si="627"/>
        <v>0</v>
      </c>
      <c r="K111" s="3">
        <f t="shared" si="627"/>
        <v>9134.8497966091745</v>
      </c>
      <c r="L111" s="3">
        <f t="shared" si="627"/>
        <v>121776.13459857441</v>
      </c>
      <c r="M111" s="3">
        <f t="shared" si="627"/>
        <v>56958.633384941422</v>
      </c>
      <c r="N111" s="92">
        <f t="shared" si="627"/>
        <v>10066.137164503483</v>
      </c>
      <c r="O111" s="69">
        <f t="shared" si="569"/>
        <v>204111.93009434533</v>
      </c>
      <c r="Q111" s="501"/>
      <c r="R111" s="190" t="s">
        <v>49</v>
      </c>
      <c r="S111" s="3">
        <f t="shared" ref="S111:AD111" si="628">S31+S47+S63</f>
        <v>0</v>
      </c>
      <c r="T111" s="3">
        <f t="shared" si="628"/>
        <v>0</v>
      </c>
      <c r="U111" s="3">
        <f t="shared" si="628"/>
        <v>8331.6880175739643</v>
      </c>
      <c r="V111" s="3">
        <f t="shared" si="628"/>
        <v>0</v>
      </c>
      <c r="W111" s="3">
        <f t="shared" si="628"/>
        <v>701.3396600636388</v>
      </c>
      <c r="X111" s="3">
        <f t="shared" si="628"/>
        <v>2960.573155186672</v>
      </c>
      <c r="Y111" s="3">
        <f t="shared" si="628"/>
        <v>7125.6352448255802</v>
      </c>
      <c r="Z111" s="3">
        <f t="shared" si="628"/>
        <v>215996.54323402722</v>
      </c>
      <c r="AA111" s="3">
        <f t="shared" si="628"/>
        <v>57064.576994447583</v>
      </c>
      <c r="AB111" s="3">
        <f t="shared" si="628"/>
        <v>60812.054715805942</v>
      </c>
      <c r="AC111" s="3">
        <f t="shared" si="628"/>
        <v>15864.042745950035</v>
      </c>
      <c r="AD111" s="92">
        <f t="shared" si="628"/>
        <v>103636.22049975567</v>
      </c>
      <c r="AE111" s="69">
        <f t="shared" si="571"/>
        <v>472492.67426763626</v>
      </c>
      <c r="AG111" s="501"/>
      <c r="AH111" s="190" t="s">
        <v>49</v>
      </c>
      <c r="AI111" s="3">
        <f t="shared" ref="AI111:AT111" si="629">AI31+AI47+AI63</f>
        <v>0</v>
      </c>
      <c r="AJ111" s="3">
        <f t="shared" si="629"/>
        <v>12215.263186145765</v>
      </c>
      <c r="AK111" s="3">
        <f t="shared" si="629"/>
        <v>0</v>
      </c>
      <c r="AL111" s="3">
        <f t="shared" si="629"/>
        <v>0</v>
      </c>
      <c r="AM111" s="3">
        <f t="shared" si="629"/>
        <v>0</v>
      </c>
      <c r="AN111" s="3">
        <f t="shared" si="629"/>
        <v>0</v>
      </c>
      <c r="AO111" s="3">
        <f t="shared" si="629"/>
        <v>0</v>
      </c>
      <c r="AP111" s="3">
        <f t="shared" si="629"/>
        <v>0</v>
      </c>
      <c r="AQ111" s="3">
        <f t="shared" si="629"/>
        <v>0</v>
      </c>
      <c r="AR111" s="3">
        <f t="shared" si="629"/>
        <v>0</v>
      </c>
      <c r="AS111" s="3">
        <f t="shared" si="629"/>
        <v>0</v>
      </c>
      <c r="AT111" s="92">
        <f t="shared" si="629"/>
        <v>0</v>
      </c>
      <c r="AU111" s="69">
        <f t="shared" si="573"/>
        <v>12215.263186145765</v>
      </c>
      <c r="AW111" s="501"/>
      <c r="AX111" s="190" t="s">
        <v>49</v>
      </c>
      <c r="AY111" s="3">
        <f t="shared" ref="AY111:BJ111" si="630">AY31+AY47+AY63</f>
        <v>0</v>
      </c>
      <c r="AZ111" s="3">
        <f t="shared" si="630"/>
        <v>0</v>
      </c>
      <c r="BA111" s="3">
        <f t="shared" si="630"/>
        <v>0</v>
      </c>
      <c r="BB111" s="3">
        <f t="shared" si="630"/>
        <v>0</v>
      </c>
      <c r="BC111" s="3">
        <f t="shared" si="630"/>
        <v>0</v>
      </c>
      <c r="BD111" s="3">
        <f t="shared" si="630"/>
        <v>0</v>
      </c>
      <c r="BE111" s="3">
        <f t="shared" si="630"/>
        <v>0</v>
      </c>
      <c r="BF111" s="3">
        <f t="shared" si="630"/>
        <v>0</v>
      </c>
      <c r="BG111" s="3">
        <f t="shared" si="630"/>
        <v>0</v>
      </c>
      <c r="BH111" s="3">
        <f t="shared" si="630"/>
        <v>0</v>
      </c>
      <c r="BI111" s="3">
        <f t="shared" si="630"/>
        <v>0</v>
      </c>
      <c r="BJ111" s="92">
        <f t="shared" si="630"/>
        <v>0</v>
      </c>
      <c r="BK111" s="69">
        <f t="shared" si="575"/>
        <v>0</v>
      </c>
      <c r="BN111" s="417">
        <f t="shared" ref="BN111" si="631">BN31+BN47+BN63</f>
        <v>688819.86754812743</v>
      </c>
    </row>
    <row r="112" spans="1:130" ht="15.75" thickBot="1" x14ac:dyDescent="0.3">
      <c r="A112" s="502"/>
      <c r="B112" s="190" t="s">
        <v>48</v>
      </c>
      <c r="C112" s="3">
        <f t="shared" ref="C112:N112" si="632">C32+C48+C64</f>
        <v>0</v>
      </c>
      <c r="D112" s="3">
        <f t="shared" si="632"/>
        <v>0.89128563890765067</v>
      </c>
      <c r="E112" s="3">
        <f t="shared" si="632"/>
        <v>10.189477240849518</v>
      </c>
      <c r="F112" s="3">
        <f t="shared" si="632"/>
        <v>26.646071087549888</v>
      </c>
      <c r="G112" s="3">
        <f t="shared" si="632"/>
        <v>54.407663398688349</v>
      </c>
      <c r="H112" s="3">
        <f t="shared" si="632"/>
        <v>23.890203175200909</v>
      </c>
      <c r="I112" s="3">
        <f t="shared" si="632"/>
        <v>202345.87087775182</v>
      </c>
      <c r="J112" s="3">
        <f t="shared" si="632"/>
        <v>55.075664034823532</v>
      </c>
      <c r="K112" s="3">
        <f t="shared" si="632"/>
        <v>302.08294273111522</v>
      </c>
      <c r="L112" s="3">
        <f t="shared" si="632"/>
        <v>70.241668046450002</v>
      </c>
      <c r="M112" s="3">
        <f t="shared" si="632"/>
        <v>318.08282117428843</v>
      </c>
      <c r="N112" s="92">
        <f t="shared" si="632"/>
        <v>1910.7105056331322</v>
      </c>
      <c r="O112" s="69">
        <f t="shared" si="569"/>
        <v>205118.08917991281</v>
      </c>
      <c r="P112" s="275" t="s">
        <v>154</v>
      </c>
      <c r="Q112" s="502"/>
      <c r="R112" s="190" t="s">
        <v>48</v>
      </c>
      <c r="S112" s="3">
        <f t="shared" ref="S112:AD112" si="633">S32+S48+S64</f>
        <v>0</v>
      </c>
      <c r="T112" s="3">
        <f t="shared" si="633"/>
        <v>90.222509914907434</v>
      </c>
      <c r="U112" s="3">
        <f t="shared" si="633"/>
        <v>208.55226180024133</v>
      </c>
      <c r="V112" s="3">
        <f t="shared" si="633"/>
        <v>1574.8906723383602</v>
      </c>
      <c r="W112" s="3">
        <f t="shared" si="633"/>
        <v>1501.2467458120211</v>
      </c>
      <c r="X112" s="3">
        <f t="shared" si="633"/>
        <v>482.14062571168506</v>
      </c>
      <c r="Y112" s="3">
        <f t="shared" si="633"/>
        <v>285.35032380798594</v>
      </c>
      <c r="Z112" s="3">
        <f t="shared" si="633"/>
        <v>556.77852370443941</v>
      </c>
      <c r="AA112" s="3">
        <f t="shared" si="633"/>
        <v>330.043822845737</v>
      </c>
      <c r="AB112" s="3">
        <f t="shared" si="633"/>
        <v>827.13169813825596</v>
      </c>
      <c r="AC112" s="3">
        <f t="shared" si="633"/>
        <v>1077.1462133144175</v>
      </c>
      <c r="AD112" s="92">
        <f t="shared" si="633"/>
        <v>4575.8465034593564</v>
      </c>
      <c r="AE112" s="69">
        <f t="shared" si="571"/>
        <v>11509.349900847406</v>
      </c>
      <c r="AF112" s="275" t="s">
        <v>154</v>
      </c>
      <c r="AG112" s="502"/>
      <c r="AH112" s="190" t="s">
        <v>48</v>
      </c>
      <c r="AI112" s="3">
        <f t="shared" ref="AI112:AT112" si="634">AI32+AI48+AI64</f>
        <v>0</v>
      </c>
      <c r="AJ112" s="3">
        <f t="shared" si="634"/>
        <v>33.962843522557193</v>
      </c>
      <c r="AK112" s="3">
        <f t="shared" si="634"/>
        <v>0.5845809679992402</v>
      </c>
      <c r="AL112" s="3">
        <f t="shared" si="634"/>
        <v>124.36609723498192</v>
      </c>
      <c r="AM112" s="3">
        <f t="shared" si="634"/>
        <v>82.265321933186769</v>
      </c>
      <c r="AN112" s="3">
        <f t="shared" si="634"/>
        <v>336.74674620858264</v>
      </c>
      <c r="AO112" s="3">
        <f t="shared" si="634"/>
        <v>58.564627091835682</v>
      </c>
      <c r="AP112" s="3">
        <f t="shared" si="634"/>
        <v>98.014372622141394</v>
      </c>
      <c r="AQ112" s="3">
        <f t="shared" si="634"/>
        <v>347.17020424636684</v>
      </c>
      <c r="AR112" s="3">
        <f t="shared" si="634"/>
        <v>147.60232846194157</v>
      </c>
      <c r="AS112" s="3">
        <f t="shared" si="634"/>
        <v>331.68371681178991</v>
      </c>
      <c r="AT112" s="92">
        <f t="shared" si="634"/>
        <v>1228.9348951271654</v>
      </c>
      <c r="AU112" s="69">
        <f t="shared" si="573"/>
        <v>2789.8957342285485</v>
      </c>
      <c r="AV112" s="275" t="s">
        <v>154</v>
      </c>
      <c r="AW112" s="502"/>
      <c r="AX112" s="190" t="s">
        <v>48</v>
      </c>
      <c r="AY112" s="3">
        <f t="shared" ref="AY112:BJ112" si="635">AY32+AY48+AY64</f>
        <v>0</v>
      </c>
      <c r="AZ112" s="3">
        <f t="shared" si="635"/>
        <v>0</v>
      </c>
      <c r="BA112" s="3">
        <f t="shared" si="635"/>
        <v>0</v>
      </c>
      <c r="BB112" s="3">
        <f t="shared" si="635"/>
        <v>0</v>
      </c>
      <c r="BC112" s="3">
        <f t="shared" si="635"/>
        <v>5.6165490588449156</v>
      </c>
      <c r="BD112" s="3">
        <f t="shared" si="635"/>
        <v>186.4244345685409</v>
      </c>
      <c r="BE112" s="3">
        <f t="shared" si="635"/>
        <v>84.696668540465595</v>
      </c>
      <c r="BF112" s="3">
        <f t="shared" si="635"/>
        <v>1.0862986763022111</v>
      </c>
      <c r="BG112" s="3">
        <f t="shared" si="635"/>
        <v>2.9901366937051423</v>
      </c>
      <c r="BH112" s="3">
        <f t="shared" si="635"/>
        <v>0</v>
      </c>
      <c r="BI112" s="3">
        <f t="shared" si="635"/>
        <v>52.757054630424747</v>
      </c>
      <c r="BJ112" s="92">
        <f t="shared" si="635"/>
        <v>517.29130731133534</v>
      </c>
      <c r="BK112" s="69">
        <f t="shared" si="575"/>
        <v>850.86244947961882</v>
      </c>
      <c r="BL112" s="275" t="s">
        <v>154</v>
      </c>
      <c r="BN112" s="417">
        <f t="shared" ref="BN112" si="636">BN32+BN48+BN64</f>
        <v>220268.19726446841</v>
      </c>
    </row>
    <row r="113" spans="1:66" ht="15.75" thickBot="1" x14ac:dyDescent="0.3">
      <c r="B113" s="191" t="s">
        <v>43</v>
      </c>
      <c r="C113" s="183">
        <f>SUM(C100:C112)</f>
        <v>0</v>
      </c>
      <c r="D113" s="183">
        <f t="shared" ref="D113" si="637">SUM(D100:D112)</f>
        <v>18148.296035696723</v>
      </c>
      <c r="E113" s="183">
        <f t="shared" ref="E113" si="638">SUM(E100:E112)</f>
        <v>22995.016934818552</v>
      </c>
      <c r="F113" s="183">
        <f t="shared" ref="F113" si="639">SUM(F100:F112)</f>
        <v>76977.540216310299</v>
      </c>
      <c r="G113" s="183">
        <f t="shared" ref="G113" si="640">SUM(G100:G112)</f>
        <v>131964.37185157597</v>
      </c>
      <c r="H113" s="183">
        <f t="shared" ref="H113" si="641">SUM(H100:H112)</f>
        <v>40908.228608496836</v>
      </c>
      <c r="I113" s="183">
        <f t="shared" ref="I113" si="642">SUM(I100:I112)</f>
        <v>242828.33781239082</v>
      </c>
      <c r="J113" s="183">
        <f t="shared" ref="J113" si="643">SUM(J100:J112)</f>
        <v>36599.254374316515</v>
      </c>
      <c r="K113" s="183">
        <f t="shared" ref="K113" si="644">SUM(K100:K112)</f>
        <v>111064.65021486366</v>
      </c>
      <c r="L113" s="183">
        <f t="shared" ref="L113" si="645">SUM(L100:L112)</f>
        <v>181501.82421919674</v>
      </c>
      <c r="M113" s="183">
        <f t="shared" ref="M113" si="646">SUM(M100:M112)</f>
        <v>277344.03771506145</v>
      </c>
      <c r="N113" s="360">
        <f t="shared" ref="N113" si="647">SUM(N100:N112)</f>
        <v>943463.13488857797</v>
      </c>
      <c r="O113" s="72">
        <f t="shared" si="569"/>
        <v>2083794.6928713054</v>
      </c>
      <c r="P113" s="274">
        <f>SUM(C20:N32,C36:N48,C52:N64)</f>
        <v>2083794.6928713059</v>
      </c>
      <c r="Q113" s="73"/>
      <c r="R113" s="191" t="s">
        <v>43</v>
      </c>
      <c r="S113" s="183">
        <f>SUM(S100:S112)</f>
        <v>0</v>
      </c>
      <c r="T113" s="183">
        <f t="shared" ref="T113" si="648">SUM(T100:T112)</f>
        <v>171246.53437783325</v>
      </c>
      <c r="U113" s="183">
        <f t="shared" ref="U113" si="649">SUM(U100:U112)</f>
        <v>299980.78653445066</v>
      </c>
      <c r="V113" s="183">
        <f t="shared" ref="V113" si="650">SUM(V100:V112)</f>
        <v>3069536.465317511</v>
      </c>
      <c r="W113" s="183">
        <f t="shared" ref="W113" si="651">SUM(W100:W112)</f>
        <v>1335141.3395068534</v>
      </c>
      <c r="X113" s="183">
        <f t="shared" ref="X113" si="652">SUM(X100:X112)</f>
        <v>627918.69914948253</v>
      </c>
      <c r="Y113" s="183">
        <f t="shared" ref="Y113" si="653">SUM(Y100:Y112)</f>
        <v>917647.1395526327</v>
      </c>
      <c r="Z113" s="183">
        <f t="shared" ref="Z113" si="654">SUM(Z100:Z112)</f>
        <v>753670.5099535695</v>
      </c>
      <c r="AA113" s="183">
        <f t="shared" ref="AA113" si="655">SUM(AA100:AA112)</f>
        <v>1874358.1513782397</v>
      </c>
      <c r="AB113" s="183">
        <f t="shared" ref="AB113" si="656">SUM(AB100:AB112)</f>
        <v>1997503.4781345946</v>
      </c>
      <c r="AC113" s="183">
        <f t="shared" ref="AC113" si="657">SUM(AC100:AC112)</f>
        <v>2600629.3413384012</v>
      </c>
      <c r="AD113" s="360">
        <f t="shared" ref="AD113" si="658">SUM(AD100:AD112)</f>
        <v>7287332.5694680726</v>
      </c>
      <c r="AE113" s="72">
        <f t="shared" si="571"/>
        <v>20934965.014711641</v>
      </c>
      <c r="AF113" s="274">
        <f>SUM(S20:AD32,S36:AD48,S52:AD64)</f>
        <v>20934965.014711637</v>
      </c>
      <c r="AG113" s="73"/>
      <c r="AH113" s="191" t="s">
        <v>43</v>
      </c>
      <c r="AI113" s="183">
        <f>SUM(AI100:AI112)</f>
        <v>0</v>
      </c>
      <c r="AJ113" s="183">
        <f t="shared" ref="AJ113" si="659">SUM(AJ100:AJ112)</f>
        <v>19825.759811028969</v>
      </c>
      <c r="AK113" s="183">
        <f t="shared" ref="AK113" si="660">SUM(AK100:AK112)</f>
        <v>604.96537844370209</v>
      </c>
      <c r="AL113" s="183">
        <f t="shared" ref="AL113" si="661">SUM(AL100:AL112)</f>
        <v>144889.23691598079</v>
      </c>
      <c r="AM113" s="183">
        <f t="shared" ref="AM113" si="662">SUM(AM100:AM112)</f>
        <v>184249.56006530172</v>
      </c>
      <c r="AN113" s="183">
        <f t="shared" ref="AN113" si="663">SUM(AN100:AN112)</f>
        <v>1188531.7194461501</v>
      </c>
      <c r="AO113" s="183">
        <f t="shared" ref="AO113" si="664">SUM(AO100:AO112)</f>
        <v>291387.73104963161</v>
      </c>
      <c r="AP113" s="183">
        <f t="shared" ref="AP113" si="665">SUM(AP100:AP112)</f>
        <v>64477.84875749395</v>
      </c>
      <c r="AQ113" s="183">
        <f t="shared" ref="AQ113" si="666">SUM(AQ100:AQ112)</f>
        <v>879865.07401637814</v>
      </c>
      <c r="AR113" s="183">
        <f t="shared" ref="AR113" si="667">SUM(AR100:AR112)</f>
        <v>186757.88544941531</v>
      </c>
      <c r="AS113" s="183">
        <f t="shared" ref="AS113" si="668">SUM(AS100:AS112)</f>
        <v>418977.2856258761</v>
      </c>
      <c r="AT113" s="360">
        <f t="shared" ref="AT113" si="669">SUM(AT100:AT112)</f>
        <v>2183882.2581576412</v>
      </c>
      <c r="AU113" s="72">
        <f t="shared" si="573"/>
        <v>5563449.3246733416</v>
      </c>
      <c r="AV113" s="274">
        <f>SUM(AI20:AT32,AI36:AT48,AI52:AT64)</f>
        <v>5563449.3246733416</v>
      </c>
      <c r="AW113" s="73"/>
      <c r="AX113" s="191" t="s">
        <v>43</v>
      </c>
      <c r="AY113" s="183">
        <f>SUM(AY100:AY112)</f>
        <v>0</v>
      </c>
      <c r="AZ113" s="183">
        <f t="shared" ref="AZ113" si="670">SUM(AZ100:AZ112)</f>
        <v>0</v>
      </c>
      <c r="BA113" s="183">
        <f t="shared" ref="BA113" si="671">SUM(BA100:BA112)</f>
        <v>1704.8234346958595</v>
      </c>
      <c r="BB113" s="183">
        <f t="shared" ref="BB113" si="672">SUM(BB100:BB112)</f>
        <v>0</v>
      </c>
      <c r="BC113" s="183">
        <f t="shared" ref="BC113" si="673">SUM(BC100:BC112)</f>
        <v>2347.0696757508244</v>
      </c>
      <c r="BD113" s="183">
        <f t="shared" ref="BD113" si="674">SUM(BD100:BD112)</f>
        <v>190443.55341041947</v>
      </c>
      <c r="BE113" s="183">
        <f t="shared" ref="BE113" si="675">SUM(BE100:BE112)</f>
        <v>62912.204530126226</v>
      </c>
      <c r="BF113" s="183">
        <f t="shared" ref="BF113" si="676">SUM(BF100:BF112)</f>
        <v>2721.8556678716218</v>
      </c>
      <c r="BG113" s="183">
        <f t="shared" ref="BG113" si="677">SUM(BG100:BG112)</f>
        <v>8788.8699425766972</v>
      </c>
      <c r="BH113" s="183">
        <f t="shared" ref="BH113" si="678">SUM(BH100:BH112)</f>
        <v>19629.895474563731</v>
      </c>
      <c r="BI113" s="183">
        <f t="shared" ref="BI113" si="679">SUM(BI100:BI112)</f>
        <v>53792.394895653379</v>
      </c>
      <c r="BJ113" s="360">
        <f t="shared" ref="BJ113" si="680">SUM(BJ100:BJ112)</f>
        <v>1113463.0999268463</v>
      </c>
      <c r="BK113" s="72">
        <f t="shared" si="575"/>
        <v>1455803.766958504</v>
      </c>
      <c r="BL113" s="274">
        <f>SUM(AY20:BJ32,AY36:BJ48,AY52:BJ64)</f>
        <v>1455803.766958504</v>
      </c>
      <c r="BN113" s="395">
        <f>SUM(BN100:BN112)</f>
        <v>30038012.799214788</v>
      </c>
    </row>
    <row r="114" spans="1:66" ht="15.75" thickBot="1" x14ac:dyDescent="0.3">
      <c r="Q114" s="73"/>
      <c r="AG114" s="73"/>
      <c r="AW114" s="73"/>
    </row>
    <row r="115" spans="1:66" ht="15.75" thickBot="1" x14ac:dyDescent="0.3">
      <c r="B115" s="178" t="s">
        <v>36</v>
      </c>
      <c r="C115" s="179" t="str">
        <f t="shared" ref="C115:N115" si="681">C$3</f>
        <v>Jan</v>
      </c>
      <c r="D115" s="179" t="str">
        <f t="shared" si="681"/>
        <v>Feb</v>
      </c>
      <c r="E115" s="179" t="str">
        <f t="shared" si="681"/>
        <v>Mar</v>
      </c>
      <c r="F115" s="179" t="str">
        <f t="shared" si="681"/>
        <v>Apr</v>
      </c>
      <c r="G115" s="179" t="str">
        <f t="shared" si="681"/>
        <v>May</v>
      </c>
      <c r="H115" s="179" t="str">
        <f t="shared" si="681"/>
        <v>Jun</v>
      </c>
      <c r="I115" s="179" t="str">
        <f t="shared" si="681"/>
        <v>Jul</v>
      </c>
      <c r="J115" s="179" t="str">
        <f t="shared" si="681"/>
        <v>Aug</v>
      </c>
      <c r="K115" s="179" t="str">
        <f t="shared" si="681"/>
        <v>Sep</v>
      </c>
      <c r="L115" s="179" t="str">
        <f t="shared" si="681"/>
        <v>Oct</v>
      </c>
      <c r="M115" s="179" t="str">
        <f t="shared" si="681"/>
        <v>Nov</v>
      </c>
      <c r="N115" s="179" t="str">
        <f t="shared" si="681"/>
        <v>Dec</v>
      </c>
      <c r="O115" s="180" t="s">
        <v>34</v>
      </c>
      <c r="Q115" s="73"/>
      <c r="R115" s="178" t="s">
        <v>36</v>
      </c>
      <c r="S115" s="179" t="str">
        <f t="shared" ref="S115:AD115" si="682">S$3</f>
        <v>Jan</v>
      </c>
      <c r="T115" s="179" t="str">
        <f t="shared" si="682"/>
        <v>Feb</v>
      </c>
      <c r="U115" s="179" t="str">
        <f t="shared" si="682"/>
        <v>Mar</v>
      </c>
      <c r="V115" s="179" t="str">
        <f t="shared" si="682"/>
        <v>Apr</v>
      </c>
      <c r="W115" s="179" t="str">
        <f t="shared" si="682"/>
        <v>May</v>
      </c>
      <c r="X115" s="179" t="str">
        <f t="shared" si="682"/>
        <v>Jun</v>
      </c>
      <c r="Y115" s="179" t="str">
        <f t="shared" si="682"/>
        <v>Jul</v>
      </c>
      <c r="Z115" s="179" t="str">
        <f t="shared" si="682"/>
        <v>Aug</v>
      </c>
      <c r="AA115" s="179" t="str">
        <f t="shared" si="682"/>
        <v>Sep</v>
      </c>
      <c r="AB115" s="179" t="str">
        <f t="shared" si="682"/>
        <v>Oct</v>
      </c>
      <c r="AC115" s="179" t="str">
        <f t="shared" si="682"/>
        <v>Nov</v>
      </c>
      <c r="AD115" s="179" t="str">
        <f t="shared" si="682"/>
        <v>Dec</v>
      </c>
      <c r="AE115" s="180" t="s">
        <v>34</v>
      </c>
      <c r="AG115" s="73"/>
      <c r="AH115" s="178" t="s">
        <v>36</v>
      </c>
      <c r="AI115" s="179" t="str">
        <f t="shared" ref="AI115:AT115" si="683">AI$3</f>
        <v>Jan</v>
      </c>
      <c r="AJ115" s="179" t="str">
        <f t="shared" si="683"/>
        <v>Feb</v>
      </c>
      <c r="AK115" s="179" t="str">
        <f t="shared" si="683"/>
        <v>Mar</v>
      </c>
      <c r="AL115" s="179" t="str">
        <f t="shared" si="683"/>
        <v>Apr</v>
      </c>
      <c r="AM115" s="179" t="str">
        <f t="shared" si="683"/>
        <v>May</v>
      </c>
      <c r="AN115" s="179" t="str">
        <f t="shared" si="683"/>
        <v>Jun</v>
      </c>
      <c r="AO115" s="179" t="str">
        <f t="shared" si="683"/>
        <v>Jul</v>
      </c>
      <c r="AP115" s="179" t="str">
        <f t="shared" si="683"/>
        <v>Aug</v>
      </c>
      <c r="AQ115" s="179" t="str">
        <f t="shared" si="683"/>
        <v>Sep</v>
      </c>
      <c r="AR115" s="179" t="str">
        <f t="shared" si="683"/>
        <v>Oct</v>
      </c>
      <c r="AS115" s="179" t="str">
        <f t="shared" si="683"/>
        <v>Nov</v>
      </c>
      <c r="AT115" s="179" t="str">
        <f t="shared" si="683"/>
        <v>Dec</v>
      </c>
      <c r="AU115" s="180" t="s">
        <v>34</v>
      </c>
      <c r="AW115" s="73"/>
      <c r="AX115" s="178" t="s">
        <v>36</v>
      </c>
      <c r="AY115" s="179" t="str">
        <f t="shared" ref="AY115:BJ115" si="684">AY$3</f>
        <v>Jan</v>
      </c>
      <c r="AZ115" s="179" t="str">
        <f t="shared" si="684"/>
        <v>Feb</v>
      </c>
      <c r="BA115" s="179" t="str">
        <f t="shared" si="684"/>
        <v>Mar</v>
      </c>
      <c r="BB115" s="179" t="str">
        <f t="shared" si="684"/>
        <v>Apr</v>
      </c>
      <c r="BC115" s="179" t="str">
        <f t="shared" si="684"/>
        <v>May</v>
      </c>
      <c r="BD115" s="179" t="str">
        <f t="shared" si="684"/>
        <v>Jun</v>
      </c>
      <c r="BE115" s="179" t="str">
        <f t="shared" si="684"/>
        <v>Jul</v>
      </c>
      <c r="BF115" s="179" t="str">
        <f t="shared" si="684"/>
        <v>Aug</v>
      </c>
      <c r="BG115" s="179" t="str">
        <f t="shared" si="684"/>
        <v>Sep</v>
      </c>
      <c r="BH115" s="179" t="str">
        <f t="shared" si="684"/>
        <v>Oct</v>
      </c>
      <c r="BI115" s="179" t="str">
        <f t="shared" si="684"/>
        <v>Nov</v>
      </c>
      <c r="BJ115" s="179" t="str">
        <f t="shared" si="684"/>
        <v>Dec</v>
      </c>
      <c r="BK115" s="180" t="s">
        <v>34</v>
      </c>
      <c r="BN115" s="393" t="s">
        <v>34</v>
      </c>
    </row>
    <row r="116" spans="1:66" ht="15" customHeight="1" x14ac:dyDescent="0.25">
      <c r="A116" s="495" t="s">
        <v>168</v>
      </c>
      <c r="B116" s="190" t="s">
        <v>60</v>
      </c>
      <c r="C116" s="3">
        <f>C4+C84</f>
        <v>0</v>
      </c>
      <c r="D116" s="3">
        <f t="shared" ref="D116:N116" si="685">D4+D84</f>
        <v>0</v>
      </c>
      <c r="E116" s="3">
        <f t="shared" si="685"/>
        <v>0</v>
      </c>
      <c r="F116" s="3">
        <f t="shared" si="685"/>
        <v>0</v>
      </c>
      <c r="G116" s="3">
        <f t="shared" si="685"/>
        <v>0</v>
      </c>
      <c r="H116" s="3">
        <f t="shared" si="685"/>
        <v>0</v>
      </c>
      <c r="I116" s="3">
        <f t="shared" si="685"/>
        <v>0</v>
      </c>
      <c r="J116" s="3">
        <f t="shared" si="685"/>
        <v>0</v>
      </c>
      <c r="K116" s="3">
        <f t="shared" si="685"/>
        <v>0</v>
      </c>
      <c r="L116" s="3">
        <f t="shared" si="685"/>
        <v>0</v>
      </c>
      <c r="M116" s="3">
        <f t="shared" si="685"/>
        <v>0</v>
      </c>
      <c r="N116" s="92">
        <f t="shared" si="685"/>
        <v>0</v>
      </c>
      <c r="O116" s="69">
        <f t="shared" ref="O116:O129" si="686">SUM(C116:N116)</f>
        <v>0</v>
      </c>
      <c r="Q116" s="495" t="s">
        <v>168</v>
      </c>
      <c r="R116" s="190" t="s">
        <v>60</v>
      </c>
      <c r="S116" s="3">
        <f>S4+S84</f>
        <v>0</v>
      </c>
      <c r="T116" s="3">
        <f t="shared" ref="T116:AD116" si="687">T4+T84</f>
        <v>0</v>
      </c>
      <c r="U116" s="3">
        <f t="shared" si="687"/>
        <v>0</v>
      </c>
      <c r="V116" s="3">
        <f t="shared" si="687"/>
        <v>0</v>
      </c>
      <c r="W116" s="3">
        <f t="shared" si="687"/>
        <v>0</v>
      </c>
      <c r="X116" s="3">
        <f t="shared" si="687"/>
        <v>0</v>
      </c>
      <c r="Y116" s="3">
        <f t="shared" si="687"/>
        <v>0</v>
      </c>
      <c r="Z116" s="3">
        <f t="shared" si="687"/>
        <v>0</v>
      </c>
      <c r="AA116" s="3">
        <f t="shared" si="687"/>
        <v>0</v>
      </c>
      <c r="AB116" s="3">
        <f t="shared" si="687"/>
        <v>0</v>
      </c>
      <c r="AC116" s="3">
        <f t="shared" si="687"/>
        <v>0</v>
      </c>
      <c r="AD116" s="92">
        <f t="shared" si="687"/>
        <v>0</v>
      </c>
      <c r="AE116" s="69">
        <f t="shared" ref="AE116:AE129" si="688">SUM(S116:AD116)</f>
        <v>0</v>
      </c>
      <c r="AG116" s="495" t="s">
        <v>168</v>
      </c>
      <c r="AH116" s="190" t="s">
        <v>60</v>
      </c>
      <c r="AI116" s="3">
        <f>AI4+AI84</f>
        <v>0</v>
      </c>
      <c r="AJ116" s="3">
        <f t="shared" ref="AJ116:AT116" si="689">AJ4+AJ84</f>
        <v>0</v>
      </c>
      <c r="AK116" s="3">
        <f t="shared" si="689"/>
        <v>0</v>
      </c>
      <c r="AL116" s="3">
        <f t="shared" si="689"/>
        <v>0</v>
      </c>
      <c r="AM116" s="3">
        <f t="shared" si="689"/>
        <v>0</v>
      </c>
      <c r="AN116" s="3">
        <f t="shared" si="689"/>
        <v>0</v>
      </c>
      <c r="AO116" s="3">
        <f t="shared" si="689"/>
        <v>0</v>
      </c>
      <c r="AP116" s="3">
        <f t="shared" si="689"/>
        <v>0</v>
      </c>
      <c r="AQ116" s="3">
        <f t="shared" si="689"/>
        <v>0</v>
      </c>
      <c r="AR116" s="3">
        <f t="shared" si="689"/>
        <v>0</v>
      </c>
      <c r="AS116" s="3">
        <f t="shared" si="689"/>
        <v>0</v>
      </c>
      <c r="AT116" s="92">
        <f t="shared" si="689"/>
        <v>0</v>
      </c>
      <c r="AU116" s="69">
        <f t="shared" ref="AU116:AU129" si="690">SUM(AI116:AT116)</f>
        <v>0</v>
      </c>
      <c r="AW116" s="495" t="s">
        <v>168</v>
      </c>
      <c r="AX116" s="190" t="s">
        <v>60</v>
      </c>
      <c r="AY116" s="3">
        <f t="shared" ref="AY116:BJ116" si="691">AY4+AY84</f>
        <v>0</v>
      </c>
      <c r="AZ116" s="3">
        <f t="shared" si="691"/>
        <v>0</v>
      </c>
      <c r="BA116" s="3">
        <f t="shared" si="691"/>
        <v>0</v>
      </c>
      <c r="BB116" s="3">
        <f t="shared" si="691"/>
        <v>0</v>
      </c>
      <c r="BC116" s="3">
        <f t="shared" si="691"/>
        <v>0</v>
      </c>
      <c r="BD116" s="3">
        <f t="shared" si="691"/>
        <v>0</v>
      </c>
      <c r="BE116" s="3">
        <f t="shared" si="691"/>
        <v>0</v>
      </c>
      <c r="BF116" s="3">
        <f t="shared" si="691"/>
        <v>0</v>
      </c>
      <c r="BG116" s="3">
        <f t="shared" si="691"/>
        <v>0</v>
      </c>
      <c r="BH116" s="3">
        <f t="shared" si="691"/>
        <v>0</v>
      </c>
      <c r="BI116" s="3">
        <f t="shared" si="691"/>
        <v>0</v>
      </c>
      <c r="BJ116" s="92">
        <f t="shared" si="691"/>
        <v>0</v>
      </c>
      <c r="BK116" s="69">
        <f t="shared" ref="BK116:BK129" si="692">SUM(AY116:BJ116)</f>
        <v>0</v>
      </c>
      <c r="BN116" s="417">
        <f t="shared" ref="BN116" si="693">BN4+BN84</f>
        <v>0</v>
      </c>
    </row>
    <row r="117" spans="1:66" x14ac:dyDescent="0.25">
      <c r="A117" s="496"/>
      <c r="B117" s="190" t="s">
        <v>59</v>
      </c>
      <c r="C117" s="3">
        <f t="shared" ref="C117:N117" si="694">C5+C85</f>
        <v>0</v>
      </c>
      <c r="D117" s="3">
        <f t="shared" si="694"/>
        <v>0</v>
      </c>
      <c r="E117" s="3">
        <f t="shared" si="694"/>
        <v>0</v>
      </c>
      <c r="F117" s="3">
        <f t="shared" si="694"/>
        <v>0</v>
      </c>
      <c r="G117" s="3">
        <f t="shared" si="694"/>
        <v>0</v>
      </c>
      <c r="H117" s="3">
        <f t="shared" si="694"/>
        <v>0</v>
      </c>
      <c r="I117" s="3">
        <f t="shared" si="694"/>
        <v>0</v>
      </c>
      <c r="J117" s="3">
        <f t="shared" si="694"/>
        <v>0</v>
      </c>
      <c r="K117" s="3">
        <f t="shared" si="694"/>
        <v>0</v>
      </c>
      <c r="L117" s="3">
        <f t="shared" si="694"/>
        <v>0</v>
      </c>
      <c r="M117" s="3">
        <f t="shared" si="694"/>
        <v>0</v>
      </c>
      <c r="N117" s="92">
        <f t="shared" si="694"/>
        <v>0</v>
      </c>
      <c r="O117" s="69">
        <f t="shared" si="686"/>
        <v>0</v>
      </c>
      <c r="Q117" s="496"/>
      <c r="R117" s="190" t="s">
        <v>59</v>
      </c>
      <c r="S117" s="3">
        <f t="shared" ref="S117:AD117" si="695">S5+S85</f>
        <v>0</v>
      </c>
      <c r="T117" s="3">
        <f t="shared" si="695"/>
        <v>0</v>
      </c>
      <c r="U117" s="3">
        <f t="shared" si="695"/>
        <v>0</v>
      </c>
      <c r="V117" s="3">
        <f t="shared" si="695"/>
        <v>0</v>
      </c>
      <c r="W117" s="3">
        <f t="shared" si="695"/>
        <v>0</v>
      </c>
      <c r="X117" s="3">
        <f t="shared" si="695"/>
        <v>0</v>
      </c>
      <c r="Y117" s="3">
        <f t="shared" si="695"/>
        <v>0</v>
      </c>
      <c r="Z117" s="3">
        <f t="shared" si="695"/>
        <v>0</v>
      </c>
      <c r="AA117" s="3">
        <f t="shared" si="695"/>
        <v>0</v>
      </c>
      <c r="AB117" s="3">
        <f t="shared" si="695"/>
        <v>0</v>
      </c>
      <c r="AC117" s="3">
        <f t="shared" si="695"/>
        <v>0</v>
      </c>
      <c r="AD117" s="92">
        <f t="shared" si="695"/>
        <v>0</v>
      </c>
      <c r="AE117" s="69">
        <f t="shared" si="688"/>
        <v>0</v>
      </c>
      <c r="AG117" s="496"/>
      <c r="AH117" s="190" t="s">
        <v>59</v>
      </c>
      <c r="AI117" s="3">
        <f t="shared" ref="AI117:AT117" si="696">AI5+AI85</f>
        <v>0</v>
      </c>
      <c r="AJ117" s="3">
        <f t="shared" si="696"/>
        <v>0</v>
      </c>
      <c r="AK117" s="3">
        <f t="shared" si="696"/>
        <v>0</v>
      </c>
      <c r="AL117" s="3">
        <f t="shared" si="696"/>
        <v>0</v>
      </c>
      <c r="AM117" s="3">
        <f t="shared" si="696"/>
        <v>0</v>
      </c>
      <c r="AN117" s="3">
        <f t="shared" si="696"/>
        <v>0</v>
      </c>
      <c r="AO117" s="3">
        <f t="shared" si="696"/>
        <v>0</v>
      </c>
      <c r="AP117" s="3">
        <f t="shared" si="696"/>
        <v>0</v>
      </c>
      <c r="AQ117" s="3">
        <f t="shared" si="696"/>
        <v>0</v>
      </c>
      <c r="AR117" s="3">
        <f t="shared" si="696"/>
        <v>0</v>
      </c>
      <c r="AS117" s="3">
        <f t="shared" si="696"/>
        <v>0</v>
      </c>
      <c r="AT117" s="92">
        <f t="shared" si="696"/>
        <v>0</v>
      </c>
      <c r="AU117" s="69">
        <f t="shared" si="690"/>
        <v>0</v>
      </c>
      <c r="AW117" s="496"/>
      <c r="AX117" s="190" t="s">
        <v>59</v>
      </c>
      <c r="AY117" s="3">
        <f t="shared" ref="AY117:BJ117" si="697">AY5+AY85</f>
        <v>0</v>
      </c>
      <c r="AZ117" s="3">
        <f t="shared" si="697"/>
        <v>0</v>
      </c>
      <c r="BA117" s="3">
        <f t="shared" si="697"/>
        <v>0</v>
      </c>
      <c r="BB117" s="3">
        <f t="shared" si="697"/>
        <v>0</v>
      </c>
      <c r="BC117" s="3">
        <f t="shared" si="697"/>
        <v>0</v>
      </c>
      <c r="BD117" s="3">
        <f t="shared" si="697"/>
        <v>0</v>
      </c>
      <c r="BE117" s="3">
        <f t="shared" si="697"/>
        <v>0</v>
      </c>
      <c r="BF117" s="3">
        <f t="shared" si="697"/>
        <v>0</v>
      </c>
      <c r="BG117" s="3">
        <f t="shared" si="697"/>
        <v>0</v>
      </c>
      <c r="BH117" s="3">
        <f t="shared" si="697"/>
        <v>0</v>
      </c>
      <c r="BI117" s="3">
        <f t="shared" si="697"/>
        <v>0</v>
      </c>
      <c r="BJ117" s="92">
        <f t="shared" si="697"/>
        <v>0</v>
      </c>
      <c r="BK117" s="69">
        <f t="shared" si="692"/>
        <v>0</v>
      </c>
      <c r="BN117" s="417">
        <f t="shared" ref="BN117" si="698">BN5+BN85</f>
        <v>0</v>
      </c>
    </row>
    <row r="118" spans="1:66" x14ac:dyDescent="0.25">
      <c r="A118" s="496"/>
      <c r="B118" s="190" t="s">
        <v>58</v>
      </c>
      <c r="C118" s="3">
        <f t="shared" ref="C118:N118" si="699">C6+C86</f>
        <v>0</v>
      </c>
      <c r="D118" s="3">
        <f t="shared" si="699"/>
        <v>0</v>
      </c>
      <c r="E118" s="3">
        <f t="shared" si="699"/>
        <v>0</v>
      </c>
      <c r="F118" s="3">
        <f t="shared" si="699"/>
        <v>0</v>
      </c>
      <c r="G118" s="3">
        <f t="shared" si="699"/>
        <v>0</v>
      </c>
      <c r="H118" s="3">
        <f t="shared" si="699"/>
        <v>0</v>
      </c>
      <c r="I118" s="3">
        <f t="shared" si="699"/>
        <v>0</v>
      </c>
      <c r="J118" s="3">
        <f t="shared" si="699"/>
        <v>0</v>
      </c>
      <c r="K118" s="3">
        <f t="shared" si="699"/>
        <v>0</v>
      </c>
      <c r="L118" s="3">
        <f t="shared" si="699"/>
        <v>0</v>
      </c>
      <c r="M118" s="3">
        <f t="shared" si="699"/>
        <v>0</v>
      </c>
      <c r="N118" s="92">
        <f t="shared" si="699"/>
        <v>0</v>
      </c>
      <c r="O118" s="69">
        <f t="shared" si="686"/>
        <v>0</v>
      </c>
      <c r="Q118" s="496"/>
      <c r="R118" s="190" t="s">
        <v>58</v>
      </c>
      <c r="S118" s="3">
        <f t="shared" ref="S118:AD118" si="700">S6+S86</f>
        <v>0</v>
      </c>
      <c r="T118" s="3">
        <f t="shared" si="700"/>
        <v>0</v>
      </c>
      <c r="U118" s="3">
        <f t="shared" si="700"/>
        <v>0</v>
      </c>
      <c r="V118" s="3">
        <f t="shared" si="700"/>
        <v>0</v>
      </c>
      <c r="W118" s="3">
        <f t="shared" si="700"/>
        <v>0</v>
      </c>
      <c r="X118" s="3">
        <f t="shared" si="700"/>
        <v>0</v>
      </c>
      <c r="Y118" s="3">
        <f t="shared" si="700"/>
        <v>0</v>
      </c>
      <c r="Z118" s="3">
        <f t="shared" si="700"/>
        <v>0</v>
      </c>
      <c r="AA118" s="3">
        <f t="shared" si="700"/>
        <v>0</v>
      </c>
      <c r="AB118" s="3">
        <f t="shared" si="700"/>
        <v>0</v>
      </c>
      <c r="AC118" s="3">
        <f t="shared" si="700"/>
        <v>0</v>
      </c>
      <c r="AD118" s="92">
        <f t="shared" si="700"/>
        <v>0</v>
      </c>
      <c r="AE118" s="69">
        <f t="shared" si="688"/>
        <v>0</v>
      </c>
      <c r="AG118" s="496"/>
      <c r="AH118" s="190" t="s">
        <v>58</v>
      </c>
      <c r="AI118" s="3">
        <f t="shared" ref="AI118:AT118" si="701">AI6+AI86</f>
        <v>0</v>
      </c>
      <c r="AJ118" s="3">
        <f t="shared" si="701"/>
        <v>0</v>
      </c>
      <c r="AK118" s="3">
        <f t="shared" si="701"/>
        <v>0</v>
      </c>
      <c r="AL118" s="3">
        <f t="shared" si="701"/>
        <v>0</v>
      </c>
      <c r="AM118" s="3">
        <f t="shared" si="701"/>
        <v>0</v>
      </c>
      <c r="AN118" s="3">
        <f t="shared" si="701"/>
        <v>0</v>
      </c>
      <c r="AO118" s="3">
        <f t="shared" si="701"/>
        <v>0</v>
      </c>
      <c r="AP118" s="3">
        <f t="shared" si="701"/>
        <v>0</v>
      </c>
      <c r="AQ118" s="3">
        <f t="shared" si="701"/>
        <v>0</v>
      </c>
      <c r="AR118" s="3">
        <f t="shared" si="701"/>
        <v>0</v>
      </c>
      <c r="AS118" s="3">
        <f t="shared" si="701"/>
        <v>0</v>
      </c>
      <c r="AT118" s="92">
        <f t="shared" si="701"/>
        <v>0</v>
      </c>
      <c r="AU118" s="69">
        <f t="shared" si="690"/>
        <v>0</v>
      </c>
      <c r="AW118" s="496"/>
      <c r="AX118" s="190" t="s">
        <v>58</v>
      </c>
      <c r="AY118" s="3">
        <f t="shared" ref="AY118:BJ118" si="702">AY6+AY86</f>
        <v>0</v>
      </c>
      <c r="AZ118" s="3">
        <f t="shared" si="702"/>
        <v>0</v>
      </c>
      <c r="BA118" s="3">
        <f t="shared" si="702"/>
        <v>0</v>
      </c>
      <c r="BB118" s="3">
        <f t="shared" si="702"/>
        <v>0</v>
      </c>
      <c r="BC118" s="3">
        <f t="shared" si="702"/>
        <v>0</v>
      </c>
      <c r="BD118" s="3">
        <f t="shared" si="702"/>
        <v>0</v>
      </c>
      <c r="BE118" s="3">
        <f t="shared" si="702"/>
        <v>0</v>
      </c>
      <c r="BF118" s="3">
        <f t="shared" si="702"/>
        <v>0</v>
      </c>
      <c r="BG118" s="3">
        <f t="shared" si="702"/>
        <v>0</v>
      </c>
      <c r="BH118" s="3">
        <f t="shared" si="702"/>
        <v>0</v>
      </c>
      <c r="BI118" s="3">
        <f t="shared" si="702"/>
        <v>0</v>
      </c>
      <c r="BJ118" s="92">
        <f t="shared" si="702"/>
        <v>0</v>
      </c>
      <c r="BK118" s="69">
        <f t="shared" si="692"/>
        <v>0</v>
      </c>
      <c r="BN118" s="417">
        <f t="shared" ref="BN118" si="703">BN6+BN86</f>
        <v>0</v>
      </c>
    </row>
    <row r="119" spans="1:66" x14ac:dyDescent="0.25">
      <c r="A119" s="496"/>
      <c r="B119" s="190" t="s">
        <v>57</v>
      </c>
      <c r="C119" s="3">
        <f t="shared" ref="C119:N119" si="704">C7+C87</f>
        <v>0</v>
      </c>
      <c r="D119" s="3">
        <f t="shared" si="704"/>
        <v>0</v>
      </c>
      <c r="E119" s="3">
        <f t="shared" si="704"/>
        <v>0</v>
      </c>
      <c r="F119" s="3">
        <f t="shared" si="704"/>
        <v>9065.7002820501275</v>
      </c>
      <c r="G119" s="3">
        <f t="shared" si="704"/>
        <v>12224.906584229439</v>
      </c>
      <c r="H119" s="3">
        <f t="shared" si="704"/>
        <v>0</v>
      </c>
      <c r="I119" s="3">
        <f t="shared" si="704"/>
        <v>0</v>
      </c>
      <c r="J119" s="3">
        <f t="shared" si="704"/>
        <v>0</v>
      </c>
      <c r="K119" s="3">
        <f t="shared" si="704"/>
        <v>520.16824799471283</v>
      </c>
      <c r="L119" s="3">
        <f t="shared" si="704"/>
        <v>7059.9839465334899</v>
      </c>
      <c r="M119" s="3">
        <f t="shared" si="704"/>
        <v>705.82645154700378</v>
      </c>
      <c r="N119" s="92">
        <f t="shared" si="704"/>
        <v>1500.2036028617804</v>
      </c>
      <c r="O119" s="69">
        <f t="shared" si="686"/>
        <v>31076.78911521655</v>
      </c>
      <c r="Q119" s="496"/>
      <c r="R119" s="190" t="s">
        <v>57</v>
      </c>
      <c r="S119" s="3">
        <f t="shared" ref="S119:AD119" si="705">S7+S87</f>
        <v>0</v>
      </c>
      <c r="T119" s="3">
        <f t="shared" si="705"/>
        <v>0</v>
      </c>
      <c r="U119" s="3">
        <f t="shared" si="705"/>
        <v>0</v>
      </c>
      <c r="V119" s="3">
        <f t="shared" si="705"/>
        <v>0</v>
      </c>
      <c r="W119" s="3">
        <f t="shared" si="705"/>
        <v>0</v>
      </c>
      <c r="X119" s="3">
        <f t="shared" si="705"/>
        <v>0</v>
      </c>
      <c r="Y119" s="3">
        <f t="shared" si="705"/>
        <v>0</v>
      </c>
      <c r="Z119" s="3">
        <f t="shared" si="705"/>
        <v>0</v>
      </c>
      <c r="AA119" s="3">
        <f t="shared" si="705"/>
        <v>0</v>
      </c>
      <c r="AB119" s="3">
        <f t="shared" si="705"/>
        <v>0</v>
      </c>
      <c r="AC119" s="3">
        <f t="shared" si="705"/>
        <v>0</v>
      </c>
      <c r="AD119" s="92">
        <f t="shared" si="705"/>
        <v>0</v>
      </c>
      <c r="AE119" s="69">
        <f t="shared" si="688"/>
        <v>0</v>
      </c>
      <c r="AG119" s="496"/>
      <c r="AH119" s="190" t="s">
        <v>57</v>
      </c>
      <c r="AI119" s="3">
        <f t="shared" ref="AI119:AT119" si="706">AI7+AI87</f>
        <v>0</v>
      </c>
      <c r="AJ119" s="3">
        <f t="shared" si="706"/>
        <v>0</v>
      </c>
      <c r="AK119" s="3">
        <f t="shared" si="706"/>
        <v>0</v>
      </c>
      <c r="AL119" s="3">
        <f t="shared" si="706"/>
        <v>0</v>
      </c>
      <c r="AM119" s="3">
        <f t="shared" si="706"/>
        <v>0</v>
      </c>
      <c r="AN119" s="3">
        <f t="shared" si="706"/>
        <v>0</v>
      </c>
      <c r="AO119" s="3">
        <f t="shared" si="706"/>
        <v>0</v>
      </c>
      <c r="AP119" s="3">
        <f t="shared" si="706"/>
        <v>0</v>
      </c>
      <c r="AQ119" s="3">
        <f t="shared" si="706"/>
        <v>0</v>
      </c>
      <c r="AR119" s="3">
        <f t="shared" si="706"/>
        <v>0</v>
      </c>
      <c r="AS119" s="3">
        <f t="shared" si="706"/>
        <v>0</v>
      </c>
      <c r="AT119" s="92">
        <f t="shared" si="706"/>
        <v>0</v>
      </c>
      <c r="AU119" s="69">
        <f t="shared" si="690"/>
        <v>0</v>
      </c>
      <c r="AW119" s="496"/>
      <c r="AX119" s="190" t="s">
        <v>57</v>
      </c>
      <c r="AY119" s="3">
        <f t="shared" ref="AY119:BJ119" si="707">AY7+AY87</f>
        <v>0</v>
      </c>
      <c r="AZ119" s="3">
        <f t="shared" si="707"/>
        <v>0</v>
      </c>
      <c r="BA119" s="3">
        <f t="shared" si="707"/>
        <v>0</v>
      </c>
      <c r="BB119" s="3">
        <f t="shared" si="707"/>
        <v>0</v>
      </c>
      <c r="BC119" s="3">
        <f t="shared" si="707"/>
        <v>0</v>
      </c>
      <c r="BD119" s="3">
        <f t="shared" si="707"/>
        <v>0</v>
      </c>
      <c r="BE119" s="3">
        <f t="shared" si="707"/>
        <v>0</v>
      </c>
      <c r="BF119" s="3">
        <f t="shared" si="707"/>
        <v>0</v>
      </c>
      <c r="BG119" s="3">
        <f t="shared" si="707"/>
        <v>0</v>
      </c>
      <c r="BH119" s="3">
        <f t="shared" si="707"/>
        <v>0</v>
      </c>
      <c r="BI119" s="3">
        <f t="shared" si="707"/>
        <v>0</v>
      </c>
      <c r="BJ119" s="92">
        <f t="shared" si="707"/>
        <v>0</v>
      </c>
      <c r="BK119" s="69">
        <f t="shared" si="692"/>
        <v>0</v>
      </c>
      <c r="BN119" s="417">
        <f t="shared" ref="BN119" si="708">BN7+BN87</f>
        <v>31076.789115216554</v>
      </c>
    </row>
    <row r="120" spans="1:66" x14ac:dyDescent="0.25">
      <c r="A120" s="496"/>
      <c r="B120" s="190" t="s">
        <v>56</v>
      </c>
      <c r="C120" s="3">
        <f t="shared" ref="C120:N120" si="709">C8+C88</f>
        <v>0</v>
      </c>
      <c r="D120" s="3">
        <f t="shared" si="709"/>
        <v>0</v>
      </c>
      <c r="E120" s="3">
        <f t="shared" si="709"/>
        <v>0</v>
      </c>
      <c r="F120" s="3">
        <f t="shared" si="709"/>
        <v>0</v>
      </c>
      <c r="G120" s="3">
        <f t="shared" si="709"/>
        <v>0</v>
      </c>
      <c r="H120" s="3">
        <f t="shared" si="709"/>
        <v>0</v>
      </c>
      <c r="I120" s="3">
        <f t="shared" si="709"/>
        <v>0</v>
      </c>
      <c r="J120" s="3">
        <f t="shared" si="709"/>
        <v>0</v>
      </c>
      <c r="K120" s="3">
        <f t="shared" si="709"/>
        <v>0</v>
      </c>
      <c r="L120" s="3">
        <f t="shared" si="709"/>
        <v>0</v>
      </c>
      <c r="M120" s="3">
        <f t="shared" si="709"/>
        <v>0</v>
      </c>
      <c r="N120" s="92">
        <f t="shared" si="709"/>
        <v>0</v>
      </c>
      <c r="O120" s="69">
        <f t="shared" si="686"/>
        <v>0</v>
      </c>
      <c r="Q120" s="496"/>
      <c r="R120" s="190" t="s">
        <v>56</v>
      </c>
      <c r="S120" s="3">
        <f t="shared" ref="S120:AD120" si="710">S8+S88</f>
        <v>0</v>
      </c>
      <c r="T120" s="3">
        <f t="shared" si="710"/>
        <v>0</v>
      </c>
      <c r="U120" s="3">
        <f t="shared" si="710"/>
        <v>0</v>
      </c>
      <c r="V120" s="3">
        <f t="shared" si="710"/>
        <v>0</v>
      </c>
      <c r="W120" s="3">
        <f t="shared" si="710"/>
        <v>0</v>
      </c>
      <c r="X120" s="3">
        <f t="shared" si="710"/>
        <v>0</v>
      </c>
      <c r="Y120" s="3">
        <f t="shared" si="710"/>
        <v>0</v>
      </c>
      <c r="Z120" s="3">
        <f t="shared" si="710"/>
        <v>0</v>
      </c>
      <c r="AA120" s="3">
        <f t="shared" si="710"/>
        <v>0</v>
      </c>
      <c r="AB120" s="3">
        <f t="shared" si="710"/>
        <v>0</v>
      </c>
      <c r="AC120" s="3">
        <f t="shared" si="710"/>
        <v>0</v>
      </c>
      <c r="AD120" s="92">
        <f t="shared" si="710"/>
        <v>0</v>
      </c>
      <c r="AE120" s="69">
        <f t="shared" si="688"/>
        <v>0</v>
      </c>
      <c r="AG120" s="496"/>
      <c r="AH120" s="190" t="s">
        <v>56</v>
      </c>
      <c r="AI120" s="3">
        <f t="shared" ref="AI120:AT120" si="711">AI8+AI88</f>
        <v>0</v>
      </c>
      <c r="AJ120" s="3">
        <f t="shared" si="711"/>
        <v>0</v>
      </c>
      <c r="AK120" s="3">
        <f t="shared" si="711"/>
        <v>0</v>
      </c>
      <c r="AL120" s="3">
        <f t="shared" si="711"/>
        <v>0</v>
      </c>
      <c r="AM120" s="3">
        <f t="shared" si="711"/>
        <v>0</v>
      </c>
      <c r="AN120" s="3">
        <f t="shared" si="711"/>
        <v>0</v>
      </c>
      <c r="AO120" s="3">
        <f t="shared" si="711"/>
        <v>0</v>
      </c>
      <c r="AP120" s="3">
        <f t="shared" si="711"/>
        <v>0</v>
      </c>
      <c r="AQ120" s="3">
        <f t="shared" si="711"/>
        <v>0</v>
      </c>
      <c r="AR120" s="3">
        <f t="shared" si="711"/>
        <v>0</v>
      </c>
      <c r="AS120" s="3">
        <f t="shared" si="711"/>
        <v>0</v>
      </c>
      <c r="AT120" s="92">
        <f t="shared" si="711"/>
        <v>0</v>
      </c>
      <c r="AU120" s="69">
        <f t="shared" si="690"/>
        <v>0</v>
      </c>
      <c r="AW120" s="496"/>
      <c r="AX120" s="190" t="s">
        <v>56</v>
      </c>
      <c r="AY120" s="3">
        <f t="shared" ref="AY120:BJ120" si="712">AY8+AY88</f>
        <v>0</v>
      </c>
      <c r="AZ120" s="3">
        <f t="shared" si="712"/>
        <v>0</v>
      </c>
      <c r="BA120" s="3">
        <f t="shared" si="712"/>
        <v>0</v>
      </c>
      <c r="BB120" s="3">
        <f t="shared" si="712"/>
        <v>0</v>
      </c>
      <c r="BC120" s="3">
        <f t="shared" si="712"/>
        <v>0</v>
      </c>
      <c r="BD120" s="3">
        <f t="shared" si="712"/>
        <v>0</v>
      </c>
      <c r="BE120" s="3">
        <f t="shared" si="712"/>
        <v>0</v>
      </c>
      <c r="BF120" s="3">
        <f t="shared" si="712"/>
        <v>0</v>
      </c>
      <c r="BG120" s="3">
        <f t="shared" si="712"/>
        <v>0</v>
      </c>
      <c r="BH120" s="3">
        <f t="shared" si="712"/>
        <v>0</v>
      </c>
      <c r="BI120" s="3">
        <f t="shared" si="712"/>
        <v>0</v>
      </c>
      <c r="BJ120" s="92">
        <f t="shared" si="712"/>
        <v>0</v>
      </c>
      <c r="BK120" s="69">
        <f t="shared" si="692"/>
        <v>0</v>
      </c>
      <c r="BN120" s="417">
        <f t="shared" ref="BN120" si="713">BN8+BN88</f>
        <v>0</v>
      </c>
    </row>
    <row r="121" spans="1:66" x14ac:dyDescent="0.25">
      <c r="A121" s="496"/>
      <c r="B121" s="190" t="s">
        <v>55</v>
      </c>
      <c r="C121" s="3">
        <f t="shared" ref="C121:N121" si="714">C9+C89</f>
        <v>0</v>
      </c>
      <c r="D121" s="3">
        <f t="shared" si="714"/>
        <v>0</v>
      </c>
      <c r="E121" s="3">
        <f t="shared" si="714"/>
        <v>0</v>
      </c>
      <c r="F121" s="3">
        <f t="shared" si="714"/>
        <v>0</v>
      </c>
      <c r="G121" s="3">
        <f t="shared" si="714"/>
        <v>5820.790125248699</v>
      </c>
      <c r="H121" s="3">
        <f t="shared" si="714"/>
        <v>0</v>
      </c>
      <c r="I121" s="3">
        <f t="shared" si="714"/>
        <v>0</v>
      </c>
      <c r="J121" s="3">
        <f t="shared" si="714"/>
        <v>0</v>
      </c>
      <c r="K121" s="3">
        <f t="shared" si="714"/>
        <v>1293.508916721933</v>
      </c>
      <c r="L121" s="3">
        <f t="shared" si="714"/>
        <v>0</v>
      </c>
      <c r="M121" s="3">
        <f t="shared" si="714"/>
        <v>0</v>
      </c>
      <c r="N121" s="92">
        <f t="shared" si="714"/>
        <v>0</v>
      </c>
      <c r="O121" s="69">
        <f t="shared" si="686"/>
        <v>7114.2990419706321</v>
      </c>
      <c r="Q121" s="496"/>
      <c r="R121" s="190" t="s">
        <v>55</v>
      </c>
      <c r="S121" s="3">
        <f t="shared" ref="S121:AD121" si="715">S9+S89</f>
        <v>0</v>
      </c>
      <c r="T121" s="3">
        <f t="shared" si="715"/>
        <v>0</v>
      </c>
      <c r="U121" s="3">
        <f t="shared" si="715"/>
        <v>0</v>
      </c>
      <c r="V121" s="3">
        <f t="shared" si="715"/>
        <v>0</v>
      </c>
      <c r="W121" s="3">
        <f t="shared" si="715"/>
        <v>0</v>
      </c>
      <c r="X121" s="3">
        <f t="shared" si="715"/>
        <v>0</v>
      </c>
      <c r="Y121" s="3">
        <f t="shared" si="715"/>
        <v>0</v>
      </c>
      <c r="Z121" s="3">
        <f t="shared" si="715"/>
        <v>0</v>
      </c>
      <c r="AA121" s="3">
        <f t="shared" si="715"/>
        <v>0</v>
      </c>
      <c r="AB121" s="3">
        <f t="shared" si="715"/>
        <v>0</v>
      </c>
      <c r="AC121" s="3">
        <f t="shared" si="715"/>
        <v>0</v>
      </c>
      <c r="AD121" s="92">
        <f t="shared" si="715"/>
        <v>0</v>
      </c>
      <c r="AE121" s="69">
        <f t="shared" si="688"/>
        <v>0</v>
      </c>
      <c r="AG121" s="496"/>
      <c r="AH121" s="190" t="s">
        <v>55</v>
      </c>
      <c r="AI121" s="3">
        <f t="shared" ref="AI121:AT121" si="716">AI9+AI89</f>
        <v>0</v>
      </c>
      <c r="AJ121" s="3">
        <f t="shared" si="716"/>
        <v>0</v>
      </c>
      <c r="AK121" s="3">
        <f t="shared" si="716"/>
        <v>0</v>
      </c>
      <c r="AL121" s="3">
        <f t="shared" si="716"/>
        <v>0</v>
      </c>
      <c r="AM121" s="3">
        <f t="shared" si="716"/>
        <v>0</v>
      </c>
      <c r="AN121" s="3">
        <f t="shared" si="716"/>
        <v>0</v>
      </c>
      <c r="AO121" s="3">
        <f t="shared" si="716"/>
        <v>0</v>
      </c>
      <c r="AP121" s="3">
        <f t="shared" si="716"/>
        <v>0</v>
      </c>
      <c r="AQ121" s="3">
        <f t="shared" si="716"/>
        <v>0</v>
      </c>
      <c r="AR121" s="3">
        <f t="shared" si="716"/>
        <v>0</v>
      </c>
      <c r="AS121" s="3">
        <f t="shared" si="716"/>
        <v>0</v>
      </c>
      <c r="AT121" s="92">
        <f t="shared" si="716"/>
        <v>0</v>
      </c>
      <c r="AU121" s="69">
        <f t="shared" si="690"/>
        <v>0</v>
      </c>
      <c r="AW121" s="496"/>
      <c r="AX121" s="190" t="s">
        <v>55</v>
      </c>
      <c r="AY121" s="3">
        <f t="shared" ref="AY121:BJ121" si="717">AY9+AY89</f>
        <v>0</v>
      </c>
      <c r="AZ121" s="3">
        <f t="shared" si="717"/>
        <v>0</v>
      </c>
      <c r="BA121" s="3">
        <f t="shared" si="717"/>
        <v>0</v>
      </c>
      <c r="BB121" s="3">
        <f t="shared" si="717"/>
        <v>0</v>
      </c>
      <c r="BC121" s="3">
        <f t="shared" si="717"/>
        <v>0</v>
      </c>
      <c r="BD121" s="3">
        <f t="shared" si="717"/>
        <v>0</v>
      </c>
      <c r="BE121" s="3">
        <f t="shared" si="717"/>
        <v>0</v>
      </c>
      <c r="BF121" s="3">
        <f t="shared" si="717"/>
        <v>0</v>
      </c>
      <c r="BG121" s="3">
        <f t="shared" si="717"/>
        <v>0</v>
      </c>
      <c r="BH121" s="3">
        <f t="shared" si="717"/>
        <v>0</v>
      </c>
      <c r="BI121" s="3">
        <f t="shared" si="717"/>
        <v>0</v>
      </c>
      <c r="BJ121" s="92">
        <f t="shared" si="717"/>
        <v>0</v>
      </c>
      <c r="BK121" s="69">
        <f t="shared" si="692"/>
        <v>0</v>
      </c>
      <c r="BN121" s="417">
        <f t="shared" ref="BN121" si="718">BN9+BN89</f>
        <v>7114.299041970633</v>
      </c>
    </row>
    <row r="122" spans="1:66" x14ac:dyDescent="0.25">
      <c r="A122" s="496"/>
      <c r="B122" s="190" t="s">
        <v>54</v>
      </c>
      <c r="C122" s="3">
        <f t="shared" ref="C122:N122" si="719">C10+C90</f>
        <v>0</v>
      </c>
      <c r="D122" s="3">
        <f t="shared" si="719"/>
        <v>0</v>
      </c>
      <c r="E122" s="3">
        <f t="shared" si="719"/>
        <v>135.59935908367919</v>
      </c>
      <c r="F122" s="3">
        <f t="shared" si="719"/>
        <v>789.83654380118844</v>
      </c>
      <c r="G122" s="3">
        <f t="shared" si="719"/>
        <v>2124.1498228183418</v>
      </c>
      <c r="H122" s="3">
        <f t="shared" si="719"/>
        <v>3706.0798922938829</v>
      </c>
      <c r="I122" s="3">
        <f t="shared" si="719"/>
        <v>528.73966530967857</v>
      </c>
      <c r="J122" s="3">
        <f t="shared" si="719"/>
        <v>611.03450383018628</v>
      </c>
      <c r="K122" s="3">
        <f t="shared" si="719"/>
        <v>567.05709868455381</v>
      </c>
      <c r="L122" s="3">
        <f t="shared" si="719"/>
        <v>533.75628610535216</v>
      </c>
      <c r="M122" s="3">
        <f t="shared" si="719"/>
        <v>803.2233751228581</v>
      </c>
      <c r="N122" s="92">
        <f t="shared" si="719"/>
        <v>2027.2418601596491</v>
      </c>
      <c r="O122" s="69">
        <f t="shared" si="686"/>
        <v>11826.71840720937</v>
      </c>
      <c r="Q122" s="496"/>
      <c r="R122" s="190" t="s">
        <v>54</v>
      </c>
      <c r="S122" s="3">
        <f t="shared" ref="S122:AD122" si="720">S10+S90</f>
        <v>0</v>
      </c>
      <c r="T122" s="3">
        <f t="shared" si="720"/>
        <v>0</v>
      </c>
      <c r="U122" s="3">
        <f t="shared" si="720"/>
        <v>179.35426922953263</v>
      </c>
      <c r="V122" s="3">
        <f t="shared" si="720"/>
        <v>46.007268746780994</v>
      </c>
      <c r="W122" s="3">
        <f t="shared" si="720"/>
        <v>238.57009500633322</v>
      </c>
      <c r="X122" s="3">
        <f t="shared" si="720"/>
        <v>452.05980804034766</v>
      </c>
      <c r="Y122" s="3">
        <f t="shared" si="720"/>
        <v>477.59638203616595</v>
      </c>
      <c r="Z122" s="3">
        <f t="shared" si="720"/>
        <v>537.20419818935409</v>
      </c>
      <c r="AA122" s="3">
        <f t="shared" si="720"/>
        <v>1121.1686698457261</v>
      </c>
      <c r="AB122" s="3">
        <f t="shared" si="720"/>
        <v>482.25663646067107</v>
      </c>
      <c r="AC122" s="3">
        <f t="shared" si="720"/>
        <v>692.20212769784439</v>
      </c>
      <c r="AD122" s="92">
        <f t="shared" si="720"/>
        <v>7396.3576830323091</v>
      </c>
      <c r="AE122" s="69">
        <f t="shared" si="688"/>
        <v>11622.777138285066</v>
      </c>
      <c r="AG122" s="496"/>
      <c r="AH122" s="190" t="s">
        <v>54</v>
      </c>
      <c r="AI122" s="3">
        <f t="shared" ref="AI122:AT122" si="721">AI10+AI90</f>
        <v>0</v>
      </c>
      <c r="AJ122" s="3">
        <f t="shared" si="721"/>
        <v>0</v>
      </c>
      <c r="AK122" s="3">
        <f t="shared" si="721"/>
        <v>0</v>
      </c>
      <c r="AL122" s="3">
        <f t="shared" si="721"/>
        <v>0</v>
      </c>
      <c r="AM122" s="3">
        <f t="shared" si="721"/>
        <v>0</v>
      </c>
      <c r="AN122" s="3">
        <f t="shared" si="721"/>
        <v>0</v>
      </c>
      <c r="AO122" s="3">
        <f t="shared" si="721"/>
        <v>0</v>
      </c>
      <c r="AP122" s="3">
        <f t="shared" si="721"/>
        <v>0</v>
      </c>
      <c r="AQ122" s="3">
        <f t="shared" si="721"/>
        <v>0</v>
      </c>
      <c r="AR122" s="3">
        <f t="shared" si="721"/>
        <v>0</v>
      </c>
      <c r="AS122" s="3">
        <f t="shared" si="721"/>
        <v>0</v>
      </c>
      <c r="AT122" s="92">
        <f t="shared" si="721"/>
        <v>0</v>
      </c>
      <c r="AU122" s="69">
        <f t="shared" si="690"/>
        <v>0</v>
      </c>
      <c r="AW122" s="496"/>
      <c r="AX122" s="190" t="s">
        <v>54</v>
      </c>
      <c r="AY122" s="3">
        <f t="shared" ref="AY122:BJ122" si="722">AY10+AY90</f>
        <v>0</v>
      </c>
      <c r="AZ122" s="3">
        <f t="shared" si="722"/>
        <v>0</v>
      </c>
      <c r="BA122" s="3">
        <f t="shared" si="722"/>
        <v>0</v>
      </c>
      <c r="BB122" s="3">
        <f t="shared" si="722"/>
        <v>0</v>
      </c>
      <c r="BC122" s="3">
        <f t="shared" si="722"/>
        <v>0</v>
      </c>
      <c r="BD122" s="3">
        <f t="shared" si="722"/>
        <v>0</v>
      </c>
      <c r="BE122" s="3">
        <f t="shared" si="722"/>
        <v>0</v>
      </c>
      <c r="BF122" s="3">
        <f t="shared" si="722"/>
        <v>0</v>
      </c>
      <c r="BG122" s="3">
        <f t="shared" si="722"/>
        <v>0</v>
      </c>
      <c r="BH122" s="3">
        <f t="shared" si="722"/>
        <v>0</v>
      </c>
      <c r="BI122" s="3">
        <f t="shared" si="722"/>
        <v>0</v>
      </c>
      <c r="BJ122" s="92">
        <f t="shared" si="722"/>
        <v>0</v>
      </c>
      <c r="BK122" s="69">
        <f t="shared" si="692"/>
        <v>0</v>
      </c>
      <c r="BN122" s="417">
        <f t="shared" ref="BN122" si="723">BN10+BN90</f>
        <v>23449.495545494436</v>
      </c>
    </row>
    <row r="123" spans="1:66" x14ac:dyDescent="0.25">
      <c r="A123" s="496"/>
      <c r="B123" s="190" t="s">
        <v>53</v>
      </c>
      <c r="C123" s="3">
        <f t="shared" ref="C123:N123" si="724">C11+C91</f>
        <v>0</v>
      </c>
      <c r="D123" s="3">
        <f t="shared" si="724"/>
        <v>0</v>
      </c>
      <c r="E123" s="3">
        <f t="shared" si="724"/>
        <v>24122.54307783836</v>
      </c>
      <c r="F123" s="3">
        <f t="shared" si="724"/>
        <v>85976.852974380119</v>
      </c>
      <c r="G123" s="3">
        <f t="shared" si="724"/>
        <v>240901.1500354149</v>
      </c>
      <c r="H123" s="3">
        <f t="shared" si="724"/>
        <v>160153.08667670027</v>
      </c>
      <c r="I123" s="3">
        <f t="shared" si="724"/>
        <v>66619.216678817873</v>
      </c>
      <c r="J123" s="3">
        <f t="shared" si="724"/>
        <v>77540.288317543091</v>
      </c>
      <c r="K123" s="3">
        <f t="shared" si="724"/>
        <v>140199.1754275744</v>
      </c>
      <c r="L123" s="3">
        <f t="shared" si="724"/>
        <v>78368.746507963835</v>
      </c>
      <c r="M123" s="3">
        <f t="shared" si="724"/>
        <v>106470.39223143934</v>
      </c>
      <c r="N123" s="92">
        <f t="shared" si="724"/>
        <v>242816.65137229042</v>
      </c>
      <c r="O123" s="69">
        <f t="shared" si="686"/>
        <v>1223168.1032999626</v>
      </c>
      <c r="Q123" s="496"/>
      <c r="R123" s="190" t="s">
        <v>53</v>
      </c>
      <c r="S123" s="3">
        <f t="shared" ref="S123:AD123" si="725">S11+S91</f>
        <v>0</v>
      </c>
      <c r="T123" s="3">
        <f t="shared" si="725"/>
        <v>0</v>
      </c>
      <c r="U123" s="3">
        <f t="shared" si="725"/>
        <v>21076.157264555095</v>
      </c>
      <c r="V123" s="3">
        <f t="shared" si="725"/>
        <v>5406.374967182227</v>
      </c>
      <c r="W123" s="3">
        <f t="shared" si="725"/>
        <v>28034.687228651659</v>
      </c>
      <c r="X123" s="3">
        <f t="shared" si="725"/>
        <v>48598.676094923743</v>
      </c>
      <c r="Y123" s="3">
        <f t="shared" si="725"/>
        <v>61904.70558840064</v>
      </c>
      <c r="Z123" s="3">
        <f t="shared" si="725"/>
        <v>67718.719919779323</v>
      </c>
      <c r="AA123" s="3">
        <f t="shared" si="725"/>
        <v>131750.01246008617</v>
      </c>
      <c r="AB123" s="3">
        <f t="shared" si="725"/>
        <v>56670.614842809926</v>
      </c>
      <c r="AC123" s="3">
        <f t="shared" si="725"/>
        <v>81341.587043845982</v>
      </c>
      <c r="AD123" s="92">
        <f t="shared" si="725"/>
        <v>864622.08074502542</v>
      </c>
      <c r="AE123" s="69">
        <f t="shared" si="688"/>
        <v>1367123.6161552602</v>
      </c>
      <c r="AG123" s="496"/>
      <c r="AH123" s="190" t="s">
        <v>53</v>
      </c>
      <c r="AI123" s="3">
        <f t="shared" ref="AI123:AT123" si="726">AI11+AI91</f>
        <v>0</v>
      </c>
      <c r="AJ123" s="3">
        <f t="shared" si="726"/>
        <v>0</v>
      </c>
      <c r="AK123" s="3">
        <f t="shared" si="726"/>
        <v>0</v>
      </c>
      <c r="AL123" s="3">
        <f t="shared" si="726"/>
        <v>0</v>
      </c>
      <c r="AM123" s="3">
        <f t="shared" si="726"/>
        <v>0</v>
      </c>
      <c r="AN123" s="3">
        <f t="shared" si="726"/>
        <v>0</v>
      </c>
      <c r="AO123" s="3">
        <f t="shared" si="726"/>
        <v>0</v>
      </c>
      <c r="AP123" s="3">
        <f t="shared" si="726"/>
        <v>0</v>
      </c>
      <c r="AQ123" s="3">
        <f t="shared" si="726"/>
        <v>0</v>
      </c>
      <c r="AR123" s="3">
        <f t="shared" si="726"/>
        <v>0</v>
      </c>
      <c r="AS123" s="3">
        <f t="shared" si="726"/>
        <v>0</v>
      </c>
      <c r="AT123" s="92">
        <f t="shared" si="726"/>
        <v>0</v>
      </c>
      <c r="AU123" s="69">
        <f t="shared" si="690"/>
        <v>0</v>
      </c>
      <c r="AW123" s="496"/>
      <c r="AX123" s="190" t="s">
        <v>53</v>
      </c>
      <c r="AY123" s="3">
        <f t="shared" ref="AY123:BJ123" si="727">AY11+AY91</f>
        <v>0</v>
      </c>
      <c r="AZ123" s="3">
        <f t="shared" si="727"/>
        <v>0</v>
      </c>
      <c r="BA123" s="3">
        <f t="shared" si="727"/>
        <v>0</v>
      </c>
      <c r="BB123" s="3">
        <f t="shared" si="727"/>
        <v>0</v>
      </c>
      <c r="BC123" s="3">
        <f t="shared" si="727"/>
        <v>0</v>
      </c>
      <c r="BD123" s="3">
        <f t="shared" si="727"/>
        <v>0</v>
      </c>
      <c r="BE123" s="3">
        <f t="shared" si="727"/>
        <v>0</v>
      </c>
      <c r="BF123" s="3">
        <f t="shared" si="727"/>
        <v>0</v>
      </c>
      <c r="BG123" s="3">
        <f t="shared" si="727"/>
        <v>0</v>
      </c>
      <c r="BH123" s="3">
        <f t="shared" si="727"/>
        <v>0</v>
      </c>
      <c r="BI123" s="3">
        <f t="shared" si="727"/>
        <v>0</v>
      </c>
      <c r="BJ123" s="92">
        <f t="shared" si="727"/>
        <v>0</v>
      </c>
      <c r="BK123" s="69">
        <f t="shared" si="692"/>
        <v>0</v>
      </c>
      <c r="BN123" s="417">
        <f t="shared" ref="BN123" si="728">BN11+BN91</f>
        <v>2590291.7194552226</v>
      </c>
    </row>
    <row r="124" spans="1:66" x14ac:dyDescent="0.25">
      <c r="A124" s="496"/>
      <c r="B124" s="190" t="s">
        <v>52</v>
      </c>
      <c r="C124" s="3">
        <f t="shared" ref="C124:N124" si="729">C12+C92</f>
        <v>0</v>
      </c>
      <c r="D124" s="3">
        <f t="shared" si="729"/>
        <v>0</v>
      </c>
      <c r="E124" s="3">
        <f t="shared" si="729"/>
        <v>0</v>
      </c>
      <c r="F124" s="3">
        <f t="shared" si="729"/>
        <v>0</v>
      </c>
      <c r="G124" s="3">
        <f t="shared" si="729"/>
        <v>135.81385282918927</v>
      </c>
      <c r="H124" s="3">
        <f t="shared" si="729"/>
        <v>0</v>
      </c>
      <c r="I124" s="3">
        <f t="shared" si="729"/>
        <v>0</v>
      </c>
      <c r="J124" s="3">
        <f t="shared" si="729"/>
        <v>0</v>
      </c>
      <c r="K124" s="3">
        <f t="shared" si="729"/>
        <v>0</v>
      </c>
      <c r="L124" s="3">
        <f t="shared" si="729"/>
        <v>0</v>
      </c>
      <c r="M124" s="3">
        <f t="shared" si="729"/>
        <v>0</v>
      </c>
      <c r="N124" s="92">
        <f t="shared" si="729"/>
        <v>0</v>
      </c>
      <c r="O124" s="69">
        <f t="shared" si="686"/>
        <v>135.81385282918927</v>
      </c>
      <c r="Q124" s="496"/>
      <c r="R124" s="190" t="s">
        <v>52</v>
      </c>
      <c r="S124" s="3">
        <f t="shared" ref="S124:AD124" si="730">S12+S92</f>
        <v>0</v>
      </c>
      <c r="T124" s="3">
        <f t="shared" si="730"/>
        <v>0</v>
      </c>
      <c r="U124" s="3">
        <f t="shared" si="730"/>
        <v>0</v>
      </c>
      <c r="V124" s="3">
        <f t="shared" si="730"/>
        <v>0</v>
      </c>
      <c r="W124" s="3">
        <f t="shared" si="730"/>
        <v>0</v>
      </c>
      <c r="X124" s="3">
        <f t="shared" si="730"/>
        <v>0</v>
      </c>
      <c r="Y124" s="3">
        <f t="shared" si="730"/>
        <v>0</v>
      </c>
      <c r="Z124" s="3">
        <f t="shared" si="730"/>
        <v>0</v>
      </c>
      <c r="AA124" s="3">
        <f t="shared" si="730"/>
        <v>0</v>
      </c>
      <c r="AB124" s="3">
        <f t="shared" si="730"/>
        <v>0</v>
      </c>
      <c r="AC124" s="3">
        <f t="shared" si="730"/>
        <v>0</v>
      </c>
      <c r="AD124" s="92">
        <f t="shared" si="730"/>
        <v>0</v>
      </c>
      <c r="AE124" s="69">
        <f t="shared" si="688"/>
        <v>0</v>
      </c>
      <c r="AG124" s="496"/>
      <c r="AH124" s="190" t="s">
        <v>52</v>
      </c>
      <c r="AI124" s="3">
        <f t="shared" ref="AI124:AT124" si="731">AI12+AI92</f>
        <v>0</v>
      </c>
      <c r="AJ124" s="3">
        <f t="shared" si="731"/>
        <v>0</v>
      </c>
      <c r="AK124" s="3">
        <f t="shared" si="731"/>
        <v>0</v>
      </c>
      <c r="AL124" s="3">
        <f t="shared" si="731"/>
        <v>0</v>
      </c>
      <c r="AM124" s="3">
        <f t="shared" si="731"/>
        <v>0</v>
      </c>
      <c r="AN124" s="3">
        <f t="shared" si="731"/>
        <v>0</v>
      </c>
      <c r="AO124" s="3">
        <f t="shared" si="731"/>
        <v>0</v>
      </c>
      <c r="AP124" s="3">
        <f t="shared" si="731"/>
        <v>0</v>
      </c>
      <c r="AQ124" s="3">
        <f t="shared" si="731"/>
        <v>0</v>
      </c>
      <c r="AR124" s="3">
        <f t="shared" si="731"/>
        <v>0</v>
      </c>
      <c r="AS124" s="3">
        <f t="shared" si="731"/>
        <v>0</v>
      </c>
      <c r="AT124" s="92">
        <f t="shared" si="731"/>
        <v>0</v>
      </c>
      <c r="AU124" s="69">
        <f t="shared" si="690"/>
        <v>0</v>
      </c>
      <c r="AW124" s="496"/>
      <c r="AX124" s="190" t="s">
        <v>52</v>
      </c>
      <c r="AY124" s="3">
        <f t="shared" ref="AY124:BJ124" si="732">AY12+AY92</f>
        <v>0</v>
      </c>
      <c r="AZ124" s="3">
        <f t="shared" si="732"/>
        <v>0</v>
      </c>
      <c r="BA124" s="3">
        <f t="shared" si="732"/>
        <v>0</v>
      </c>
      <c r="BB124" s="3">
        <f t="shared" si="732"/>
        <v>0</v>
      </c>
      <c r="BC124" s="3">
        <f t="shared" si="732"/>
        <v>0</v>
      </c>
      <c r="BD124" s="3">
        <f t="shared" si="732"/>
        <v>0</v>
      </c>
      <c r="BE124" s="3">
        <f t="shared" si="732"/>
        <v>0</v>
      </c>
      <c r="BF124" s="3">
        <f t="shared" si="732"/>
        <v>0</v>
      </c>
      <c r="BG124" s="3">
        <f t="shared" si="732"/>
        <v>0</v>
      </c>
      <c r="BH124" s="3">
        <f t="shared" si="732"/>
        <v>0</v>
      </c>
      <c r="BI124" s="3">
        <f t="shared" si="732"/>
        <v>0</v>
      </c>
      <c r="BJ124" s="92">
        <f t="shared" si="732"/>
        <v>0</v>
      </c>
      <c r="BK124" s="69">
        <f t="shared" si="692"/>
        <v>0</v>
      </c>
      <c r="BN124" s="417">
        <f t="shared" ref="BN124" si="733">BN12+BN92</f>
        <v>135.81385282918927</v>
      </c>
    </row>
    <row r="125" spans="1:66" x14ac:dyDescent="0.25">
      <c r="A125" s="496"/>
      <c r="B125" s="190" t="s">
        <v>51</v>
      </c>
      <c r="C125" s="3">
        <f t="shared" ref="C125:N125" si="734">C13+C93</f>
        <v>0</v>
      </c>
      <c r="D125" s="3">
        <f t="shared" si="734"/>
        <v>0</v>
      </c>
      <c r="E125" s="3">
        <f t="shared" si="734"/>
        <v>204.25382636735631</v>
      </c>
      <c r="F125" s="3">
        <f t="shared" si="734"/>
        <v>48.746968422978519</v>
      </c>
      <c r="G125" s="3">
        <f t="shared" si="734"/>
        <v>128.95695497854763</v>
      </c>
      <c r="H125" s="3">
        <f t="shared" si="734"/>
        <v>581.91722919585266</v>
      </c>
      <c r="I125" s="3">
        <f t="shared" si="734"/>
        <v>157.60321160122356</v>
      </c>
      <c r="J125" s="3">
        <f t="shared" si="734"/>
        <v>198.73425461755943</v>
      </c>
      <c r="K125" s="3">
        <f t="shared" si="734"/>
        <v>2101.9760504480064</v>
      </c>
      <c r="L125" s="3">
        <f t="shared" si="734"/>
        <v>489.74135493053734</v>
      </c>
      <c r="M125" s="3">
        <f t="shared" si="734"/>
        <v>309.12791505572608</v>
      </c>
      <c r="N125" s="92">
        <f t="shared" si="734"/>
        <v>316.58719222421951</v>
      </c>
      <c r="O125" s="69">
        <f t="shared" si="686"/>
        <v>4537.644957842007</v>
      </c>
      <c r="Q125" s="496"/>
      <c r="R125" s="190" t="s">
        <v>51</v>
      </c>
      <c r="S125" s="3">
        <f t="shared" ref="S125:AD125" si="735">S13+S93</f>
        <v>0</v>
      </c>
      <c r="T125" s="3">
        <f t="shared" si="735"/>
        <v>0</v>
      </c>
      <c r="U125" s="3">
        <f t="shared" si="735"/>
        <v>0</v>
      </c>
      <c r="V125" s="3">
        <f t="shared" si="735"/>
        <v>0</v>
      </c>
      <c r="W125" s="3">
        <f t="shared" si="735"/>
        <v>0</v>
      </c>
      <c r="X125" s="3">
        <f t="shared" si="735"/>
        <v>0</v>
      </c>
      <c r="Y125" s="3">
        <f t="shared" si="735"/>
        <v>144.22656773079598</v>
      </c>
      <c r="Z125" s="3">
        <f t="shared" si="735"/>
        <v>202.85130272835124</v>
      </c>
      <c r="AA125" s="3">
        <f t="shared" si="735"/>
        <v>0</v>
      </c>
      <c r="AB125" s="3">
        <f t="shared" si="735"/>
        <v>0</v>
      </c>
      <c r="AC125" s="3">
        <f t="shared" si="735"/>
        <v>0</v>
      </c>
      <c r="AD125" s="92">
        <f t="shared" si="735"/>
        <v>101.49436770077884</v>
      </c>
      <c r="AE125" s="69">
        <f t="shared" si="688"/>
        <v>448.57223815992609</v>
      </c>
      <c r="AG125" s="496"/>
      <c r="AH125" s="190" t="s">
        <v>51</v>
      </c>
      <c r="AI125" s="3">
        <f t="shared" ref="AI125:AT125" si="736">AI13+AI93</f>
        <v>0</v>
      </c>
      <c r="AJ125" s="3">
        <f t="shared" si="736"/>
        <v>0</v>
      </c>
      <c r="AK125" s="3">
        <f t="shared" si="736"/>
        <v>0</v>
      </c>
      <c r="AL125" s="3">
        <f t="shared" si="736"/>
        <v>0</v>
      </c>
      <c r="AM125" s="3">
        <f t="shared" si="736"/>
        <v>0</v>
      </c>
      <c r="AN125" s="3">
        <f t="shared" si="736"/>
        <v>0</v>
      </c>
      <c r="AO125" s="3">
        <f t="shared" si="736"/>
        <v>0</v>
      </c>
      <c r="AP125" s="3">
        <f t="shared" si="736"/>
        <v>0</v>
      </c>
      <c r="AQ125" s="3">
        <f t="shared" si="736"/>
        <v>0</v>
      </c>
      <c r="AR125" s="3">
        <f t="shared" si="736"/>
        <v>0</v>
      </c>
      <c r="AS125" s="3">
        <f t="shared" si="736"/>
        <v>0</v>
      </c>
      <c r="AT125" s="92">
        <f t="shared" si="736"/>
        <v>0</v>
      </c>
      <c r="AU125" s="69">
        <f t="shared" si="690"/>
        <v>0</v>
      </c>
      <c r="AW125" s="496"/>
      <c r="AX125" s="190" t="s">
        <v>51</v>
      </c>
      <c r="AY125" s="3">
        <f t="shared" ref="AY125:BJ125" si="737">AY13+AY93</f>
        <v>0</v>
      </c>
      <c r="AZ125" s="3">
        <f t="shared" si="737"/>
        <v>0</v>
      </c>
      <c r="BA125" s="3">
        <f t="shared" si="737"/>
        <v>0</v>
      </c>
      <c r="BB125" s="3">
        <f t="shared" si="737"/>
        <v>0</v>
      </c>
      <c r="BC125" s="3">
        <f t="shared" si="737"/>
        <v>0</v>
      </c>
      <c r="BD125" s="3">
        <f t="shared" si="737"/>
        <v>0</v>
      </c>
      <c r="BE125" s="3">
        <f t="shared" si="737"/>
        <v>0</v>
      </c>
      <c r="BF125" s="3">
        <f t="shared" si="737"/>
        <v>0</v>
      </c>
      <c r="BG125" s="3">
        <f t="shared" si="737"/>
        <v>0</v>
      </c>
      <c r="BH125" s="3">
        <f t="shared" si="737"/>
        <v>0</v>
      </c>
      <c r="BI125" s="3">
        <f t="shared" si="737"/>
        <v>0</v>
      </c>
      <c r="BJ125" s="92">
        <f t="shared" si="737"/>
        <v>0</v>
      </c>
      <c r="BK125" s="69">
        <f t="shared" si="692"/>
        <v>0</v>
      </c>
      <c r="BN125" s="417">
        <f t="shared" ref="BN125" si="738">BN13+BN93</f>
        <v>4986.2171960019341</v>
      </c>
    </row>
    <row r="126" spans="1:66" x14ac:dyDescent="0.25">
      <c r="A126" s="496"/>
      <c r="B126" s="190" t="s">
        <v>50</v>
      </c>
      <c r="C126" s="3">
        <f t="shared" ref="C126:N126" si="739">C14+C94</f>
        <v>0</v>
      </c>
      <c r="D126" s="3">
        <f t="shared" si="739"/>
        <v>0</v>
      </c>
      <c r="E126" s="3">
        <f t="shared" si="739"/>
        <v>0</v>
      </c>
      <c r="F126" s="3">
        <f t="shared" si="739"/>
        <v>0</v>
      </c>
      <c r="G126" s="3">
        <f t="shared" si="739"/>
        <v>0</v>
      </c>
      <c r="H126" s="3">
        <f t="shared" si="739"/>
        <v>0</v>
      </c>
      <c r="I126" s="3">
        <f t="shared" si="739"/>
        <v>0</v>
      </c>
      <c r="J126" s="3">
        <f t="shared" si="739"/>
        <v>0</v>
      </c>
      <c r="K126" s="3">
        <f t="shared" si="739"/>
        <v>0</v>
      </c>
      <c r="L126" s="3">
        <f t="shared" si="739"/>
        <v>0</v>
      </c>
      <c r="M126" s="3">
        <f t="shared" si="739"/>
        <v>0</v>
      </c>
      <c r="N126" s="92">
        <f t="shared" si="739"/>
        <v>0</v>
      </c>
      <c r="O126" s="69">
        <f t="shared" si="686"/>
        <v>0</v>
      </c>
      <c r="Q126" s="496"/>
      <c r="R126" s="190" t="s">
        <v>50</v>
      </c>
      <c r="S126" s="3">
        <f t="shared" ref="S126:AD126" si="740">S14+S94</f>
        <v>0</v>
      </c>
      <c r="T126" s="3">
        <f t="shared" si="740"/>
        <v>0</v>
      </c>
      <c r="U126" s="3">
        <f t="shared" si="740"/>
        <v>0</v>
      </c>
      <c r="V126" s="3">
        <f t="shared" si="740"/>
        <v>0</v>
      </c>
      <c r="W126" s="3">
        <f t="shared" si="740"/>
        <v>0</v>
      </c>
      <c r="X126" s="3">
        <f t="shared" si="740"/>
        <v>0</v>
      </c>
      <c r="Y126" s="3">
        <f t="shared" si="740"/>
        <v>0</v>
      </c>
      <c r="Z126" s="3">
        <f t="shared" si="740"/>
        <v>0</v>
      </c>
      <c r="AA126" s="3">
        <f t="shared" si="740"/>
        <v>0</v>
      </c>
      <c r="AB126" s="3">
        <f t="shared" si="740"/>
        <v>0</v>
      </c>
      <c r="AC126" s="3">
        <f t="shared" si="740"/>
        <v>0</v>
      </c>
      <c r="AD126" s="92">
        <f t="shared" si="740"/>
        <v>0</v>
      </c>
      <c r="AE126" s="69">
        <f t="shared" si="688"/>
        <v>0</v>
      </c>
      <c r="AG126" s="496"/>
      <c r="AH126" s="190" t="s">
        <v>50</v>
      </c>
      <c r="AI126" s="3">
        <f t="shared" ref="AI126:AT126" si="741">AI14+AI94</f>
        <v>0</v>
      </c>
      <c r="AJ126" s="3">
        <f t="shared" si="741"/>
        <v>0</v>
      </c>
      <c r="AK126" s="3">
        <f t="shared" si="741"/>
        <v>0</v>
      </c>
      <c r="AL126" s="3">
        <f t="shared" si="741"/>
        <v>0</v>
      </c>
      <c r="AM126" s="3">
        <f t="shared" si="741"/>
        <v>0</v>
      </c>
      <c r="AN126" s="3">
        <f t="shared" si="741"/>
        <v>0</v>
      </c>
      <c r="AO126" s="3">
        <f t="shared" si="741"/>
        <v>0</v>
      </c>
      <c r="AP126" s="3">
        <f t="shared" si="741"/>
        <v>0</v>
      </c>
      <c r="AQ126" s="3">
        <f t="shared" si="741"/>
        <v>0</v>
      </c>
      <c r="AR126" s="3">
        <f t="shared" si="741"/>
        <v>0</v>
      </c>
      <c r="AS126" s="3">
        <f t="shared" si="741"/>
        <v>0</v>
      </c>
      <c r="AT126" s="92">
        <f t="shared" si="741"/>
        <v>0</v>
      </c>
      <c r="AU126" s="69">
        <f t="shared" si="690"/>
        <v>0</v>
      </c>
      <c r="AW126" s="496"/>
      <c r="AX126" s="190" t="s">
        <v>50</v>
      </c>
      <c r="AY126" s="3">
        <f t="shared" ref="AY126:BJ126" si="742">AY14+AY94</f>
        <v>0</v>
      </c>
      <c r="AZ126" s="3">
        <f t="shared" si="742"/>
        <v>0</v>
      </c>
      <c r="BA126" s="3">
        <f t="shared" si="742"/>
        <v>0</v>
      </c>
      <c r="BB126" s="3">
        <f t="shared" si="742"/>
        <v>0</v>
      </c>
      <c r="BC126" s="3">
        <f t="shared" si="742"/>
        <v>0</v>
      </c>
      <c r="BD126" s="3">
        <f t="shared" si="742"/>
        <v>0</v>
      </c>
      <c r="BE126" s="3">
        <f t="shared" si="742"/>
        <v>0</v>
      </c>
      <c r="BF126" s="3">
        <f t="shared" si="742"/>
        <v>0</v>
      </c>
      <c r="BG126" s="3">
        <f t="shared" si="742"/>
        <v>0</v>
      </c>
      <c r="BH126" s="3">
        <f t="shared" si="742"/>
        <v>0</v>
      </c>
      <c r="BI126" s="3">
        <f t="shared" si="742"/>
        <v>0</v>
      </c>
      <c r="BJ126" s="92">
        <f t="shared" si="742"/>
        <v>0</v>
      </c>
      <c r="BK126" s="69">
        <f t="shared" si="692"/>
        <v>0</v>
      </c>
      <c r="BN126" s="417">
        <f t="shared" ref="BN126" si="743">BN14+BN94</f>
        <v>0</v>
      </c>
    </row>
    <row r="127" spans="1:66" x14ac:dyDescent="0.25">
      <c r="A127" s="496"/>
      <c r="B127" s="190" t="s">
        <v>49</v>
      </c>
      <c r="C127" s="3">
        <f t="shared" ref="C127:N127" si="744">C15+C95</f>
        <v>0</v>
      </c>
      <c r="D127" s="3">
        <f t="shared" si="744"/>
        <v>0</v>
      </c>
      <c r="E127" s="3">
        <f t="shared" si="744"/>
        <v>0</v>
      </c>
      <c r="F127" s="3">
        <f t="shared" si="744"/>
        <v>0</v>
      </c>
      <c r="G127" s="3">
        <f t="shared" si="744"/>
        <v>0</v>
      </c>
      <c r="H127" s="3">
        <f t="shared" si="744"/>
        <v>0</v>
      </c>
      <c r="I127" s="3">
        <f t="shared" si="744"/>
        <v>0</v>
      </c>
      <c r="J127" s="3">
        <f t="shared" si="744"/>
        <v>0</v>
      </c>
      <c r="K127" s="3">
        <f t="shared" si="744"/>
        <v>0</v>
      </c>
      <c r="L127" s="3">
        <f t="shared" si="744"/>
        <v>0</v>
      </c>
      <c r="M127" s="3">
        <f t="shared" si="744"/>
        <v>0</v>
      </c>
      <c r="N127" s="92">
        <f t="shared" si="744"/>
        <v>0</v>
      </c>
      <c r="O127" s="69">
        <f t="shared" si="686"/>
        <v>0</v>
      </c>
      <c r="Q127" s="496"/>
      <c r="R127" s="190" t="s">
        <v>49</v>
      </c>
      <c r="S127" s="3">
        <f t="shared" ref="S127:AD127" si="745">S15+S95</f>
        <v>0</v>
      </c>
      <c r="T127" s="3">
        <f t="shared" si="745"/>
        <v>0</v>
      </c>
      <c r="U127" s="3">
        <f t="shared" si="745"/>
        <v>0</v>
      </c>
      <c r="V127" s="3">
        <f t="shared" si="745"/>
        <v>0</v>
      </c>
      <c r="W127" s="3">
        <f t="shared" si="745"/>
        <v>0</v>
      </c>
      <c r="X127" s="3">
        <f t="shared" si="745"/>
        <v>0</v>
      </c>
      <c r="Y127" s="3">
        <f t="shared" si="745"/>
        <v>0</v>
      </c>
      <c r="Z127" s="3">
        <f t="shared" si="745"/>
        <v>0</v>
      </c>
      <c r="AA127" s="3">
        <f t="shared" si="745"/>
        <v>0</v>
      </c>
      <c r="AB127" s="3">
        <f t="shared" si="745"/>
        <v>0</v>
      </c>
      <c r="AC127" s="3">
        <f t="shared" si="745"/>
        <v>0</v>
      </c>
      <c r="AD127" s="92">
        <f t="shared" si="745"/>
        <v>0</v>
      </c>
      <c r="AE127" s="69">
        <f t="shared" si="688"/>
        <v>0</v>
      </c>
      <c r="AG127" s="496"/>
      <c r="AH127" s="190" t="s">
        <v>49</v>
      </c>
      <c r="AI127" s="3">
        <f t="shared" ref="AI127:AT127" si="746">AI15+AI95</f>
        <v>0</v>
      </c>
      <c r="AJ127" s="3">
        <f t="shared" si="746"/>
        <v>0</v>
      </c>
      <c r="AK127" s="3">
        <f t="shared" si="746"/>
        <v>0</v>
      </c>
      <c r="AL127" s="3">
        <f t="shared" si="746"/>
        <v>0</v>
      </c>
      <c r="AM127" s="3">
        <f t="shared" si="746"/>
        <v>0</v>
      </c>
      <c r="AN127" s="3">
        <f t="shared" si="746"/>
        <v>0</v>
      </c>
      <c r="AO127" s="3">
        <f t="shared" si="746"/>
        <v>0</v>
      </c>
      <c r="AP127" s="3">
        <f t="shared" si="746"/>
        <v>0</v>
      </c>
      <c r="AQ127" s="3">
        <f t="shared" si="746"/>
        <v>0</v>
      </c>
      <c r="AR127" s="3">
        <f t="shared" si="746"/>
        <v>0</v>
      </c>
      <c r="AS127" s="3">
        <f t="shared" si="746"/>
        <v>0</v>
      </c>
      <c r="AT127" s="92">
        <f t="shared" si="746"/>
        <v>0</v>
      </c>
      <c r="AU127" s="69">
        <f t="shared" si="690"/>
        <v>0</v>
      </c>
      <c r="AW127" s="496"/>
      <c r="AX127" s="190" t="s">
        <v>49</v>
      </c>
      <c r="AY127" s="3">
        <f t="shared" ref="AY127:BJ127" si="747">AY15+AY95</f>
        <v>0</v>
      </c>
      <c r="AZ127" s="3">
        <f t="shared" si="747"/>
        <v>0</v>
      </c>
      <c r="BA127" s="3">
        <f t="shared" si="747"/>
        <v>0</v>
      </c>
      <c r="BB127" s="3">
        <f t="shared" si="747"/>
        <v>0</v>
      </c>
      <c r="BC127" s="3">
        <f t="shared" si="747"/>
        <v>0</v>
      </c>
      <c r="BD127" s="3">
        <f t="shared" si="747"/>
        <v>0</v>
      </c>
      <c r="BE127" s="3">
        <f t="shared" si="747"/>
        <v>0</v>
      </c>
      <c r="BF127" s="3">
        <f t="shared" si="747"/>
        <v>0</v>
      </c>
      <c r="BG127" s="3">
        <f t="shared" si="747"/>
        <v>0</v>
      </c>
      <c r="BH127" s="3">
        <f t="shared" si="747"/>
        <v>0</v>
      </c>
      <c r="BI127" s="3">
        <f t="shared" si="747"/>
        <v>0</v>
      </c>
      <c r="BJ127" s="92">
        <f t="shared" si="747"/>
        <v>0</v>
      </c>
      <c r="BK127" s="69">
        <f t="shared" si="692"/>
        <v>0</v>
      </c>
      <c r="BN127" s="417">
        <f t="shared" ref="BN127" si="748">BN15+BN95</f>
        <v>0</v>
      </c>
    </row>
    <row r="128" spans="1:66" ht="15.75" thickBot="1" x14ac:dyDescent="0.3">
      <c r="A128" s="497"/>
      <c r="B128" s="190" t="s">
        <v>48</v>
      </c>
      <c r="C128" s="3">
        <f t="shared" ref="C128:N128" si="749">C16+C96</f>
        <v>0</v>
      </c>
      <c r="D128" s="3">
        <f t="shared" si="749"/>
        <v>0</v>
      </c>
      <c r="E128" s="3">
        <f t="shared" si="749"/>
        <v>0</v>
      </c>
      <c r="F128" s="3">
        <f t="shared" si="749"/>
        <v>0</v>
      </c>
      <c r="G128" s="3">
        <f t="shared" si="749"/>
        <v>0</v>
      </c>
      <c r="H128" s="3">
        <f t="shared" si="749"/>
        <v>0</v>
      </c>
      <c r="I128" s="3">
        <f t="shared" si="749"/>
        <v>0</v>
      </c>
      <c r="J128" s="3">
        <f t="shared" si="749"/>
        <v>0</v>
      </c>
      <c r="K128" s="3">
        <f t="shared" si="749"/>
        <v>0</v>
      </c>
      <c r="L128" s="3">
        <f t="shared" si="749"/>
        <v>0</v>
      </c>
      <c r="M128" s="3">
        <f t="shared" si="749"/>
        <v>0</v>
      </c>
      <c r="N128" s="92">
        <f t="shared" si="749"/>
        <v>0</v>
      </c>
      <c r="O128" s="69">
        <f t="shared" si="686"/>
        <v>0</v>
      </c>
      <c r="P128" s="275" t="s">
        <v>154</v>
      </c>
      <c r="Q128" s="497"/>
      <c r="R128" s="190" t="s">
        <v>48</v>
      </c>
      <c r="S128" s="3">
        <f t="shared" ref="S128:AD128" si="750">S16+S96</f>
        <v>0</v>
      </c>
      <c r="T128" s="3">
        <f t="shared" si="750"/>
        <v>0</v>
      </c>
      <c r="U128" s="3">
        <f t="shared" si="750"/>
        <v>0</v>
      </c>
      <c r="V128" s="3">
        <f t="shared" si="750"/>
        <v>0</v>
      </c>
      <c r="W128" s="3">
        <f t="shared" si="750"/>
        <v>0</v>
      </c>
      <c r="X128" s="3">
        <f t="shared" si="750"/>
        <v>0</v>
      </c>
      <c r="Y128" s="3">
        <f t="shared" si="750"/>
        <v>0</v>
      </c>
      <c r="Z128" s="3">
        <f t="shared" si="750"/>
        <v>0</v>
      </c>
      <c r="AA128" s="3">
        <f t="shared" si="750"/>
        <v>0</v>
      </c>
      <c r="AB128" s="3">
        <f t="shared" si="750"/>
        <v>0</v>
      </c>
      <c r="AC128" s="3">
        <f t="shared" si="750"/>
        <v>0</v>
      </c>
      <c r="AD128" s="92">
        <f t="shared" si="750"/>
        <v>0</v>
      </c>
      <c r="AE128" s="69">
        <f t="shared" si="688"/>
        <v>0</v>
      </c>
      <c r="AF128" s="275" t="s">
        <v>154</v>
      </c>
      <c r="AG128" s="497"/>
      <c r="AH128" s="190" t="s">
        <v>48</v>
      </c>
      <c r="AI128" s="3">
        <f t="shared" ref="AI128:AT128" si="751">AI16+AI96</f>
        <v>0</v>
      </c>
      <c r="AJ128" s="3">
        <f t="shared" si="751"/>
        <v>0</v>
      </c>
      <c r="AK128" s="3">
        <f t="shared" si="751"/>
        <v>0</v>
      </c>
      <c r="AL128" s="3">
        <f t="shared" si="751"/>
        <v>0</v>
      </c>
      <c r="AM128" s="3">
        <f t="shared" si="751"/>
        <v>0</v>
      </c>
      <c r="AN128" s="3">
        <f t="shared" si="751"/>
        <v>0</v>
      </c>
      <c r="AO128" s="3">
        <f t="shared" si="751"/>
        <v>0</v>
      </c>
      <c r="AP128" s="3">
        <f t="shared" si="751"/>
        <v>0</v>
      </c>
      <c r="AQ128" s="3">
        <f t="shared" si="751"/>
        <v>0</v>
      </c>
      <c r="AR128" s="3">
        <f t="shared" si="751"/>
        <v>0</v>
      </c>
      <c r="AS128" s="3">
        <f t="shared" si="751"/>
        <v>0</v>
      </c>
      <c r="AT128" s="92">
        <f t="shared" si="751"/>
        <v>0</v>
      </c>
      <c r="AU128" s="69">
        <f t="shared" si="690"/>
        <v>0</v>
      </c>
      <c r="AV128" s="275" t="s">
        <v>154</v>
      </c>
      <c r="AW128" s="497"/>
      <c r="AX128" s="190" t="s">
        <v>48</v>
      </c>
      <c r="AY128" s="3">
        <f t="shared" ref="AY128:BJ128" si="752">AY16+AY96</f>
        <v>0</v>
      </c>
      <c r="AZ128" s="3">
        <f t="shared" si="752"/>
        <v>0</v>
      </c>
      <c r="BA128" s="3">
        <f t="shared" si="752"/>
        <v>0</v>
      </c>
      <c r="BB128" s="3">
        <f t="shared" si="752"/>
        <v>0</v>
      </c>
      <c r="BC128" s="3">
        <f t="shared" si="752"/>
        <v>0</v>
      </c>
      <c r="BD128" s="3">
        <f t="shared" si="752"/>
        <v>0</v>
      </c>
      <c r="BE128" s="3">
        <f t="shared" si="752"/>
        <v>0</v>
      </c>
      <c r="BF128" s="3">
        <f t="shared" si="752"/>
        <v>0</v>
      </c>
      <c r="BG128" s="3">
        <f t="shared" si="752"/>
        <v>0</v>
      </c>
      <c r="BH128" s="3">
        <f t="shared" si="752"/>
        <v>0</v>
      </c>
      <c r="BI128" s="3">
        <f t="shared" si="752"/>
        <v>0</v>
      </c>
      <c r="BJ128" s="92">
        <f t="shared" si="752"/>
        <v>0</v>
      </c>
      <c r="BK128" s="69">
        <f t="shared" si="692"/>
        <v>0</v>
      </c>
      <c r="BL128" s="275" t="s">
        <v>154</v>
      </c>
      <c r="BN128" s="417">
        <f t="shared" ref="BN128" si="753">BN16+BN96</f>
        <v>0</v>
      </c>
    </row>
    <row r="129" spans="1:96" ht="15.75" thickBot="1" x14ac:dyDescent="0.3">
      <c r="B129" s="191" t="s">
        <v>43</v>
      </c>
      <c r="C129" s="183">
        <f>SUM(C116:C128)</f>
        <v>0</v>
      </c>
      <c r="D129" s="183">
        <f t="shared" ref="D129" si="754">SUM(D116:D128)</f>
        <v>0</v>
      </c>
      <c r="E129" s="183">
        <f t="shared" ref="E129" si="755">SUM(E116:E128)</f>
        <v>24462.396263289396</v>
      </c>
      <c r="F129" s="183">
        <f t="shared" ref="F129" si="756">SUM(F116:F128)</f>
        <v>95881.136768654411</v>
      </c>
      <c r="G129" s="183">
        <f t="shared" ref="G129" si="757">SUM(G116:G128)</f>
        <v>261335.76737551912</v>
      </c>
      <c r="H129" s="183">
        <f t="shared" ref="H129" si="758">SUM(H116:H128)</f>
        <v>164441.08379819</v>
      </c>
      <c r="I129" s="183">
        <f t="shared" ref="I129" si="759">SUM(I116:I128)</f>
        <v>67305.559555728774</v>
      </c>
      <c r="J129" s="183">
        <f t="shared" ref="J129" si="760">SUM(J116:J128)</f>
        <v>78350.057075990844</v>
      </c>
      <c r="K129" s="183">
        <f t="shared" ref="K129" si="761">SUM(K116:K128)</f>
        <v>144681.88574142358</v>
      </c>
      <c r="L129" s="183">
        <f t="shared" ref="L129" si="762">SUM(L116:L128)</f>
        <v>86452.22809553321</v>
      </c>
      <c r="M129" s="183">
        <f t="shared" ref="M129" si="763">SUM(M116:M128)</f>
        <v>108288.56997316492</v>
      </c>
      <c r="N129" s="360">
        <f t="shared" ref="N129" si="764">SUM(N116:N128)</f>
        <v>246660.68402753607</v>
      </c>
      <c r="O129" s="72">
        <f t="shared" si="686"/>
        <v>1277859.3686750303</v>
      </c>
      <c r="P129" s="274">
        <f>SUM(C4:N16,C84:N96)</f>
        <v>1277859.3686750298</v>
      </c>
      <c r="Q129" s="73"/>
      <c r="R129" s="191" t="s">
        <v>43</v>
      </c>
      <c r="S129" s="183">
        <f>SUM(S116:S128)</f>
        <v>0</v>
      </c>
      <c r="T129" s="183">
        <f t="shared" ref="T129" si="765">SUM(T116:T128)</f>
        <v>0</v>
      </c>
      <c r="U129" s="183">
        <f t="shared" ref="U129" si="766">SUM(U116:U128)</f>
        <v>21255.511533784629</v>
      </c>
      <c r="V129" s="183">
        <f t="shared" ref="V129" si="767">SUM(V116:V128)</f>
        <v>5452.3822359290079</v>
      </c>
      <c r="W129" s="183">
        <f t="shared" ref="W129" si="768">SUM(W116:W128)</f>
        <v>28273.257323657992</v>
      </c>
      <c r="X129" s="183">
        <f t="shared" ref="X129" si="769">SUM(X116:X128)</f>
        <v>49050.735902964094</v>
      </c>
      <c r="Y129" s="183">
        <f t="shared" ref="Y129" si="770">SUM(Y116:Y128)</f>
        <v>62526.5285381676</v>
      </c>
      <c r="Z129" s="183">
        <f t="shared" ref="Z129" si="771">SUM(Z116:Z128)</f>
        <v>68458.775420697028</v>
      </c>
      <c r="AA129" s="183">
        <f t="shared" ref="AA129" si="772">SUM(AA116:AA128)</f>
        <v>132871.18112993191</v>
      </c>
      <c r="AB129" s="183">
        <f t="shared" ref="AB129" si="773">SUM(AB116:AB128)</f>
        <v>57152.871479270594</v>
      </c>
      <c r="AC129" s="183">
        <f t="shared" ref="AC129" si="774">SUM(AC116:AC128)</f>
        <v>82033.789171543831</v>
      </c>
      <c r="AD129" s="360">
        <f t="shared" ref="AD129" si="775">SUM(AD116:AD128)</f>
        <v>872119.93279575848</v>
      </c>
      <c r="AE129" s="72">
        <f t="shared" si="688"/>
        <v>1379194.9655317052</v>
      </c>
      <c r="AF129" s="274">
        <f>SUM(S4:AD16,S84:AD96)</f>
        <v>1379194.9655317049</v>
      </c>
      <c r="AG129" s="73"/>
      <c r="AH129" s="191" t="s">
        <v>43</v>
      </c>
      <c r="AI129" s="183">
        <f>SUM(AI116:AI128)</f>
        <v>0</v>
      </c>
      <c r="AJ129" s="183">
        <f t="shared" ref="AJ129" si="776">SUM(AJ116:AJ128)</f>
        <v>0</v>
      </c>
      <c r="AK129" s="183">
        <f t="shared" ref="AK129" si="777">SUM(AK116:AK128)</f>
        <v>0</v>
      </c>
      <c r="AL129" s="183">
        <f t="shared" ref="AL129" si="778">SUM(AL116:AL128)</f>
        <v>0</v>
      </c>
      <c r="AM129" s="183">
        <f t="shared" ref="AM129" si="779">SUM(AM116:AM128)</f>
        <v>0</v>
      </c>
      <c r="AN129" s="183">
        <f t="shared" ref="AN129" si="780">SUM(AN116:AN128)</f>
        <v>0</v>
      </c>
      <c r="AO129" s="183">
        <f t="shared" ref="AO129" si="781">SUM(AO116:AO128)</f>
        <v>0</v>
      </c>
      <c r="AP129" s="183">
        <f t="shared" ref="AP129" si="782">SUM(AP116:AP128)</f>
        <v>0</v>
      </c>
      <c r="AQ129" s="183">
        <f t="shared" ref="AQ129" si="783">SUM(AQ116:AQ128)</f>
        <v>0</v>
      </c>
      <c r="AR129" s="183">
        <f t="shared" ref="AR129" si="784">SUM(AR116:AR128)</f>
        <v>0</v>
      </c>
      <c r="AS129" s="183">
        <f t="shared" ref="AS129" si="785">SUM(AS116:AS128)</f>
        <v>0</v>
      </c>
      <c r="AT129" s="360">
        <f t="shared" ref="AT129" si="786">SUM(AT116:AT128)</f>
        <v>0</v>
      </c>
      <c r="AU129" s="72">
        <f t="shared" si="690"/>
        <v>0</v>
      </c>
      <c r="AV129" s="274">
        <f>SUM(AI4:AT16,AI84:AT96)</f>
        <v>0</v>
      </c>
      <c r="AW129" s="73"/>
      <c r="AX129" s="191" t="s">
        <v>43</v>
      </c>
      <c r="AY129" s="183">
        <f>SUM(AY116:AY128)</f>
        <v>0</v>
      </c>
      <c r="AZ129" s="183">
        <f t="shared" ref="AZ129" si="787">SUM(AZ116:AZ128)</f>
        <v>0</v>
      </c>
      <c r="BA129" s="183">
        <f t="shared" ref="BA129" si="788">SUM(BA116:BA128)</f>
        <v>0</v>
      </c>
      <c r="BB129" s="183">
        <f t="shared" ref="BB129" si="789">SUM(BB116:BB128)</f>
        <v>0</v>
      </c>
      <c r="BC129" s="183">
        <f t="shared" ref="BC129" si="790">SUM(BC116:BC128)</f>
        <v>0</v>
      </c>
      <c r="BD129" s="183">
        <f t="shared" ref="BD129" si="791">SUM(BD116:BD128)</f>
        <v>0</v>
      </c>
      <c r="BE129" s="183">
        <f t="shared" ref="BE129" si="792">SUM(BE116:BE128)</f>
        <v>0</v>
      </c>
      <c r="BF129" s="183">
        <f t="shared" ref="BF129" si="793">SUM(BF116:BF128)</f>
        <v>0</v>
      </c>
      <c r="BG129" s="183">
        <f t="shared" ref="BG129" si="794">SUM(BG116:BG128)</f>
        <v>0</v>
      </c>
      <c r="BH129" s="183">
        <f t="shared" ref="BH129" si="795">SUM(BH116:BH128)</f>
        <v>0</v>
      </c>
      <c r="BI129" s="183">
        <f t="shared" ref="BI129" si="796">SUM(BI116:BI128)</f>
        <v>0</v>
      </c>
      <c r="BJ129" s="360">
        <f t="shared" ref="BJ129" si="797">SUM(BJ116:BJ128)</f>
        <v>0</v>
      </c>
      <c r="BK129" s="72">
        <f t="shared" si="692"/>
        <v>0</v>
      </c>
      <c r="BL129" s="274">
        <f>SUM(AY4:BJ16,AY84:BJ96)</f>
        <v>0</v>
      </c>
      <c r="BN129" s="395">
        <f>SUM(BN116:BN128)</f>
        <v>2657054.3342067357</v>
      </c>
    </row>
    <row r="130" spans="1:96" ht="15.75" thickBot="1" x14ac:dyDescent="0.3">
      <c r="M130" s="498" t="s">
        <v>140</v>
      </c>
      <c r="N130" s="499"/>
      <c r="O130" s="120">
        <f>O113+O129+O81</f>
        <v>3361654.0615463359</v>
      </c>
      <c r="P130" s="274">
        <f>P113+P129+P81</f>
        <v>3361654.0615463359</v>
      </c>
      <c r="AC130" s="498" t="s">
        <v>141</v>
      </c>
      <c r="AD130" s="499"/>
      <c r="AE130" s="120">
        <f>AE113+AE129+AE81</f>
        <v>22314159.980243348</v>
      </c>
      <c r="AF130" s="274">
        <f>AF113+AF129+AF81</f>
        <v>22314159.98024334</v>
      </c>
      <c r="AS130" s="498" t="s">
        <v>142</v>
      </c>
      <c r="AT130" s="499"/>
      <c r="AU130" s="120">
        <f>AU113+AU129+AU81</f>
        <v>5563449.3246733416</v>
      </c>
      <c r="AV130" s="274">
        <f>AV113+AV129+AV81</f>
        <v>5563449.3246733416</v>
      </c>
      <c r="BI130" s="498" t="s">
        <v>143</v>
      </c>
      <c r="BJ130" s="499"/>
      <c r="BK130" s="120">
        <f>BK113+BK129+BK81</f>
        <v>1455803.766958504</v>
      </c>
      <c r="BL130" s="274">
        <f>BL113+BL129+BL81</f>
        <v>1455803.766958504</v>
      </c>
      <c r="BN130" s="418">
        <f>BN113+BN129+BN81</f>
        <v>32695067.133421525</v>
      </c>
    </row>
    <row r="133" spans="1:96" s="244" customFormat="1" x14ac:dyDescent="0.25">
      <c r="A133" s="248"/>
      <c r="B133" s="244" t="s">
        <v>60</v>
      </c>
      <c r="C133" s="245">
        <f t="shared" ref="C133:O133" si="798">C100+C116+C68</f>
        <v>0</v>
      </c>
      <c r="D133" s="245">
        <f t="shared" si="798"/>
        <v>0</v>
      </c>
      <c r="E133" s="245">
        <f t="shared" si="798"/>
        <v>0</v>
      </c>
      <c r="F133" s="245">
        <f t="shared" si="798"/>
        <v>0</v>
      </c>
      <c r="G133" s="245">
        <f t="shared" si="798"/>
        <v>0</v>
      </c>
      <c r="H133" s="245">
        <f t="shared" si="798"/>
        <v>0</v>
      </c>
      <c r="I133" s="245">
        <f t="shared" si="798"/>
        <v>0</v>
      </c>
      <c r="J133" s="245">
        <f t="shared" si="798"/>
        <v>0</v>
      </c>
      <c r="K133" s="245">
        <f t="shared" si="798"/>
        <v>0</v>
      </c>
      <c r="L133" s="245">
        <f t="shared" si="798"/>
        <v>0</v>
      </c>
      <c r="M133" s="245">
        <f t="shared" si="798"/>
        <v>0</v>
      </c>
      <c r="N133" s="245">
        <f t="shared" si="798"/>
        <v>0</v>
      </c>
      <c r="O133" s="245">
        <f t="shared" si="798"/>
        <v>0</v>
      </c>
      <c r="R133" s="244" t="s">
        <v>60</v>
      </c>
      <c r="S133" s="245">
        <f t="shared" ref="S133:AE133" si="799">S100+S116+S68</f>
        <v>0</v>
      </c>
      <c r="T133" s="245">
        <f t="shared" si="799"/>
        <v>116189.19059497857</v>
      </c>
      <c r="U133" s="245">
        <f t="shared" si="799"/>
        <v>29060.0052988969</v>
      </c>
      <c r="V133" s="245">
        <f t="shared" si="799"/>
        <v>26678.034101886467</v>
      </c>
      <c r="W133" s="245">
        <f t="shared" si="799"/>
        <v>253093.29352153023</v>
      </c>
      <c r="X133" s="245">
        <f t="shared" si="799"/>
        <v>141874.94993067978</v>
      </c>
      <c r="Y133" s="245">
        <f t="shared" si="799"/>
        <v>27235.148172417135</v>
      </c>
      <c r="Z133" s="245">
        <f t="shared" si="799"/>
        <v>32137.949628184993</v>
      </c>
      <c r="AA133" s="245">
        <f t="shared" si="799"/>
        <v>112220.80588395755</v>
      </c>
      <c r="AB133" s="245">
        <f t="shared" si="799"/>
        <v>115691.32417297088</v>
      </c>
      <c r="AC133" s="245">
        <f t="shared" si="799"/>
        <v>204761.3933296075</v>
      </c>
      <c r="AD133" s="245">
        <f t="shared" si="799"/>
        <v>358436.32351719157</v>
      </c>
      <c r="AE133" s="245">
        <f t="shared" si="799"/>
        <v>1417378.4181523016</v>
      </c>
      <c r="AH133" s="244" t="s">
        <v>60</v>
      </c>
      <c r="AI133" s="245">
        <f t="shared" ref="AI133:AU133" si="800">AI100+AI116+AI68</f>
        <v>0</v>
      </c>
      <c r="AJ133" s="245">
        <f t="shared" si="800"/>
        <v>0</v>
      </c>
      <c r="AK133" s="245">
        <f t="shared" si="800"/>
        <v>0</v>
      </c>
      <c r="AL133" s="245">
        <f t="shared" si="800"/>
        <v>128533.98925258749</v>
      </c>
      <c r="AM133" s="245">
        <f t="shared" si="800"/>
        <v>0</v>
      </c>
      <c r="AN133" s="245">
        <f t="shared" si="800"/>
        <v>19517.396936507666</v>
      </c>
      <c r="AO133" s="245">
        <f t="shared" si="800"/>
        <v>48406.348945191115</v>
      </c>
      <c r="AP133" s="245">
        <f t="shared" si="800"/>
        <v>0</v>
      </c>
      <c r="AQ133" s="245">
        <f t="shared" si="800"/>
        <v>0</v>
      </c>
      <c r="AR133" s="245">
        <f t="shared" si="800"/>
        <v>0</v>
      </c>
      <c r="AS133" s="245">
        <f t="shared" si="800"/>
        <v>0</v>
      </c>
      <c r="AT133" s="245">
        <f t="shared" si="800"/>
        <v>150838.03915750934</v>
      </c>
      <c r="AU133" s="245">
        <f t="shared" si="800"/>
        <v>347295.77429179562</v>
      </c>
      <c r="AX133" s="244" t="s">
        <v>60</v>
      </c>
      <c r="AY133" s="245">
        <f t="shared" ref="AY133:BK133" si="801">AY100+AY116+AY68</f>
        <v>0</v>
      </c>
      <c r="AZ133" s="245">
        <f t="shared" si="801"/>
        <v>0</v>
      </c>
      <c r="BA133" s="245">
        <f t="shared" si="801"/>
        <v>0</v>
      </c>
      <c r="BB133" s="245">
        <f t="shared" si="801"/>
        <v>0</v>
      </c>
      <c r="BC133" s="245">
        <f t="shared" si="801"/>
        <v>0</v>
      </c>
      <c r="BD133" s="245">
        <f t="shared" si="801"/>
        <v>0</v>
      </c>
      <c r="BE133" s="245">
        <f t="shared" si="801"/>
        <v>0</v>
      </c>
      <c r="BF133" s="245">
        <f t="shared" si="801"/>
        <v>0</v>
      </c>
      <c r="BG133" s="245">
        <f t="shared" si="801"/>
        <v>0</v>
      </c>
      <c r="BH133" s="245">
        <f t="shared" si="801"/>
        <v>0</v>
      </c>
      <c r="BI133" s="245">
        <f t="shared" si="801"/>
        <v>0</v>
      </c>
      <c r="BJ133" s="245">
        <f t="shared" si="801"/>
        <v>170514.14756455683</v>
      </c>
      <c r="BK133" s="245">
        <f t="shared" si="801"/>
        <v>170514.14756455683</v>
      </c>
      <c r="BM133"/>
      <c r="BN133" s="419">
        <f t="shared" ref="BN133:BN146" si="802">BN100+BN116+BN68</f>
        <v>1935188.3400086539</v>
      </c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</row>
    <row r="134" spans="1:96" s="244" customFormat="1" x14ac:dyDescent="0.25">
      <c r="A134" s="248"/>
      <c r="B134" s="244" t="s">
        <v>59</v>
      </c>
      <c r="C134" s="245">
        <f t="shared" ref="C134:O134" si="803">C101+C117+C69</f>
        <v>0</v>
      </c>
      <c r="D134" s="245">
        <f t="shared" si="803"/>
        <v>0</v>
      </c>
      <c r="E134" s="245">
        <f t="shared" si="803"/>
        <v>0</v>
      </c>
      <c r="F134" s="245">
        <f t="shared" si="803"/>
        <v>0</v>
      </c>
      <c r="G134" s="245">
        <f t="shared" si="803"/>
        <v>0</v>
      </c>
      <c r="H134" s="245">
        <f t="shared" si="803"/>
        <v>0</v>
      </c>
      <c r="I134" s="245">
        <f t="shared" si="803"/>
        <v>0</v>
      </c>
      <c r="J134" s="245">
        <f t="shared" si="803"/>
        <v>0</v>
      </c>
      <c r="K134" s="245">
        <f t="shared" si="803"/>
        <v>0</v>
      </c>
      <c r="L134" s="245">
        <f t="shared" si="803"/>
        <v>0</v>
      </c>
      <c r="M134" s="245">
        <f t="shared" si="803"/>
        <v>0</v>
      </c>
      <c r="N134" s="245">
        <f t="shared" si="803"/>
        <v>0</v>
      </c>
      <c r="O134" s="245">
        <f t="shared" si="803"/>
        <v>0</v>
      </c>
      <c r="R134" s="244" t="s">
        <v>59</v>
      </c>
      <c r="S134" s="245">
        <f t="shared" ref="S134:AE134" si="804">S101+S117+S69</f>
        <v>0</v>
      </c>
      <c r="T134" s="245">
        <f t="shared" si="804"/>
        <v>0</v>
      </c>
      <c r="U134" s="245">
        <f t="shared" si="804"/>
        <v>0</v>
      </c>
      <c r="V134" s="245">
        <f t="shared" si="804"/>
        <v>0</v>
      </c>
      <c r="W134" s="245">
        <f t="shared" si="804"/>
        <v>22927.203706836517</v>
      </c>
      <c r="X134" s="245">
        <f t="shared" si="804"/>
        <v>0</v>
      </c>
      <c r="Y134" s="245">
        <f t="shared" si="804"/>
        <v>0</v>
      </c>
      <c r="Z134" s="245">
        <f t="shared" si="804"/>
        <v>0</v>
      </c>
      <c r="AA134" s="245">
        <f t="shared" si="804"/>
        <v>0</v>
      </c>
      <c r="AB134" s="245">
        <f t="shared" si="804"/>
        <v>52421.061534645945</v>
      </c>
      <c r="AC134" s="245">
        <f t="shared" si="804"/>
        <v>0</v>
      </c>
      <c r="AD134" s="245">
        <f t="shared" si="804"/>
        <v>0</v>
      </c>
      <c r="AE134" s="245">
        <f t="shared" si="804"/>
        <v>75348.26524148247</v>
      </c>
      <c r="AH134" s="244" t="s">
        <v>59</v>
      </c>
      <c r="AI134" s="245">
        <f t="shared" ref="AI134:AU134" si="805">AI101+AI117+AI69</f>
        <v>0</v>
      </c>
      <c r="AJ134" s="245">
        <f t="shared" si="805"/>
        <v>0</v>
      </c>
      <c r="AK134" s="245">
        <f t="shared" si="805"/>
        <v>0</v>
      </c>
      <c r="AL134" s="245">
        <f t="shared" si="805"/>
        <v>0</v>
      </c>
      <c r="AM134" s="245">
        <f t="shared" si="805"/>
        <v>0</v>
      </c>
      <c r="AN134" s="245">
        <f t="shared" si="805"/>
        <v>0</v>
      </c>
      <c r="AO134" s="245">
        <f t="shared" si="805"/>
        <v>0</v>
      </c>
      <c r="AP134" s="245">
        <f t="shared" si="805"/>
        <v>0</v>
      </c>
      <c r="AQ134" s="245">
        <f t="shared" si="805"/>
        <v>0</v>
      </c>
      <c r="AR134" s="245">
        <f t="shared" si="805"/>
        <v>0</v>
      </c>
      <c r="AS134" s="245">
        <f t="shared" si="805"/>
        <v>0</v>
      </c>
      <c r="AT134" s="245">
        <f t="shared" si="805"/>
        <v>15162.201342209373</v>
      </c>
      <c r="AU134" s="245">
        <f t="shared" si="805"/>
        <v>15162.201342209373</v>
      </c>
      <c r="AX134" s="244" t="s">
        <v>59</v>
      </c>
      <c r="AY134" s="245">
        <f t="shared" ref="AY134:BK134" si="806">AY101+AY117+AY69</f>
        <v>0</v>
      </c>
      <c r="AZ134" s="245">
        <f t="shared" si="806"/>
        <v>0</v>
      </c>
      <c r="BA134" s="245">
        <f t="shared" si="806"/>
        <v>0</v>
      </c>
      <c r="BB134" s="245">
        <f t="shared" si="806"/>
        <v>0</v>
      </c>
      <c r="BC134" s="245">
        <f t="shared" si="806"/>
        <v>0</v>
      </c>
      <c r="BD134" s="245">
        <f t="shared" si="806"/>
        <v>0</v>
      </c>
      <c r="BE134" s="245">
        <f t="shared" si="806"/>
        <v>0</v>
      </c>
      <c r="BF134" s="245">
        <f t="shared" si="806"/>
        <v>0</v>
      </c>
      <c r="BG134" s="245">
        <f t="shared" si="806"/>
        <v>0</v>
      </c>
      <c r="BH134" s="245">
        <f t="shared" si="806"/>
        <v>0</v>
      </c>
      <c r="BI134" s="245">
        <f t="shared" si="806"/>
        <v>0</v>
      </c>
      <c r="BJ134" s="245">
        <f t="shared" si="806"/>
        <v>0</v>
      </c>
      <c r="BK134" s="245">
        <f t="shared" si="806"/>
        <v>0</v>
      </c>
      <c r="BM134"/>
      <c r="BN134" s="419">
        <f t="shared" si="802"/>
        <v>90510.466583691828</v>
      </c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</row>
    <row r="135" spans="1:96" s="244" customFormat="1" x14ac:dyDescent="0.25">
      <c r="A135" s="248"/>
      <c r="B135" s="244" t="s">
        <v>58</v>
      </c>
      <c r="C135" s="245">
        <f t="shared" ref="C135:O135" si="807">C102+C118+C70</f>
        <v>0</v>
      </c>
      <c r="D135" s="245">
        <f t="shared" si="807"/>
        <v>0</v>
      </c>
      <c r="E135" s="245">
        <f t="shared" si="807"/>
        <v>0</v>
      </c>
      <c r="F135" s="245">
        <f t="shared" si="807"/>
        <v>0</v>
      </c>
      <c r="G135" s="245">
        <f t="shared" si="807"/>
        <v>0</v>
      </c>
      <c r="H135" s="245">
        <f t="shared" si="807"/>
        <v>0</v>
      </c>
      <c r="I135" s="245">
        <f t="shared" si="807"/>
        <v>0</v>
      </c>
      <c r="J135" s="245">
        <f t="shared" si="807"/>
        <v>0</v>
      </c>
      <c r="K135" s="245">
        <f t="shared" si="807"/>
        <v>0</v>
      </c>
      <c r="L135" s="245">
        <f t="shared" si="807"/>
        <v>0</v>
      </c>
      <c r="M135" s="245">
        <f t="shared" si="807"/>
        <v>0</v>
      </c>
      <c r="N135" s="245">
        <f t="shared" si="807"/>
        <v>0</v>
      </c>
      <c r="O135" s="245">
        <f t="shared" si="807"/>
        <v>0</v>
      </c>
      <c r="R135" s="244" t="s">
        <v>58</v>
      </c>
      <c r="S135" s="245">
        <f t="shared" ref="S135:AE135" si="808">S102+S118+S70</f>
        <v>0</v>
      </c>
      <c r="T135" s="245">
        <f t="shared" si="808"/>
        <v>0</v>
      </c>
      <c r="U135" s="245">
        <f t="shared" si="808"/>
        <v>0</v>
      </c>
      <c r="V135" s="245">
        <f t="shared" si="808"/>
        <v>1169.1801712219283</v>
      </c>
      <c r="W135" s="245">
        <f t="shared" si="808"/>
        <v>0</v>
      </c>
      <c r="X135" s="245">
        <f t="shared" si="808"/>
        <v>0</v>
      </c>
      <c r="Y135" s="245">
        <f t="shared" si="808"/>
        <v>0</v>
      </c>
      <c r="Z135" s="245">
        <f t="shared" si="808"/>
        <v>0</v>
      </c>
      <c r="AA135" s="245">
        <f t="shared" si="808"/>
        <v>2069.643854240529</v>
      </c>
      <c r="AB135" s="245">
        <f t="shared" si="808"/>
        <v>16356.140362846643</v>
      </c>
      <c r="AC135" s="245">
        <f t="shared" si="808"/>
        <v>6227.3728903433839</v>
      </c>
      <c r="AD135" s="245">
        <f t="shared" si="808"/>
        <v>16947.776693546177</v>
      </c>
      <c r="AE135" s="245">
        <f t="shared" si="808"/>
        <v>42770.113972198662</v>
      </c>
      <c r="AH135" s="244" t="s">
        <v>58</v>
      </c>
      <c r="AI135" s="245">
        <f t="shared" ref="AI135:AU135" si="809">AI102+AI118+AI70</f>
        <v>0</v>
      </c>
      <c r="AJ135" s="245">
        <f t="shared" si="809"/>
        <v>0</v>
      </c>
      <c r="AK135" s="245">
        <f t="shared" si="809"/>
        <v>0</v>
      </c>
      <c r="AL135" s="245">
        <f t="shared" si="809"/>
        <v>0</v>
      </c>
      <c r="AM135" s="245">
        <f t="shared" si="809"/>
        <v>0</v>
      </c>
      <c r="AN135" s="245">
        <f t="shared" si="809"/>
        <v>12398.444032754707</v>
      </c>
      <c r="AO135" s="245">
        <f t="shared" si="809"/>
        <v>0</v>
      </c>
      <c r="AP135" s="245">
        <f t="shared" si="809"/>
        <v>0</v>
      </c>
      <c r="AQ135" s="245">
        <f t="shared" si="809"/>
        <v>0</v>
      </c>
      <c r="AR135" s="245">
        <f t="shared" si="809"/>
        <v>0</v>
      </c>
      <c r="AS135" s="245">
        <f t="shared" si="809"/>
        <v>0</v>
      </c>
      <c r="AT135" s="245">
        <f t="shared" si="809"/>
        <v>0</v>
      </c>
      <c r="AU135" s="245">
        <f t="shared" si="809"/>
        <v>12398.444032754707</v>
      </c>
      <c r="AX135" s="244" t="s">
        <v>58</v>
      </c>
      <c r="AY135" s="245">
        <f t="shared" ref="AY135:BK135" si="810">AY102+AY118+AY70</f>
        <v>0</v>
      </c>
      <c r="AZ135" s="245">
        <f t="shared" si="810"/>
        <v>0</v>
      </c>
      <c r="BA135" s="245">
        <f t="shared" si="810"/>
        <v>0</v>
      </c>
      <c r="BB135" s="245">
        <f t="shared" si="810"/>
        <v>0</v>
      </c>
      <c r="BC135" s="245">
        <f t="shared" si="810"/>
        <v>0</v>
      </c>
      <c r="BD135" s="245">
        <f t="shared" si="810"/>
        <v>0</v>
      </c>
      <c r="BE135" s="245">
        <f t="shared" si="810"/>
        <v>0</v>
      </c>
      <c r="BF135" s="245">
        <f t="shared" si="810"/>
        <v>0</v>
      </c>
      <c r="BG135" s="245">
        <f t="shared" si="810"/>
        <v>0</v>
      </c>
      <c r="BH135" s="245">
        <f t="shared" si="810"/>
        <v>0</v>
      </c>
      <c r="BI135" s="245">
        <f t="shared" si="810"/>
        <v>0</v>
      </c>
      <c r="BJ135" s="245">
        <f t="shared" si="810"/>
        <v>0</v>
      </c>
      <c r="BK135" s="245">
        <f t="shared" si="810"/>
        <v>0</v>
      </c>
      <c r="BM135"/>
      <c r="BN135" s="419">
        <f t="shared" si="802"/>
        <v>55168.558004953375</v>
      </c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s="244" customFormat="1" x14ac:dyDescent="0.25">
      <c r="A136" s="248"/>
      <c r="B136" s="244" t="s">
        <v>57</v>
      </c>
      <c r="C136" s="245">
        <f t="shared" ref="C136:O136" si="811">C103+C119+C71</f>
        <v>0</v>
      </c>
      <c r="D136" s="245">
        <f t="shared" si="811"/>
        <v>3655.5881111676458</v>
      </c>
      <c r="E136" s="245">
        <f t="shared" si="811"/>
        <v>6270.9574228589918</v>
      </c>
      <c r="F136" s="245">
        <f t="shared" si="811"/>
        <v>40598.955356720864</v>
      </c>
      <c r="G136" s="245">
        <f t="shared" si="811"/>
        <v>39039.758178648415</v>
      </c>
      <c r="H136" s="245">
        <f t="shared" si="811"/>
        <v>11329.487542075534</v>
      </c>
      <c r="I136" s="245">
        <f t="shared" si="811"/>
        <v>10722.304793879634</v>
      </c>
      <c r="J136" s="245">
        <f t="shared" si="811"/>
        <v>13520.770282677846</v>
      </c>
      <c r="K136" s="245">
        <f t="shared" si="811"/>
        <v>82162.087011954194</v>
      </c>
      <c r="L136" s="245">
        <f t="shared" si="811"/>
        <v>24654.652346555624</v>
      </c>
      <c r="M136" s="245">
        <f t="shared" si="811"/>
        <v>113066.36626465086</v>
      </c>
      <c r="N136" s="245">
        <f t="shared" si="811"/>
        <v>463225.53944574588</v>
      </c>
      <c r="O136" s="245">
        <f t="shared" si="811"/>
        <v>808246.46675693546</v>
      </c>
      <c r="R136" s="244" t="s">
        <v>57</v>
      </c>
      <c r="S136" s="245">
        <f t="shared" ref="S136:AE136" si="812">S103+S119+S71</f>
        <v>0</v>
      </c>
      <c r="T136" s="245">
        <f t="shared" si="812"/>
        <v>42439.938789841159</v>
      </c>
      <c r="U136" s="245">
        <f t="shared" si="812"/>
        <v>181916.79796575874</v>
      </c>
      <c r="V136" s="245">
        <f t="shared" si="812"/>
        <v>484408.07242816576</v>
      </c>
      <c r="W136" s="245">
        <f t="shared" si="812"/>
        <v>360258.26037798024</v>
      </c>
      <c r="X136" s="245">
        <f t="shared" si="812"/>
        <v>231334.32434824907</v>
      </c>
      <c r="Y136" s="245">
        <f t="shared" si="812"/>
        <v>179642.90091452238</v>
      </c>
      <c r="Z136" s="245">
        <f t="shared" si="812"/>
        <v>272968.21889671229</v>
      </c>
      <c r="AA136" s="245">
        <f t="shared" si="812"/>
        <v>337848.43462723715</v>
      </c>
      <c r="AB136" s="245">
        <f t="shared" si="812"/>
        <v>521157.95703656354</v>
      </c>
      <c r="AC136" s="245">
        <f t="shared" si="812"/>
        <v>652620.7352451511</v>
      </c>
      <c r="AD136" s="245">
        <f t="shared" si="812"/>
        <v>1786128.5271216566</v>
      </c>
      <c r="AE136" s="245">
        <f t="shared" si="812"/>
        <v>5050724.1677518375</v>
      </c>
      <c r="AH136" s="244" t="s">
        <v>57</v>
      </c>
      <c r="AI136" s="245">
        <f t="shared" ref="AI136:AU136" si="813">AI103+AI119+AI71</f>
        <v>0</v>
      </c>
      <c r="AJ136" s="245">
        <f t="shared" si="813"/>
        <v>0</v>
      </c>
      <c r="AK136" s="245">
        <f t="shared" si="813"/>
        <v>0</v>
      </c>
      <c r="AL136" s="245">
        <f t="shared" si="813"/>
        <v>0</v>
      </c>
      <c r="AM136" s="245">
        <f t="shared" si="813"/>
        <v>46767.254625745001</v>
      </c>
      <c r="AN136" s="245">
        <f t="shared" si="813"/>
        <v>926480.2056937454</v>
      </c>
      <c r="AO136" s="245">
        <f t="shared" si="813"/>
        <v>214417.53452046952</v>
      </c>
      <c r="AP136" s="245">
        <f t="shared" si="813"/>
        <v>13809.166057667893</v>
      </c>
      <c r="AQ136" s="245">
        <f t="shared" si="813"/>
        <v>5504.5607189173434</v>
      </c>
      <c r="AR136" s="245">
        <f t="shared" si="813"/>
        <v>55713.538899322637</v>
      </c>
      <c r="AS136" s="245">
        <f t="shared" si="813"/>
        <v>120608.38112735665</v>
      </c>
      <c r="AT136" s="245">
        <f t="shared" si="813"/>
        <v>1108314.5015044021</v>
      </c>
      <c r="AU136" s="245">
        <f t="shared" si="813"/>
        <v>2491615.1431476269</v>
      </c>
      <c r="AX136" s="244" t="s">
        <v>57</v>
      </c>
      <c r="AY136" s="245">
        <f t="shared" ref="AY136:BK136" si="814">AY103+AY119+AY71</f>
        <v>0</v>
      </c>
      <c r="AZ136" s="245">
        <f t="shared" si="814"/>
        <v>0</v>
      </c>
      <c r="BA136" s="245">
        <f t="shared" si="814"/>
        <v>0</v>
      </c>
      <c r="BB136" s="245">
        <f t="shared" si="814"/>
        <v>0</v>
      </c>
      <c r="BC136" s="245">
        <f t="shared" si="814"/>
        <v>0</v>
      </c>
      <c r="BD136" s="245">
        <f t="shared" si="814"/>
        <v>189896.52983116527</v>
      </c>
      <c r="BE136" s="245">
        <f t="shared" si="814"/>
        <v>55306.988486481241</v>
      </c>
      <c r="BF136" s="245">
        <f t="shared" si="814"/>
        <v>0</v>
      </c>
      <c r="BG136" s="245">
        <f t="shared" si="814"/>
        <v>0</v>
      </c>
      <c r="BH136" s="245">
        <f t="shared" si="814"/>
        <v>18447.189476641579</v>
      </c>
      <c r="BI136" s="245">
        <f t="shared" si="814"/>
        <v>53739.637841022952</v>
      </c>
      <c r="BJ136" s="245">
        <f t="shared" si="814"/>
        <v>267808.0340649896</v>
      </c>
      <c r="BK136" s="245">
        <f t="shared" si="814"/>
        <v>585198.37970030075</v>
      </c>
      <c r="BM136"/>
      <c r="BN136" s="419">
        <f t="shared" si="802"/>
        <v>8935784.1573566999</v>
      </c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</row>
    <row r="137" spans="1:96" s="244" customFormat="1" x14ac:dyDescent="0.25">
      <c r="A137" s="248"/>
      <c r="B137" s="244" t="s">
        <v>56</v>
      </c>
      <c r="C137" s="245">
        <f t="shared" ref="C137:O137" si="815">C104+C120+C72</f>
        <v>0</v>
      </c>
      <c r="D137" s="245">
        <f t="shared" si="815"/>
        <v>0</v>
      </c>
      <c r="E137" s="245">
        <f t="shared" si="815"/>
        <v>0</v>
      </c>
      <c r="F137" s="245">
        <f t="shared" si="815"/>
        <v>0</v>
      </c>
      <c r="G137" s="245">
        <f t="shared" si="815"/>
        <v>0</v>
      </c>
      <c r="H137" s="245">
        <f t="shared" si="815"/>
        <v>0</v>
      </c>
      <c r="I137" s="245">
        <f t="shared" si="815"/>
        <v>0</v>
      </c>
      <c r="J137" s="245">
        <f t="shared" si="815"/>
        <v>0</v>
      </c>
      <c r="K137" s="245">
        <f t="shared" si="815"/>
        <v>0</v>
      </c>
      <c r="L137" s="245">
        <f t="shared" si="815"/>
        <v>0</v>
      </c>
      <c r="M137" s="245">
        <f t="shared" si="815"/>
        <v>0</v>
      </c>
      <c r="N137" s="245">
        <f t="shared" si="815"/>
        <v>0</v>
      </c>
      <c r="O137" s="245">
        <f t="shared" si="815"/>
        <v>0</v>
      </c>
      <c r="R137" s="244" t="s">
        <v>56</v>
      </c>
      <c r="S137" s="245">
        <f t="shared" ref="S137:AE137" si="816">S104+S120+S72</f>
        <v>0</v>
      </c>
      <c r="T137" s="245">
        <f t="shared" si="816"/>
        <v>0</v>
      </c>
      <c r="U137" s="245">
        <f t="shared" si="816"/>
        <v>0</v>
      </c>
      <c r="V137" s="245">
        <f t="shared" si="816"/>
        <v>0</v>
      </c>
      <c r="W137" s="245">
        <f t="shared" si="816"/>
        <v>0</v>
      </c>
      <c r="X137" s="245">
        <f t="shared" si="816"/>
        <v>0</v>
      </c>
      <c r="Y137" s="245">
        <f t="shared" si="816"/>
        <v>0</v>
      </c>
      <c r="Z137" s="245">
        <f t="shared" si="816"/>
        <v>0</v>
      </c>
      <c r="AA137" s="245">
        <f t="shared" si="816"/>
        <v>0</v>
      </c>
      <c r="AB137" s="245">
        <f t="shared" si="816"/>
        <v>0</v>
      </c>
      <c r="AC137" s="245">
        <f t="shared" si="816"/>
        <v>0</v>
      </c>
      <c r="AD137" s="245">
        <f t="shared" si="816"/>
        <v>0</v>
      </c>
      <c r="AE137" s="245">
        <f t="shared" si="816"/>
        <v>0</v>
      </c>
      <c r="AH137" s="244" t="s">
        <v>56</v>
      </c>
      <c r="AI137" s="245">
        <f t="shared" ref="AI137:AU137" si="817">AI104+AI120+AI72</f>
        <v>0</v>
      </c>
      <c r="AJ137" s="245">
        <f t="shared" si="817"/>
        <v>0</v>
      </c>
      <c r="AK137" s="245">
        <f t="shared" si="817"/>
        <v>0</v>
      </c>
      <c r="AL137" s="245">
        <f t="shared" si="817"/>
        <v>0</v>
      </c>
      <c r="AM137" s="245">
        <f t="shared" si="817"/>
        <v>0</v>
      </c>
      <c r="AN137" s="245">
        <f t="shared" si="817"/>
        <v>0</v>
      </c>
      <c r="AO137" s="245">
        <f t="shared" si="817"/>
        <v>0</v>
      </c>
      <c r="AP137" s="245">
        <f t="shared" si="817"/>
        <v>0</v>
      </c>
      <c r="AQ137" s="245">
        <f t="shared" si="817"/>
        <v>0</v>
      </c>
      <c r="AR137" s="245">
        <f t="shared" si="817"/>
        <v>0</v>
      </c>
      <c r="AS137" s="245">
        <f t="shared" si="817"/>
        <v>0</v>
      </c>
      <c r="AT137" s="245">
        <f t="shared" si="817"/>
        <v>0</v>
      </c>
      <c r="AU137" s="245">
        <f t="shared" si="817"/>
        <v>0</v>
      </c>
      <c r="AX137" s="244" t="s">
        <v>56</v>
      </c>
      <c r="AY137" s="245">
        <f t="shared" ref="AY137:BK137" si="818">AY104+AY120+AY72</f>
        <v>0</v>
      </c>
      <c r="AZ137" s="245">
        <f t="shared" si="818"/>
        <v>0</v>
      </c>
      <c r="BA137" s="245">
        <f t="shared" si="818"/>
        <v>0</v>
      </c>
      <c r="BB137" s="245">
        <f t="shared" si="818"/>
        <v>0</v>
      </c>
      <c r="BC137" s="245">
        <f t="shared" si="818"/>
        <v>0</v>
      </c>
      <c r="BD137" s="245">
        <f t="shared" si="818"/>
        <v>0</v>
      </c>
      <c r="BE137" s="245">
        <f t="shared" si="818"/>
        <v>0</v>
      </c>
      <c r="BF137" s="245">
        <f t="shared" si="818"/>
        <v>0</v>
      </c>
      <c r="BG137" s="245">
        <f t="shared" si="818"/>
        <v>0</v>
      </c>
      <c r="BH137" s="245">
        <f t="shared" si="818"/>
        <v>0</v>
      </c>
      <c r="BI137" s="245">
        <f t="shared" si="818"/>
        <v>0</v>
      </c>
      <c r="BJ137" s="245">
        <f t="shared" si="818"/>
        <v>0</v>
      </c>
      <c r="BK137" s="245">
        <f t="shared" si="818"/>
        <v>0</v>
      </c>
      <c r="BM137"/>
      <c r="BN137" s="419">
        <f t="shared" si="802"/>
        <v>0</v>
      </c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</row>
    <row r="138" spans="1:96" s="244" customFormat="1" x14ac:dyDescent="0.25">
      <c r="A138" s="248"/>
      <c r="B138" s="244" t="s">
        <v>55</v>
      </c>
      <c r="C138" s="245">
        <f t="shared" ref="C138:O138" si="819">C105+C121+C73</f>
        <v>0</v>
      </c>
      <c r="D138" s="245">
        <f t="shared" si="819"/>
        <v>0</v>
      </c>
      <c r="E138" s="245">
        <f t="shared" si="819"/>
        <v>0</v>
      </c>
      <c r="F138" s="245">
        <f t="shared" si="819"/>
        <v>0</v>
      </c>
      <c r="G138" s="245">
        <f t="shared" si="819"/>
        <v>5820.790125248699</v>
      </c>
      <c r="H138" s="245">
        <f t="shared" si="819"/>
        <v>0</v>
      </c>
      <c r="I138" s="245">
        <f t="shared" si="819"/>
        <v>0</v>
      </c>
      <c r="J138" s="245">
        <f t="shared" si="819"/>
        <v>0</v>
      </c>
      <c r="K138" s="245">
        <f t="shared" si="819"/>
        <v>1293.508916721933</v>
      </c>
      <c r="L138" s="245">
        <f t="shared" si="819"/>
        <v>0</v>
      </c>
      <c r="M138" s="245">
        <f t="shared" si="819"/>
        <v>0</v>
      </c>
      <c r="N138" s="245">
        <f t="shared" si="819"/>
        <v>0</v>
      </c>
      <c r="O138" s="245">
        <f t="shared" si="819"/>
        <v>7114.2990419706321</v>
      </c>
      <c r="R138" s="244" t="s">
        <v>55</v>
      </c>
      <c r="S138" s="245">
        <f t="shared" ref="S138:AE138" si="820">S105+S121+S73</f>
        <v>0</v>
      </c>
      <c r="T138" s="245">
        <f t="shared" si="820"/>
        <v>0</v>
      </c>
      <c r="U138" s="245">
        <f t="shared" si="820"/>
        <v>0</v>
      </c>
      <c r="V138" s="245">
        <f t="shared" si="820"/>
        <v>0</v>
      </c>
      <c r="W138" s="245">
        <f t="shared" si="820"/>
        <v>0</v>
      </c>
      <c r="X138" s="245">
        <f t="shared" si="820"/>
        <v>0</v>
      </c>
      <c r="Y138" s="245">
        <f t="shared" si="820"/>
        <v>0</v>
      </c>
      <c r="Z138" s="245">
        <f t="shared" si="820"/>
        <v>0</v>
      </c>
      <c r="AA138" s="245">
        <f t="shared" si="820"/>
        <v>0</v>
      </c>
      <c r="AB138" s="245">
        <f t="shared" si="820"/>
        <v>0</v>
      </c>
      <c r="AC138" s="245">
        <f t="shared" si="820"/>
        <v>0</v>
      </c>
      <c r="AD138" s="245">
        <f t="shared" si="820"/>
        <v>0</v>
      </c>
      <c r="AE138" s="245">
        <f t="shared" si="820"/>
        <v>0</v>
      </c>
      <c r="AH138" s="244" t="s">
        <v>55</v>
      </c>
      <c r="AI138" s="245">
        <f t="shared" ref="AI138:AU138" si="821">AI105+AI121+AI73</f>
        <v>0</v>
      </c>
      <c r="AJ138" s="245">
        <f t="shared" si="821"/>
        <v>0</v>
      </c>
      <c r="AK138" s="245">
        <f t="shared" si="821"/>
        <v>0</v>
      </c>
      <c r="AL138" s="245">
        <f t="shared" si="821"/>
        <v>0</v>
      </c>
      <c r="AM138" s="245">
        <f t="shared" si="821"/>
        <v>0</v>
      </c>
      <c r="AN138" s="245">
        <f t="shared" si="821"/>
        <v>0</v>
      </c>
      <c r="AO138" s="245">
        <f t="shared" si="821"/>
        <v>0</v>
      </c>
      <c r="AP138" s="245">
        <f t="shared" si="821"/>
        <v>0</v>
      </c>
      <c r="AQ138" s="245">
        <f t="shared" si="821"/>
        <v>0</v>
      </c>
      <c r="AR138" s="245">
        <f t="shared" si="821"/>
        <v>0</v>
      </c>
      <c r="AS138" s="245">
        <f t="shared" si="821"/>
        <v>0</v>
      </c>
      <c r="AT138" s="245">
        <f t="shared" si="821"/>
        <v>0</v>
      </c>
      <c r="AU138" s="245">
        <f t="shared" si="821"/>
        <v>0</v>
      </c>
      <c r="AX138" s="244" t="s">
        <v>55</v>
      </c>
      <c r="AY138" s="245">
        <f t="shared" ref="AY138:BK138" si="822">AY105+AY121+AY73</f>
        <v>0</v>
      </c>
      <c r="AZ138" s="245">
        <f t="shared" si="822"/>
        <v>0</v>
      </c>
      <c r="BA138" s="245">
        <f t="shared" si="822"/>
        <v>0</v>
      </c>
      <c r="BB138" s="245">
        <f t="shared" si="822"/>
        <v>0</v>
      </c>
      <c r="BC138" s="245">
        <f t="shared" si="822"/>
        <v>0</v>
      </c>
      <c r="BD138" s="245">
        <f t="shared" si="822"/>
        <v>0</v>
      </c>
      <c r="BE138" s="245">
        <f t="shared" si="822"/>
        <v>0</v>
      </c>
      <c r="BF138" s="245">
        <f t="shared" si="822"/>
        <v>0</v>
      </c>
      <c r="BG138" s="245">
        <f t="shared" si="822"/>
        <v>0</v>
      </c>
      <c r="BH138" s="245">
        <f t="shared" si="822"/>
        <v>0</v>
      </c>
      <c r="BI138" s="245">
        <f t="shared" si="822"/>
        <v>0</v>
      </c>
      <c r="BJ138" s="245">
        <f t="shared" si="822"/>
        <v>0</v>
      </c>
      <c r="BK138" s="245">
        <f t="shared" si="822"/>
        <v>0</v>
      </c>
      <c r="BM138"/>
      <c r="BN138" s="419">
        <f t="shared" si="802"/>
        <v>7114.299041970633</v>
      </c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244" customFormat="1" x14ac:dyDescent="0.25">
      <c r="A139" s="248"/>
      <c r="B139" s="244" t="s">
        <v>54</v>
      </c>
      <c r="C139" s="245">
        <f t="shared" ref="C139:O139" si="823">C106+C122+C74</f>
        <v>0</v>
      </c>
      <c r="D139" s="245">
        <f t="shared" si="823"/>
        <v>0</v>
      </c>
      <c r="E139" s="245">
        <f t="shared" si="823"/>
        <v>135.59935908367919</v>
      </c>
      <c r="F139" s="245">
        <f t="shared" si="823"/>
        <v>29872.357721889079</v>
      </c>
      <c r="G139" s="245">
        <f t="shared" si="823"/>
        <v>81726.782302699212</v>
      </c>
      <c r="H139" s="245">
        <f t="shared" si="823"/>
        <v>3706.0798922938829</v>
      </c>
      <c r="I139" s="245">
        <f t="shared" si="823"/>
        <v>18641.409607289585</v>
      </c>
      <c r="J139" s="245">
        <f t="shared" si="823"/>
        <v>6440.8055281951047</v>
      </c>
      <c r="K139" s="245">
        <f t="shared" si="823"/>
        <v>7577.1268296436983</v>
      </c>
      <c r="L139" s="245">
        <f t="shared" si="823"/>
        <v>15438.708123648086</v>
      </c>
      <c r="M139" s="245">
        <f t="shared" si="823"/>
        <v>84167.894949145397</v>
      </c>
      <c r="N139" s="245">
        <f t="shared" si="823"/>
        <v>406438.53220623732</v>
      </c>
      <c r="O139" s="245">
        <f t="shared" si="823"/>
        <v>654145.296520125</v>
      </c>
      <c r="R139" s="244" t="s">
        <v>54</v>
      </c>
      <c r="S139" s="245">
        <f t="shared" ref="S139:AE139" si="824">S106+S122+S74</f>
        <v>0</v>
      </c>
      <c r="T139" s="245">
        <f t="shared" si="824"/>
        <v>0</v>
      </c>
      <c r="U139" s="245">
        <f t="shared" si="824"/>
        <v>36140.758453287679</v>
      </c>
      <c r="V139" s="245">
        <f t="shared" si="824"/>
        <v>2406220.709828882</v>
      </c>
      <c r="W139" s="245">
        <f t="shared" si="824"/>
        <v>448572.42547121301</v>
      </c>
      <c r="X139" s="245">
        <f t="shared" si="824"/>
        <v>186280.96326968432</v>
      </c>
      <c r="Y139" s="245">
        <f t="shared" si="824"/>
        <v>642705.45412350271</v>
      </c>
      <c r="Z139" s="245">
        <f t="shared" si="824"/>
        <v>44659.975600254933</v>
      </c>
      <c r="AA139" s="245">
        <f t="shared" si="824"/>
        <v>860330.14669794997</v>
      </c>
      <c r="AB139" s="245">
        <f t="shared" si="824"/>
        <v>1082692.5592735708</v>
      </c>
      <c r="AC139" s="245">
        <f t="shared" si="824"/>
        <v>1607176.5598547072</v>
      </c>
      <c r="AD139" s="245">
        <f t="shared" si="824"/>
        <v>4588240.8426959552</v>
      </c>
      <c r="AE139" s="245">
        <f t="shared" si="824"/>
        <v>11903020.395269008</v>
      </c>
      <c r="AH139" s="244" t="s">
        <v>54</v>
      </c>
      <c r="AI139" s="245">
        <f t="shared" ref="AI139:AU139" si="825">AI106+AI122+AI74</f>
        <v>0</v>
      </c>
      <c r="AJ139" s="245">
        <f t="shared" si="825"/>
        <v>0</v>
      </c>
      <c r="AK139" s="245">
        <f t="shared" si="825"/>
        <v>0</v>
      </c>
      <c r="AL139" s="245">
        <f t="shared" si="825"/>
        <v>0</v>
      </c>
      <c r="AM139" s="245">
        <f t="shared" si="825"/>
        <v>119368.05221271332</v>
      </c>
      <c r="AN139" s="245">
        <f t="shared" si="825"/>
        <v>190025.92962714459</v>
      </c>
      <c r="AO139" s="245">
        <f t="shared" si="825"/>
        <v>16809.732043833261</v>
      </c>
      <c r="AP139" s="245">
        <f t="shared" si="825"/>
        <v>35807.035866082784</v>
      </c>
      <c r="AQ139" s="245">
        <f t="shared" si="825"/>
        <v>846886.9437671029</v>
      </c>
      <c r="AR139" s="245">
        <f t="shared" si="825"/>
        <v>114240.75111266217</v>
      </c>
      <c r="AS139" s="245">
        <f t="shared" si="825"/>
        <v>49877.337486436641</v>
      </c>
      <c r="AT139" s="245">
        <f t="shared" si="825"/>
        <v>714710.64195727091</v>
      </c>
      <c r="AU139" s="245">
        <f t="shared" si="825"/>
        <v>2087726.4240732465</v>
      </c>
      <c r="AX139" s="244" t="s">
        <v>54</v>
      </c>
      <c r="AY139" s="245">
        <f t="shared" ref="AY139:BK139" si="826">AY106+AY122+AY74</f>
        <v>0</v>
      </c>
      <c r="AZ139" s="245">
        <f t="shared" si="826"/>
        <v>0</v>
      </c>
      <c r="BA139" s="245">
        <f t="shared" si="826"/>
        <v>0</v>
      </c>
      <c r="BB139" s="245">
        <f t="shared" si="826"/>
        <v>0</v>
      </c>
      <c r="BC139" s="245">
        <f t="shared" si="826"/>
        <v>0</v>
      </c>
      <c r="BD139" s="245">
        <f t="shared" si="826"/>
        <v>0</v>
      </c>
      <c r="BE139" s="245">
        <f t="shared" si="826"/>
        <v>0</v>
      </c>
      <c r="BF139" s="245">
        <f t="shared" si="826"/>
        <v>0</v>
      </c>
      <c r="BG139" s="245">
        <f t="shared" si="826"/>
        <v>0</v>
      </c>
      <c r="BH139" s="245">
        <f t="shared" si="826"/>
        <v>0</v>
      </c>
      <c r="BI139" s="245">
        <f t="shared" si="826"/>
        <v>0</v>
      </c>
      <c r="BJ139" s="245">
        <f t="shared" si="826"/>
        <v>556435.15566471952</v>
      </c>
      <c r="BK139" s="245">
        <f t="shared" si="826"/>
        <v>556435.15566471952</v>
      </c>
      <c r="BM139"/>
      <c r="BN139" s="419">
        <f t="shared" si="802"/>
        <v>15201327.271527098</v>
      </c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s="244" customFormat="1" x14ac:dyDescent="0.25">
      <c r="A140" s="248"/>
      <c r="B140" s="244" t="s">
        <v>53</v>
      </c>
      <c r="C140" s="245">
        <f t="shared" ref="C140:O140" si="827">C107+C123+C75</f>
        <v>0</v>
      </c>
      <c r="D140" s="245">
        <f t="shared" si="827"/>
        <v>0</v>
      </c>
      <c r="E140" s="245">
        <f t="shared" si="827"/>
        <v>24122.54307783836</v>
      </c>
      <c r="F140" s="245">
        <f t="shared" si="827"/>
        <v>85976.852974380119</v>
      </c>
      <c r="G140" s="245">
        <f t="shared" si="827"/>
        <v>240901.1500354149</v>
      </c>
      <c r="H140" s="245">
        <f t="shared" si="827"/>
        <v>160153.08667670027</v>
      </c>
      <c r="I140" s="245">
        <f t="shared" si="827"/>
        <v>66619.216678817873</v>
      </c>
      <c r="J140" s="245">
        <f t="shared" si="827"/>
        <v>77540.288317543091</v>
      </c>
      <c r="K140" s="245">
        <f t="shared" si="827"/>
        <v>140199.1754275744</v>
      </c>
      <c r="L140" s="245">
        <f t="shared" si="827"/>
        <v>78368.746507963835</v>
      </c>
      <c r="M140" s="245">
        <f t="shared" si="827"/>
        <v>106470.39223143934</v>
      </c>
      <c r="N140" s="245">
        <f t="shared" si="827"/>
        <v>242816.65137229042</v>
      </c>
      <c r="O140" s="245">
        <f t="shared" si="827"/>
        <v>1223168.1032999626</v>
      </c>
      <c r="R140" s="244" t="s">
        <v>53</v>
      </c>
      <c r="S140" s="245">
        <f t="shared" ref="S140:AE140" si="828">S107+S123+S75</f>
        <v>0</v>
      </c>
      <c r="T140" s="245">
        <f t="shared" si="828"/>
        <v>0</v>
      </c>
      <c r="U140" s="245">
        <f t="shared" si="828"/>
        <v>21076.157264555095</v>
      </c>
      <c r="V140" s="245">
        <f t="shared" si="828"/>
        <v>5406.374967182227</v>
      </c>
      <c r="W140" s="245">
        <f t="shared" si="828"/>
        <v>28034.687228651659</v>
      </c>
      <c r="X140" s="245">
        <f t="shared" si="828"/>
        <v>48598.676094923743</v>
      </c>
      <c r="Y140" s="245">
        <f t="shared" si="828"/>
        <v>61904.70558840064</v>
      </c>
      <c r="Z140" s="245">
        <f t="shared" si="828"/>
        <v>67718.719919779323</v>
      </c>
      <c r="AA140" s="245">
        <f t="shared" si="828"/>
        <v>131750.01246008617</v>
      </c>
      <c r="AB140" s="245">
        <f t="shared" si="828"/>
        <v>56670.614842809926</v>
      </c>
      <c r="AC140" s="245">
        <f t="shared" si="828"/>
        <v>81341.587043845982</v>
      </c>
      <c r="AD140" s="245">
        <f t="shared" si="828"/>
        <v>864622.08074502542</v>
      </c>
      <c r="AE140" s="245">
        <f t="shared" si="828"/>
        <v>1367123.6161552602</v>
      </c>
      <c r="AH140" s="244" t="s">
        <v>53</v>
      </c>
      <c r="AI140" s="245">
        <f t="shared" ref="AI140:AU140" si="829">AI107+AI123+AI75</f>
        <v>0</v>
      </c>
      <c r="AJ140" s="245">
        <f t="shared" si="829"/>
        <v>0</v>
      </c>
      <c r="AK140" s="245">
        <f t="shared" si="829"/>
        <v>0</v>
      </c>
      <c r="AL140" s="245">
        <f t="shared" si="829"/>
        <v>0</v>
      </c>
      <c r="AM140" s="245">
        <f t="shared" si="829"/>
        <v>0</v>
      </c>
      <c r="AN140" s="245">
        <f t="shared" si="829"/>
        <v>0</v>
      </c>
      <c r="AO140" s="245">
        <f t="shared" si="829"/>
        <v>0</v>
      </c>
      <c r="AP140" s="245">
        <f t="shared" si="829"/>
        <v>0</v>
      </c>
      <c r="AQ140" s="245">
        <f t="shared" si="829"/>
        <v>0</v>
      </c>
      <c r="AR140" s="245">
        <f t="shared" si="829"/>
        <v>0</v>
      </c>
      <c r="AS140" s="245">
        <f t="shared" si="829"/>
        <v>0</v>
      </c>
      <c r="AT140" s="245">
        <f t="shared" si="829"/>
        <v>0</v>
      </c>
      <c r="AU140" s="245">
        <f t="shared" si="829"/>
        <v>0</v>
      </c>
      <c r="AX140" s="244" t="s">
        <v>53</v>
      </c>
      <c r="AY140" s="245">
        <f t="shared" ref="AY140:BK140" si="830">AY107+AY123+AY75</f>
        <v>0</v>
      </c>
      <c r="AZ140" s="245">
        <f t="shared" si="830"/>
        <v>0</v>
      </c>
      <c r="BA140" s="245">
        <f t="shared" si="830"/>
        <v>0</v>
      </c>
      <c r="BB140" s="245">
        <f t="shared" si="830"/>
        <v>0</v>
      </c>
      <c r="BC140" s="245">
        <f t="shared" si="830"/>
        <v>0</v>
      </c>
      <c r="BD140" s="245">
        <f t="shared" si="830"/>
        <v>0</v>
      </c>
      <c r="BE140" s="245">
        <f t="shared" si="830"/>
        <v>0</v>
      </c>
      <c r="BF140" s="245">
        <f t="shared" si="830"/>
        <v>0</v>
      </c>
      <c r="BG140" s="245">
        <f t="shared" si="830"/>
        <v>0</v>
      </c>
      <c r="BH140" s="245">
        <f t="shared" si="830"/>
        <v>0</v>
      </c>
      <c r="BI140" s="245">
        <f t="shared" si="830"/>
        <v>0</v>
      </c>
      <c r="BJ140" s="245">
        <f t="shared" si="830"/>
        <v>0</v>
      </c>
      <c r="BK140" s="245">
        <f t="shared" si="830"/>
        <v>0</v>
      </c>
      <c r="BM140"/>
      <c r="BN140" s="419">
        <f t="shared" si="802"/>
        <v>2590291.7194552226</v>
      </c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</row>
    <row r="141" spans="1:96" s="244" customFormat="1" x14ac:dyDescent="0.25">
      <c r="A141" s="248"/>
      <c r="B141" s="244" t="s">
        <v>52</v>
      </c>
      <c r="C141" s="245">
        <f t="shared" ref="C141:O141" si="831">C108+C124+C76</f>
        <v>0</v>
      </c>
      <c r="D141" s="245">
        <f t="shared" si="831"/>
        <v>0</v>
      </c>
      <c r="E141" s="245">
        <f t="shared" si="831"/>
        <v>66.637367607249075</v>
      </c>
      <c r="F141" s="245">
        <f t="shared" si="831"/>
        <v>676.42344856531702</v>
      </c>
      <c r="G141" s="245">
        <f t="shared" si="831"/>
        <v>135.81385282918927</v>
      </c>
      <c r="H141" s="245">
        <f t="shared" si="831"/>
        <v>0</v>
      </c>
      <c r="I141" s="245">
        <f t="shared" si="831"/>
        <v>0</v>
      </c>
      <c r="J141" s="245">
        <f t="shared" si="831"/>
        <v>0</v>
      </c>
      <c r="K141" s="245">
        <f t="shared" si="831"/>
        <v>0</v>
      </c>
      <c r="L141" s="245">
        <f t="shared" si="831"/>
        <v>0</v>
      </c>
      <c r="M141" s="245">
        <f t="shared" si="831"/>
        <v>0</v>
      </c>
      <c r="N141" s="245">
        <f t="shared" si="831"/>
        <v>33.122759339888248</v>
      </c>
      <c r="O141" s="245">
        <f t="shared" si="831"/>
        <v>911.99742834164363</v>
      </c>
      <c r="R141" s="244" t="s">
        <v>52</v>
      </c>
      <c r="S141" s="245">
        <f t="shared" ref="S141:AE141" si="832">S108+S124+S76</f>
        <v>0</v>
      </c>
      <c r="T141" s="245">
        <f t="shared" si="832"/>
        <v>0</v>
      </c>
      <c r="U141" s="245">
        <f t="shared" si="832"/>
        <v>0</v>
      </c>
      <c r="V141" s="245">
        <f t="shared" si="832"/>
        <v>90975.622827799132</v>
      </c>
      <c r="W141" s="245">
        <f t="shared" si="832"/>
        <v>0</v>
      </c>
      <c r="X141" s="245">
        <f t="shared" si="832"/>
        <v>15144.765247609766</v>
      </c>
      <c r="Y141" s="245">
        <f t="shared" si="832"/>
        <v>0</v>
      </c>
      <c r="Z141" s="245">
        <f t="shared" si="832"/>
        <v>0</v>
      </c>
      <c r="AA141" s="245">
        <f t="shared" si="832"/>
        <v>0</v>
      </c>
      <c r="AB141" s="245">
        <f t="shared" si="832"/>
        <v>0</v>
      </c>
      <c r="AC141" s="245">
        <f t="shared" si="832"/>
        <v>0</v>
      </c>
      <c r="AD141" s="245">
        <f t="shared" si="832"/>
        <v>71820.474222418808</v>
      </c>
      <c r="AE141" s="245">
        <f t="shared" si="832"/>
        <v>177940.86229782773</v>
      </c>
      <c r="AH141" s="244" t="s">
        <v>52</v>
      </c>
      <c r="AI141" s="245">
        <f t="shared" ref="AI141:AU141" si="833">AI108+AI124+AI76</f>
        <v>0</v>
      </c>
      <c r="AJ141" s="245">
        <f t="shared" si="833"/>
        <v>2303.8872940435008</v>
      </c>
      <c r="AK141" s="245">
        <f t="shared" si="833"/>
        <v>0</v>
      </c>
      <c r="AL141" s="245">
        <f t="shared" si="833"/>
        <v>0</v>
      </c>
      <c r="AM141" s="245">
        <f t="shared" si="833"/>
        <v>0</v>
      </c>
      <c r="AN141" s="245">
        <f t="shared" si="833"/>
        <v>0</v>
      </c>
      <c r="AO141" s="245">
        <f t="shared" si="833"/>
        <v>0</v>
      </c>
      <c r="AP141" s="245">
        <f t="shared" si="833"/>
        <v>0</v>
      </c>
      <c r="AQ141" s="245">
        <f t="shared" si="833"/>
        <v>0</v>
      </c>
      <c r="AR141" s="245">
        <f t="shared" si="833"/>
        <v>0</v>
      </c>
      <c r="AS141" s="245">
        <f t="shared" si="833"/>
        <v>0</v>
      </c>
      <c r="AT141" s="245">
        <f t="shared" si="833"/>
        <v>0</v>
      </c>
      <c r="AU141" s="245">
        <f t="shared" si="833"/>
        <v>2303.8872940435008</v>
      </c>
      <c r="AX141" s="244" t="s">
        <v>52</v>
      </c>
      <c r="AY141" s="245">
        <f t="shared" ref="AY141:BK141" si="834">AY108+AY124+AY76</f>
        <v>0</v>
      </c>
      <c r="AZ141" s="245">
        <f t="shared" si="834"/>
        <v>0</v>
      </c>
      <c r="BA141" s="245">
        <f t="shared" si="834"/>
        <v>0</v>
      </c>
      <c r="BB141" s="245">
        <f t="shared" si="834"/>
        <v>0</v>
      </c>
      <c r="BC141" s="245">
        <f t="shared" si="834"/>
        <v>0</v>
      </c>
      <c r="BD141" s="245">
        <f t="shared" si="834"/>
        <v>0</v>
      </c>
      <c r="BE141" s="245">
        <f t="shared" si="834"/>
        <v>0</v>
      </c>
      <c r="BF141" s="245">
        <f t="shared" si="834"/>
        <v>0</v>
      </c>
      <c r="BG141" s="245">
        <f t="shared" si="834"/>
        <v>0</v>
      </c>
      <c r="BH141" s="245">
        <f t="shared" si="834"/>
        <v>0</v>
      </c>
      <c r="BI141" s="245">
        <f t="shared" si="834"/>
        <v>0</v>
      </c>
      <c r="BJ141" s="245">
        <f t="shared" si="834"/>
        <v>0</v>
      </c>
      <c r="BK141" s="245">
        <f t="shared" si="834"/>
        <v>0</v>
      </c>
      <c r="BM141"/>
      <c r="BN141" s="419">
        <f t="shared" si="802"/>
        <v>181156.74702021285</v>
      </c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</row>
    <row r="142" spans="1:96" s="244" customFormat="1" x14ac:dyDescent="0.25">
      <c r="A142" s="248"/>
      <c r="B142" s="244" t="s">
        <v>51</v>
      </c>
      <c r="C142" s="245">
        <f t="shared" ref="C142:O142" si="835">C109+C125+C77</f>
        <v>0</v>
      </c>
      <c r="D142" s="245">
        <f t="shared" si="835"/>
        <v>13847.458299641983</v>
      </c>
      <c r="E142" s="245">
        <f t="shared" si="835"/>
        <v>15470.077310582978</v>
      </c>
      <c r="F142" s="245">
        <f t="shared" si="835"/>
        <v>15057.172551789392</v>
      </c>
      <c r="G142" s="245">
        <f t="shared" si="835"/>
        <v>23626.696920976414</v>
      </c>
      <c r="H142" s="245">
        <f t="shared" si="835"/>
        <v>29275.727812529309</v>
      </c>
      <c r="I142" s="245">
        <f t="shared" si="835"/>
        <v>11160.737071132509</v>
      </c>
      <c r="J142" s="245">
        <f t="shared" si="835"/>
        <v>17392.371657856489</v>
      </c>
      <c r="K142" s="245">
        <f t="shared" si="835"/>
        <v>15077.705031052767</v>
      </c>
      <c r="L142" s="245">
        <f t="shared" si="835"/>
        <v>27645.569069941546</v>
      </c>
      <c r="M142" s="245">
        <f t="shared" si="835"/>
        <v>24651.238036875071</v>
      </c>
      <c r="N142" s="245">
        <f t="shared" si="835"/>
        <v>65633.125462363925</v>
      </c>
      <c r="O142" s="245">
        <f t="shared" si="835"/>
        <v>258837.87922474236</v>
      </c>
      <c r="R142" s="244" t="s">
        <v>51</v>
      </c>
      <c r="S142" s="245">
        <f t="shared" ref="S142:AE142" si="836">S109+S125+S77</f>
        <v>0</v>
      </c>
      <c r="T142" s="245">
        <f t="shared" si="836"/>
        <v>12527.182483098577</v>
      </c>
      <c r="U142" s="245">
        <f t="shared" si="836"/>
        <v>44502.338806362684</v>
      </c>
      <c r="V142" s="245">
        <f t="shared" si="836"/>
        <v>58555.962555964696</v>
      </c>
      <c r="W142" s="245">
        <f t="shared" si="836"/>
        <v>248326.14011842417</v>
      </c>
      <c r="X142" s="245">
        <f t="shared" si="836"/>
        <v>50293.042380401545</v>
      </c>
      <c r="Y142" s="245">
        <f t="shared" si="836"/>
        <v>61274.473723323805</v>
      </c>
      <c r="Z142" s="245">
        <f t="shared" si="836"/>
        <v>46966.11552772986</v>
      </c>
      <c r="AA142" s="245">
        <f t="shared" si="836"/>
        <v>101164.7593750956</v>
      </c>
      <c r="AB142" s="245">
        <f t="shared" si="836"/>
        <v>148027.5059765132</v>
      </c>
      <c r="AC142" s="245">
        <f t="shared" si="836"/>
        <v>113594.29318702518</v>
      </c>
      <c r="AD142" s="245">
        <f t="shared" si="836"/>
        <v>334418.59450362</v>
      </c>
      <c r="AE142" s="245">
        <f t="shared" si="836"/>
        <v>1219650.4086375593</v>
      </c>
      <c r="AH142" s="244" t="s">
        <v>51</v>
      </c>
      <c r="AI142" s="245">
        <f t="shared" ref="AI142:AU142" si="837">AI109+AI125+AI77</f>
        <v>0</v>
      </c>
      <c r="AJ142" s="245">
        <f t="shared" si="837"/>
        <v>5272.6464873171462</v>
      </c>
      <c r="AK142" s="245">
        <f t="shared" si="837"/>
        <v>604.38079747570282</v>
      </c>
      <c r="AL142" s="245">
        <f t="shared" si="837"/>
        <v>16230.881566158328</v>
      </c>
      <c r="AM142" s="245">
        <f t="shared" si="837"/>
        <v>18031.987904910206</v>
      </c>
      <c r="AN142" s="245">
        <f t="shared" si="837"/>
        <v>39772.99640978923</v>
      </c>
      <c r="AO142" s="245">
        <f t="shared" si="837"/>
        <v>11695.550913045956</v>
      </c>
      <c r="AP142" s="245">
        <f t="shared" si="837"/>
        <v>14763.632461121131</v>
      </c>
      <c r="AQ142" s="245">
        <f t="shared" si="837"/>
        <v>8911.6523095694156</v>
      </c>
      <c r="AR142" s="245">
        <f t="shared" si="837"/>
        <v>16655.993108968541</v>
      </c>
      <c r="AS142" s="245">
        <f t="shared" si="837"/>
        <v>34903.782569772055</v>
      </c>
      <c r="AT142" s="245">
        <f t="shared" si="837"/>
        <v>166151.05402239223</v>
      </c>
      <c r="AU142" s="245">
        <f t="shared" si="837"/>
        <v>332994.55855051987</v>
      </c>
      <c r="AX142" s="244" t="s">
        <v>51</v>
      </c>
      <c r="AY142" s="245">
        <f t="shared" ref="AY142:BK142" si="838">AY109+AY125+AY77</f>
        <v>0</v>
      </c>
      <c r="AZ142" s="245">
        <f t="shared" si="838"/>
        <v>0</v>
      </c>
      <c r="BA142" s="245">
        <f t="shared" si="838"/>
        <v>1704.8234346958595</v>
      </c>
      <c r="BB142" s="245">
        <f t="shared" si="838"/>
        <v>0</v>
      </c>
      <c r="BC142" s="245">
        <f t="shared" si="838"/>
        <v>2341.4531266919794</v>
      </c>
      <c r="BD142" s="245">
        <f t="shared" si="838"/>
        <v>360.59914468566592</v>
      </c>
      <c r="BE142" s="245">
        <f t="shared" si="838"/>
        <v>7520.5193751045226</v>
      </c>
      <c r="BF142" s="245">
        <f t="shared" si="838"/>
        <v>2720.7693691953195</v>
      </c>
      <c r="BG142" s="245">
        <f t="shared" si="838"/>
        <v>8785.8798058829925</v>
      </c>
      <c r="BH142" s="245">
        <f t="shared" si="838"/>
        <v>1182.7059979221538</v>
      </c>
      <c r="BI142" s="245">
        <f t="shared" si="838"/>
        <v>0</v>
      </c>
      <c r="BJ142" s="245">
        <f t="shared" si="838"/>
        <v>48233.244257144266</v>
      </c>
      <c r="BK142" s="245">
        <f t="shared" si="838"/>
        <v>72849.994511322759</v>
      </c>
      <c r="BM142"/>
      <c r="BN142" s="419">
        <f t="shared" si="802"/>
        <v>1884332.8409241443</v>
      </c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</row>
    <row r="143" spans="1:96" s="244" customFormat="1" x14ac:dyDescent="0.25">
      <c r="A143" s="248"/>
      <c r="B143" s="244" t="s">
        <v>50</v>
      </c>
      <c r="C143" s="245">
        <f t="shared" ref="C143:O143" si="839">C110+C126+C78</f>
        <v>0</v>
      </c>
      <c r="D143" s="245">
        <f t="shared" si="839"/>
        <v>0</v>
      </c>
      <c r="E143" s="245">
        <f t="shared" si="839"/>
        <v>0</v>
      </c>
      <c r="F143" s="245">
        <f t="shared" si="839"/>
        <v>0</v>
      </c>
      <c r="G143" s="245">
        <f t="shared" si="839"/>
        <v>0</v>
      </c>
      <c r="H143" s="245">
        <f t="shared" si="839"/>
        <v>0</v>
      </c>
      <c r="I143" s="245">
        <f t="shared" si="839"/>
        <v>0</v>
      </c>
      <c r="J143" s="245">
        <f t="shared" si="839"/>
        <v>0</v>
      </c>
      <c r="K143" s="245">
        <f t="shared" si="839"/>
        <v>0</v>
      </c>
      <c r="L143" s="245">
        <f t="shared" si="839"/>
        <v>0</v>
      </c>
      <c r="M143" s="245">
        <f t="shared" si="839"/>
        <v>0</v>
      </c>
      <c r="N143" s="245">
        <f t="shared" si="839"/>
        <v>0</v>
      </c>
      <c r="O143" s="245">
        <f t="shared" si="839"/>
        <v>0</v>
      </c>
      <c r="R143" s="244" t="s">
        <v>50</v>
      </c>
      <c r="S143" s="245">
        <f t="shared" ref="S143:AE143" si="840">S110+S126+S78</f>
        <v>0</v>
      </c>
      <c r="T143" s="245">
        <f t="shared" si="840"/>
        <v>0</v>
      </c>
      <c r="U143" s="245">
        <f t="shared" si="840"/>
        <v>0</v>
      </c>
      <c r="V143" s="245">
        <f t="shared" si="840"/>
        <v>0</v>
      </c>
      <c r="W143" s="245">
        <f t="shared" si="840"/>
        <v>0</v>
      </c>
      <c r="X143" s="245">
        <f t="shared" si="840"/>
        <v>0</v>
      </c>
      <c r="Y143" s="245">
        <f t="shared" si="840"/>
        <v>0</v>
      </c>
      <c r="Z143" s="245">
        <f t="shared" si="840"/>
        <v>141124.98404387356</v>
      </c>
      <c r="AA143" s="245">
        <f t="shared" si="840"/>
        <v>404450.90879231167</v>
      </c>
      <c r="AB143" s="245">
        <f t="shared" si="840"/>
        <v>0</v>
      </c>
      <c r="AC143" s="245">
        <f t="shared" si="840"/>
        <v>0</v>
      </c>
      <c r="AD143" s="245">
        <f t="shared" si="840"/>
        <v>30625.815761202328</v>
      </c>
      <c r="AE143" s="245">
        <f t="shared" si="840"/>
        <v>576201.70859738754</v>
      </c>
      <c r="AH143" s="244" t="s">
        <v>50</v>
      </c>
      <c r="AI143" s="245">
        <f t="shared" ref="AI143:AU143" si="841">AI110+AI126+AI78</f>
        <v>0</v>
      </c>
      <c r="AJ143" s="245">
        <f t="shared" si="841"/>
        <v>0</v>
      </c>
      <c r="AK143" s="245">
        <f t="shared" si="841"/>
        <v>0</v>
      </c>
      <c r="AL143" s="245">
        <f t="shared" si="841"/>
        <v>0</v>
      </c>
      <c r="AM143" s="245">
        <f t="shared" si="841"/>
        <v>0</v>
      </c>
      <c r="AN143" s="245">
        <f t="shared" si="841"/>
        <v>0</v>
      </c>
      <c r="AO143" s="245">
        <f t="shared" si="841"/>
        <v>0</v>
      </c>
      <c r="AP143" s="245">
        <f t="shared" si="841"/>
        <v>0</v>
      </c>
      <c r="AQ143" s="245">
        <f t="shared" si="841"/>
        <v>18214.747016542144</v>
      </c>
      <c r="AR143" s="245">
        <f t="shared" si="841"/>
        <v>0</v>
      </c>
      <c r="AS143" s="245">
        <f t="shared" si="841"/>
        <v>213256.10072549898</v>
      </c>
      <c r="AT143" s="245">
        <f t="shared" si="841"/>
        <v>27476.885278730071</v>
      </c>
      <c r="AU143" s="245">
        <f t="shared" si="841"/>
        <v>258947.73302077121</v>
      </c>
      <c r="AX143" s="244" t="s">
        <v>50</v>
      </c>
      <c r="AY143" s="245">
        <f t="shared" ref="AY143:BK143" si="842">AY110+AY126+AY78</f>
        <v>0</v>
      </c>
      <c r="AZ143" s="245">
        <f t="shared" si="842"/>
        <v>0</v>
      </c>
      <c r="BA143" s="245">
        <f t="shared" si="842"/>
        <v>0</v>
      </c>
      <c r="BB143" s="245">
        <f t="shared" si="842"/>
        <v>0</v>
      </c>
      <c r="BC143" s="245">
        <f t="shared" si="842"/>
        <v>0</v>
      </c>
      <c r="BD143" s="245">
        <f t="shared" si="842"/>
        <v>0</v>
      </c>
      <c r="BE143" s="245">
        <f t="shared" si="842"/>
        <v>0</v>
      </c>
      <c r="BF143" s="245">
        <f t="shared" si="842"/>
        <v>0</v>
      </c>
      <c r="BG143" s="245">
        <f t="shared" si="842"/>
        <v>0</v>
      </c>
      <c r="BH143" s="245">
        <f t="shared" si="842"/>
        <v>0</v>
      </c>
      <c r="BI143" s="245">
        <f t="shared" si="842"/>
        <v>0</v>
      </c>
      <c r="BJ143" s="245">
        <f t="shared" si="842"/>
        <v>69955.22706812479</v>
      </c>
      <c r="BK143" s="245">
        <f t="shared" si="842"/>
        <v>69955.22706812479</v>
      </c>
      <c r="BM143"/>
      <c r="BN143" s="419">
        <f t="shared" si="802"/>
        <v>905104.6686862834</v>
      </c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</row>
    <row r="144" spans="1:96" s="244" customFormat="1" x14ac:dyDescent="0.25">
      <c r="A144" s="248"/>
      <c r="B144" s="244" t="s">
        <v>49</v>
      </c>
      <c r="C144" s="245">
        <f t="shared" ref="C144:O144" si="843">C111+C127+C79</f>
        <v>0</v>
      </c>
      <c r="D144" s="245">
        <f t="shared" si="843"/>
        <v>644.3583392481878</v>
      </c>
      <c r="E144" s="245">
        <f t="shared" si="843"/>
        <v>1381.4091828958394</v>
      </c>
      <c r="F144" s="245">
        <f t="shared" si="843"/>
        <v>650.26886053239559</v>
      </c>
      <c r="G144" s="245">
        <f t="shared" si="843"/>
        <v>1994.7401478795753</v>
      </c>
      <c r="H144" s="245">
        <f t="shared" si="843"/>
        <v>861.040279912644</v>
      </c>
      <c r="I144" s="245">
        <f t="shared" si="843"/>
        <v>644.3583392481878</v>
      </c>
      <c r="J144" s="245">
        <f t="shared" si="843"/>
        <v>0</v>
      </c>
      <c r="K144" s="245">
        <f t="shared" si="843"/>
        <v>9134.8497966091745</v>
      </c>
      <c r="L144" s="245">
        <f t="shared" si="843"/>
        <v>121776.13459857441</v>
      </c>
      <c r="M144" s="245">
        <f t="shared" si="843"/>
        <v>56958.633384941422</v>
      </c>
      <c r="N144" s="245">
        <f t="shared" si="843"/>
        <v>10066.137164503483</v>
      </c>
      <c r="O144" s="245">
        <f t="shared" si="843"/>
        <v>204111.93009434533</v>
      </c>
      <c r="R144" s="244" t="s">
        <v>49</v>
      </c>
      <c r="S144" s="245">
        <f t="shared" ref="S144:AE144" si="844">S111+S127+S79</f>
        <v>0</v>
      </c>
      <c r="T144" s="245">
        <f t="shared" si="844"/>
        <v>0</v>
      </c>
      <c r="U144" s="245">
        <f t="shared" si="844"/>
        <v>8331.6880175739643</v>
      </c>
      <c r="V144" s="245">
        <f t="shared" si="844"/>
        <v>0</v>
      </c>
      <c r="W144" s="245">
        <f t="shared" si="844"/>
        <v>701.3396600636388</v>
      </c>
      <c r="X144" s="245">
        <f t="shared" si="844"/>
        <v>2960.573155186672</v>
      </c>
      <c r="Y144" s="245">
        <f t="shared" si="844"/>
        <v>7125.6352448255802</v>
      </c>
      <c r="Z144" s="245">
        <f t="shared" si="844"/>
        <v>215996.54323402722</v>
      </c>
      <c r="AA144" s="245">
        <f t="shared" si="844"/>
        <v>57064.576994447583</v>
      </c>
      <c r="AB144" s="245">
        <f t="shared" si="844"/>
        <v>60812.054715805942</v>
      </c>
      <c r="AC144" s="245">
        <f t="shared" si="844"/>
        <v>15864.042745950035</v>
      </c>
      <c r="AD144" s="245">
        <f t="shared" si="844"/>
        <v>103636.22049975567</v>
      </c>
      <c r="AE144" s="245">
        <f t="shared" si="844"/>
        <v>472492.67426763626</v>
      </c>
      <c r="AH144" s="244" t="s">
        <v>49</v>
      </c>
      <c r="AI144" s="245">
        <f t="shared" ref="AI144:AU144" si="845">AI111+AI127+AI79</f>
        <v>0</v>
      </c>
      <c r="AJ144" s="245">
        <f t="shared" si="845"/>
        <v>12215.263186145765</v>
      </c>
      <c r="AK144" s="245">
        <f t="shared" si="845"/>
        <v>0</v>
      </c>
      <c r="AL144" s="245">
        <f t="shared" si="845"/>
        <v>0</v>
      </c>
      <c r="AM144" s="245">
        <f t="shared" si="845"/>
        <v>0</v>
      </c>
      <c r="AN144" s="245">
        <f t="shared" si="845"/>
        <v>0</v>
      </c>
      <c r="AO144" s="245">
        <f t="shared" si="845"/>
        <v>0</v>
      </c>
      <c r="AP144" s="245">
        <f t="shared" si="845"/>
        <v>0</v>
      </c>
      <c r="AQ144" s="245">
        <f t="shared" si="845"/>
        <v>0</v>
      </c>
      <c r="AR144" s="245">
        <f t="shared" si="845"/>
        <v>0</v>
      </c>
      <c r="AS144" s="245">
        <f t="shared" si="845"/>
        <v>0</v>
      </c>
      <c r="AT144" s="245">
        <f t="shared" si="845"/>
        <v>0</v>
      </c>
      <c r="AU144" s="245">
        <f t="shared" si="845"/>
        <v>12215.263186145765</v>
      </c>
      <c r="AX144" s="244" t="s">
        <v>49</v>
      </c>
      <c r="AY144" s="245">
        <f t="shared" ref="AY144:BK144" si="846">AY111+AY127+AY79</f>
        <v>0</v>
      </c>
      <c r="AZ144" s="245">
        <f t="shared" si="846"/>
        <v>0</v>
      </c>
      <c r="BA144" s="245">
        <f t="shared" si="846"/>
        <v>0</v>
      </c>
      <c r="BB144" s="245">
        <f t="shared" si="846"/>
        <v>0</v>
      </c>
      <c r="BC144" s="245">
        <f t="shared" si="846"/>
        <v>0</v>
      </c>
      <c r="BD144" s="245">
        <f t="shared" si="846"/>
        <v>0</v>
      </c>
      <c r="BE144" s="245">
        <f t="shared" si="846"/>
        <v>0</v>
      </c>
      <c r="BF144" s="245">
        <f t="shared" si="846"/>
        <v>0</v>
      </c>
      <c r="BG144" s="245">
        <f t="shared" si="846"/>
        <v>0</v>
      </c>
      <c r="BH144" s="245">
        <f t="shared" si="846"/>
        <v>0</v>
      </c>
      <c r="BI144" s="245">
        <f t="shared" si="846"/>
        <v>0</v>
      </c>
      <c r="BJ144" s="245">
        <f t="shared" si="846"/>
        <v>0</v>
      </c>
      <c r="BK144" s="245">
        <f t="shared" si="846"/>
        <v>0</v>
      </c>
      <c r="BM144"/>
      <c r="BN144" s="419">
        <f t="shared" si="802"/>
        <v>688819.86754812743</v>
      </c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</row>
    <row r="145" spans="1:96" s="244" customFormat="1" x14ac:dyDescent="0.25">
      <c r="A145" s="248"/>
      <c r="B145" s="244" t="s">
        <v>48</v>
      </c>
      <c r="C145" s="245">
        <f t="shared" ref="C145:O145" si="847">C112+C128+C80</f>
        <v>0</v>
      </c>
      <c r="D145" s="245">
        <f t="shared" si="847"/>
        <v>0.89128563890765067</v>
      </c>
      <c r="E145" s="245">
        <f t="shared" si="847"/>
        <v>10.189477240849518</v>
      </c>
      <c r="F145" s="245">
        <f t="shared" si="847"/>
        <v>26.646071087549888</v>
      </c>
      <c r="G145" s="245">
        <f t="shared" si="847"/>
        <v>54.407663398688349</v>
      </c>
      <c r="H145" s="245">
        <f t="shared" si="847"/>
        <v>23.890203175200909</v>
      </c>
      <c r="I145" s="245">
        <f t="shared" si="847"/>
        <v>202345.87087775182</v>
      </c>
      <c r="J145" s="245">
        <f t="shared" si="847"/>
        <v>55.075664034823532</v>
      </c>
      <c r="K145" s="245">
        <f t="shared" si="847"/>
        <v>302.08294273111522</v>
      </c>
      <c r="L145" s="245">
        <f t="shared" si="847"/>
        <v>70.241668046450002</v>
      </c>
      <c r="M145" s="245">
        <f t="shared" si="847"/>
        <v>318.08282117428843</v>
      </c>
      <c r="N145" s="245">
        <f t="shared" si="847"/>
        <v>1910.7105056331322</v>
      </c>
      <c r="O145" s="245">
        <f t="shared" si="847"/>
        <v>205118.08917991281</v>
      </c>
      <c r="R145" s="244" t="s">
        <v>48</v>
      </c>
      <c r="S145" s="245">
        <f t="shared" ref="S145:AE145" si="848">S112+S128+S80</f>
        <v>0</v>
      </c>
      <c r="T145" s="245">
        <f t="shared" si="848"/>
        <v>90.222509914907434</v>
      </c>
      <c r="U145" s="245">
        <f t="shared" si="848"/>
        <v>208.55226180024133</v>
      </c>
      <c r="V145" s="245">
        <f t="shared" si="848"/>
        <v>1574.8906723383602</v>
      </c>
      <c r="W145" s="245">
        <f t="shared" si="848"/>
        <v>1501.2467458120211</v>
      </c>
      <c r="X145" s="245">
        <f t="shared" si="848"/>
        <v>482.14062571168506</v>
      </c>
      <c r="Y145" s="245">
        <f t="shared" si="848"/>
        <v>285.35032380798594</v>
      </c>
      <c r="Z145" s="245">
        <f t="shared" si="848"/>
        <v>556.77852370443941</v>
      </c>
      <c r="AA145" s="245">
        <f t="shared" si="848"/>
        <v>330.043822845737</v>
      </c>
      <c r="AB145" s="245">
        <f t="shared" si="848"/>
        <v>827.13169813825596</v>
      </c>
      <c r="AC145" s="245">
        <f t="shared" si="848"/>
        <v>1077.1462133144175</v>
      </c>
      <c r="AD145" s="245">
        <f t="shared" si="848"/>
        <v>4575.8465034593564</v>
      </c>
      <c r="AE145" s="245">
        <f t="shared" si="848"/>
        <v>11509.349900847406</v>
      </c>
      <c r="AH145" s="244" t="s">
        <v>48</v>
      </c>
      <c r="AI145" s="245">
        <f t="shared" ref="AI145:AU145" si="849">AI112+AI128+AI80</f>
        <v>0</v>
      </c>
      <c r="AJ145" s="245">
        <f t="shared" si="849"/>
        <v>33.962843522557193</v>
      </c>
      <c r="AK145" s="245">
        <f t="shared" si="849"/>
        <v>0.5845809679992402</v>
      </c>
      <c r="AL145" s="245">
        <f t="shared" si="849"/>
        <v>124.36609723498192</v>
      </c>
      <c r="AM145" s="245">
        <f t="shared" si="849"/>
        <v>82.265321933186769</v>
      </c>
      <c r="AN145" s="245">
        <f t="shared" si="849"/>
        <v>336.74674620858264</v>
      </c>
      <c r="AO145" s="245">
        <f t="shared" si="849"/>
        <v>58.564627091835682</v>
      </c>
      <c r="AP145" s="245">
        <f t="shared" si="849"/>
        <v>98.014372622141394</v>
      </c>
      <c r="AQ145" s="245">
        <f t="shared" si="849"/>
        <v>347.17020424636684</v>
      </c>
      <c r="AR145" s="245">
        <f t="shared" si="849"/>
        <v>147.60232846194157</v>
      </c>
      <c r="AS145" s="245">
        <f t="shared" si="849"/>
        <v>331.68371681178991</v>
      </c>
      <c r="AT145" s="245">
        <f t="shared" si="849"/>
        <v>1228.9348951271654</v>
      </c>
      <c r="AU145" s="245">
        <f t="shared" si="849"/>
        <v>2789.8957342285485</v>
      </c>
      <c r="AX145" s="244" t="s">
        <v>48</v>
      </c>
      <c r="AY145" s="245">
        <f t="shared" ref="AY145:BK145" si="850">AY112+AY128+AY80</f>
        <v>0</v>
      </c>
      <c r="AZ145" s="245">
        <f t="shared" si="850"/>
        <v>0</v>
      </c>
      <c r="BA145" s="245">
        <f t="shared" si="850"/>
        <v>0</v>
      </c>
      <c r="BB145" s="245">
        <f t="shared" si="850"/>
        <v>0</v>
      </c>
      <c r="BC145" s="245">
        <f t="shared" si="850"/>
        <v>5.6165490588449156</v>
      </c>
      <c r="BD145" s="245">
        <f t="shared" si="850"/>
        <v>186.4244345685409</v>
      </c>
      <c r="BE145" s="245">
        <f t="shared" si="850"/>
        <v>84.696668540465595</v>
      </c>
      <c r="BF145" s="245">
        <f t="shared" si="850"/>
        <v>1.0862986763022111</v>
      </c>
      <c r="BG145" s="245">
        <f t="shared" si="850"/>
        <v>2.9901366937051423</v>
      </c>
      <c r="BH145" s="245">
        <f t="shared" si="850"/>
        <v>0</v>
      </c>
      <c r="BI145" s="245">
        <f t="shared" si="850"/>
        <v>52.757054630424747</v>
      </c>
      <c r="BJ145" s="245">
        <f t="shared" si="850"/>
        <v>517.29130731133534</v>
      </c>
      <c r="BK145" s="245">
        <f t="shared" si="850"/>
        <v>850.86244947961882</v>
      </c>
      <c r="BM145"/>
      <c r="BN145" s="419">
        <f t="shared" si="802"/>
        <v>220268.19726446841</v>
      </c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</row>
    <row r="146" spans="1:96" s="244" customFormat="1" x14ac:dyDescent="0.25">
      <c r="A146" s="248"/>
      <c r="B146" s="244" t="s">
        <v>43</v>
      </c>
      <c r="C146" s="245">
        <f t="shared" ref="C146:O146" si="851">C113+C129+C81</f>
        <v>0</v>
      </c>
      <c r="D146" s="245">
        <f t="shared" si="851"/>
        <v>18148.296035696723</v>
      </c>
      <c r="E146" s="245">
        <f t="shared" si="851"/>
        <v>47457.413198107948</v>
      </c>
      <c r="F146" s="245">
        <f t="shared" si="851"/>
        <v>172858.6769849647</v>
      </c>
      <c r="G146" s="245">
        <f t="shared" si="851"/>
        <v>393300.13922709506</v>
      </c>
      <c r="H146" s="245">
        <f t="shared" si="851"/>
        <v>205349.31240668683</v>
      </c>
      <c r="I146" s="245">
        <f t="shared" si="851"/>
        <v>310133.89736811956</v>
      </c>
      <c r="J146" s="245">
        <f t="shared" si="851"/>
        <v>114949.31145030736</v>
      </c>
      <c r="K146" s="245">
        <f t="shared" si="851"/>
        <v>255746.53595628723</v>
      </c>
      <c r="L146" s="245">
        <f t="shared" si="851"/>
        <v>267954.05231472995</v>
      </c>
      <c r="M146" s="245">
        <f t="shared" si="851"/>
        <v>385632.60768822639</v>
      </c>
      <c r="N146" s="245">
        <f t="shared" si="851"/>
        <v>1190123.818916114</v>
      </c>
      <c r="O146" s="245">
        <f t="shared" si="851"/>
        <v>3361654.0615463359</v>
      </c>
      <c r="R146" s="244" t="s">
        <v>43</v>
      </c>
      <c r="S146" s="245">
        <f t="shared" ref="S146:AE146" si="852">S113+S129+S81</f>
        <v>0</v>
      </c>
      <c r="T146" s="245">
        <f t="shared" si="852"/>
        <v>171246.53437783325</v>
      </c>
      <c r="U146" s="245">
        <f t="shared" si="852"/>
        <v>321236.29806823528</v>
      </c>
      <c r="V146" s="245">
        <f t="shared" si="852"/>
        <v>3074988.8475534399</v>
      </c>
      <c r="W146" s="245">
        <f t="shared" si="852"/>
        <v>1363414.5968305115</v>
      </c>
      <c r="X146" s="245">
        <f t="shared" si="852"/>
        <v>676969.43505244667</v>
      </c>
      <c r="Y146" s="245">
        <f t="shared" si="852"/>
        <v>980173.66809080029</v>
      </c>
      <c r="Z146" s="245">
        <f t="shared" si="852"/>
        <v>822129.28537426656</v>
      </c>
      <c r="AA146" s="245">
        <f t="shared" si="852"/>
        <v>2007229.3325081717</v>
      </c>
      <c r="AB146" s="245">
        <f t="shared" si="852"/>
        <v>2054656.3496138651</v>
      </c>
      <c r="AC146" s="245">
        <f t="shared" si="852"/>
        <v>2682663.1305099451</v>
      </c>
      <c r="AD146" s="245">
        <f t="shared" si="852"/>
        <v>8159452.502263831</v>
      </c>
      <c r="AE146" s="245">
        <f t="shared" si="852"/>
        <v>22314159.980243348</v>
      </c>
      <c r="AH146" s="244" t="s">
        <v>43</v>
      </c>
      <c r="AI146" s="245">
        <f t="shared" ref="AI146:AU146" si="853">AI113+AI129+AI81</f>
        <v>0</v>
      </c>
      <c r="AJ146" s="245">
        <f t="shared" si="853"/>
        <v>19825.759811028969</v>
      </c>
      <c r="AK146" s="245">
        <f t="shared" si="853"/>
        <v>604.96537844370209</v>
      </c>
      <c r="AL146" s="245">
        <f t="shared" si="853"/>
        <v>144889.23691598079</v>
      </c>
      <c r="AM146" s="245">
        <f t="shared" si="853"/>
        <v>184249.56006530172</v>
      </c>
      <c r="AN146" s="245">
        <f t="shared" si="853"/>
        <v>1188531.7194461501</v>
      </c>
      <c r="AO146" s="245">
        <f t="shared" si="853"/>
        <v>291387.73104963161</v>
      </c>
      <c r="AP146" s="245">
        <f t="shared" si="853"/>
        <v>64477.84875749395</v>
      </c>
      <c r="AQ146" s="245">
        <f t="shared" si="853"/>
        <v>879865.07401637814</v>
      </c>
      <c r="AR146" s="245">
        <f t="shared" si="853"/>
        <v>186757.88544941531</v>
      </c>
      <c r="AS146" s="245">
        <f t="shared" si="853"/>
        <v>418977.2856258761</v>
      </c>
      <c r="AT146" s="245">
        <f t="shared" si="853"/>
        <v>2183882.2581576412</v>
      </c>
      <c r="AU146" s="245">
        <f t="shared" si="853"/>
        <v>5563449.3246733416</v>
      </c>
      <c r="AX146" s="244" t="s">
        <v>43</v>
      </c>
      <c r="AY146" s="245">
        <f t="shared" ref="AY146:BK146" si="854">AY113+AY129+AY81</f>
        <v>0</v>
      </c>
      <c r="AZ146" s="245">
        <f t="shared" si="854"/>
        <v>0</v>
      </c>
      <c r="BA146" s="245">
        <f t="shared" si="854"/>
        <v>1704.8234346958595</v>
      </c>
      <c r="BB146" s="245">
        <f t="shared" si="854"/>
        <v>0</v>
      </c>
      <c r="BC146" s="245">
        <f t="shared" si="854"/>
        <v>2347.0696757508244</v>
      </c>
      <c r="BD146" s="245">
        <f t="shared" si="854"/>
        <v>190443.55341041947</v>
      </c>
      <c r="BE146" s="245">
        <f t="shared" si="854"/>
        <v>62912.204530126226</v>
      </c>
      <c r="BF146" s="245">
        <f t="shared" si="854"/>
        <v>2721.8556678716218</v>
      </c>
      <c r="BG146" s="245">
        <f t="shared" si="854"/>
        <v>8788.8699425766972</v>
      </c>
      <c r="BH146" s="245">
        <f t="shared" si="854"/>
        <v>19629.895474563731</v>
      </c>
      <c r="BI146" s="245">
        <f t="shared" si="854"/>
        <v>53792.394895653379</v>
      </c>
      <c r="BJ146" s="245">
        <f t="shared" si="854"/>
        <v>1113463.0999268463</v>
      </c>
      <c r="BK146" s="245">
        <f t="shared" si="854"/>
        <v>1455803.766958504</v>
      </c>
      <c r="BM146"/>
      <c r="BN146" s="419">
        <f t="shared" si="802"/>
        <v>32695067.133421525</v>
      </c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8" spans="1:96" x14ac:dyDescent="0.25">
      <c r="BN148" s="419"/>
    </row>
    <row r="149" spans="1:96" x14ac:dyDescent="0.25">
      <c r="B149" s="244" t="s">
        <v>241</v>
      </c>
      <c r="C149" s="256">
        <f>C17+C33+C49+C65</f>
        <v>0</v>
      </c>
      <c r="D149" s="256">
        <f t="shared" ref="D149:O149" si="855">D17+D33+D49+D65</f>
        <v>18148.296035696723</v>
      </c>
      <c r="E149" s="256">
        <f t="shared" si="855"/>
        <v>39065.076227850179</v>
      </c>
      <c r="F149" s="256">
        <f t="shared" si="855"/>
        <v>170855.7721064614</v>
      </c>
      <c r="G149" s="256">
        <f t="shared" si="855"/>
        <v>379883.45097793988</v>
      </c>
      <c r="H149" s="256">
        <f t="shared" si="855"/>
        <v>184420.17815571572</v>
      </c>
      <c r="I149" s="256">
        <f t="shared" si="855"/>
        <v>303670.705763406</v>
      </c>
      <c r="J149" s="256">
        <f t="shared" si="855"/>
        <v>109013.76114628189</v>
      </c>
      <c r="K149" s="256">
        <f t="shared" si="855"/>
        <v>169301.90147851527</v>
      </c>
      <c r="L149" s="256">
        <f t="shared" si="855"/>
        <v>247831.66561605633</v>
      </c>
      <c r="M149" s="256">
        <f t="shared" si="855"/>
        <v>372931.22688082384</v>
      </c>
      <c r="N149" s="256">
        <f t="shared" si="855"/>
        <v>1182266.9720274881</v>
      </c>
      <c r="O149" s="256">
        <f t="shared" si="855"/>
        <v>3177389.0064162356</v>
      </c>
      <c r="R149" s="244" t="s">
        <v>241</v>
      </c>
      <c r="S149" s="256">
        <f>S17+S33+S49+S65</f>
        <v>0</v>
      </c>
      <c r="T149" s="256">
        <f t="shared" ref="T149:AE149" si="856">T17+T33+T49+T65</f>
        <v>171246.53437783322</v>
      </c>
      <c r="U149" s="256">
        <f t="shared" si="856"/>
        <v>321236.29806823528</v>
      </c>
      <c r="V149" s="256">
        <f t="shared" si="856"/>
        <v>3074988.8475534404</v>
      </c>
      <c r="W149" s="256">
        <f t="shared" si="856"/>
        <v>1363414.5968305115</v>
      </c>
      <c r="X149" s="256">
        <f t="shared" si="856"/>
        <v>676969.43505244656</v>
      </c>
      <c r="Y149" s="256">
        <f t="shared" si="856"/>
        <v>974247.71811969113</v>
      </c>
      <c r="Z149" s="256">
        <f t="shared" si="856"/>
        <v>817335.28960817703</v>
      </c>
      <c r="AA149" s="256">
        <f t="shared" si="856"/>
        <v>2007229.3325081719</v>
      </c>
      <c r="AB149" s="256">
        <f t="shared" si="856"/>
        <v>2054656.3496138651</v>
      </c>
      <c r="AC149" s="256">
        <f t="shared" si="856"/>
        <v>2682663.1305099446</v>
      </c>
      <c r="AD149" s="256">
        <f t="shared" si="856"/>
        <v>8155282.3236704748</v>
      </c>
      <c r="AE149" s="256">
        <f t="shared" si="856"/>
        <v>22299269.855912793</v>
      </c>
      <c r="AH149" s="244" t="s">
        <v>241</v>
      </c>
      <c r="AI149" s="256">
        <f>AI17+AI33+AI49+AI65</f>
        <v>0</v>
      </c>
      <c r="AJ149" s="256">
        <f t="shared" ref="AJ149:AU149" si="857">AJ17+AJ33+AJ49+AJ65</f>
        <v>19825.759811028969</v>
      </c>
      <c r="AK149" s="256">
        <f t="shared" si="857"/>
        <v>604.96537844370209</v>
      </c>
      <c r="AL149" s="256">
        <f t="shared" si="857"/>
        <v>144889.23691598079</v>
      </c>
      <c r="AM149" s="256">
        <f t="shared" si="857"/>
        <v>184249.56006530172</v>
      </c>
      <c r="AN149" s="256">
        <f t="shared" si="857"/>
        <v>1188531.7194461501</v>
      </c>
      <c r="AO149" s="256">
        <f t="shared" si="857"/>
        <v>291387.73104963172</v>
      </c>
      <c r="AP149" s="256">
        <f t="shared" si="857"/>
        <v>64477.84875749395</v>
      </c>
      <c r="AQ149" s="256">
        <f t="shared" si="857"/>
        <v>879865.07401637814</v>
      </c>
      <c r="AR149" s="256">
        <f t="shared" si="857"/>
        <v>186757.88544941531</v>
      </c>
      <c r="AS149" s="256">
        <f t="shared" si="857"/>
        <v>418977.2856258761</v>
      </c>
      <c r="AT149" s="256">
        <f t="shared" si="857"/>
        <v>2183882.2581576412</v>
      </c>
      <c r="AU149" s="256">
        <f t="shared" si="857"/>
        <v>5563449.3246733416</v>
      </c>
      <c r="AX149" s="244" t="s">
        <v>241</v>
      </c>
      <c r="AY149" s="256">
        <f>AY17+AY33+AY49+AY65</f>
        <v>0</v>
      </c>
      <c r="AZ149" s="256">
        <f t="shared" ref="AZ149:BK149" si="858">AZ17+AZ33+AZ49+AZ65</f>
        <v>0</v>
      </c>
      <c r="BA149" s="256">
        <f t="shared" si="858"/>
        <v>1704.8234346958595</v>
      </c>
      <c r="BB149" s="256">
        <f t="shared" si="858"/>
        <v>0</v>
      </c>
      <c r="BC149" s="256">
        <f t="shared" si="858"/>
        <v>2347.0696757508244</v>
      </c>
      <c r="BD149" s="256">
        <f t="shared" si="858"/>
        <v>190443.55341041947</v>
      </c>
      <c r="BE149" s="256">
        <f t="shared" si="858"/>
        <v>62912.204530126226</v>
      </c>
      <c r="BF149" s="256">
        <f t="shared" si="858"/>
        <v>2721.8556678716218</v>
      </c>
      <c r="BG149" s="256">
        <f t="shared" si="858"/>
        <v>8788.8699425766972</v>
      </c>
      <c r="BH149" s="256">
        <f t="shared" si="858"/>
        <v>19629.895474563731</v>
      </c>
      <c r="BI149" s="256">
        <f t="shared" si="858"/>
        <v>53792.394895653379</v>
      </c>
      <c r="BJ149" s="256">
        <f t="shared" si="858"/>
        <v>1113463.0999268466</v>
      </c>
      <c r="BK149" s="256">
        <f t="shared" si="858"/>
        <v>1455803.7669585042</v>
      </c>
    </row>
    <row r="150" spans="1:96" x14ac:dyDescent="0.25">
      <c r="B150" s="244" t="s">
        <v>179</v>
      </c>
      <c r="C150" s="256">
        <f>C81</f>
        <v>0</v>
      </c>
      <c r="D150" s="256">
        <f t="shared" ref="D150:O150" si="859">D81</f>
        <v>0</v>
      </c>
      <c r="E150" s="256">
        <f t="shared" si="859"/>
        <v>0</v>
      </c>
      <c r="F150" s="256">
        <f t="shared" si="859"/>
        <v>0</v>
      </c>
      <c r="G150" s="256">
        <f t="shared" si="859"/>
        <v>0</v>
      </c>
      <c r="H150" s="256">
        <f t="shared" si="859"/>
        <v>0</v>
      </c>
      <c r="I150" s="256">
        <f t="shared" si="859"/>
        <v>0</v>
      </c>
      <c r="J150" s="256">
        <f t="shared" si="859"/>
        <v>0</v>
      </c>
      <c r="K150" s="256">
        <f t="shared" si="859"/>
        <v>0</v>
      </c>
      <c r="L150" s="256">
        <f t="shared" si="859"/>
        <v>0</v>
      </c>
      <c r="M150" s="256">
        <f t="shared" si="859"/>
        <v>0</v>
      </c>
      <c r="N150" s="256">
        <f t="shared" si="859"/>
        <v>0</v>
      </c>
      <c r="O150" s="256">
        <f t="shared" si="859"/>
        <v>0</v>
      </c>
      <c r="R150" s="244" t="s">
        <v>179</v>
      </c>
      <c r="S150" s="256">
        <f>S81</f>
        <v>0</v>
      </c>
      <c r="T150" s="256">
        <f t="shared" ref="T150:AE150" si="860">T81</f>
        <v>0</v>
      </c>
      <c r="U150" s="256">
        <f t="shared" si="860"/>
        <v>0</v>
      </c>
      <c r="V150" s="256">
        <f t="shared" si="860"/>
        <v>0</v>
      </c>
      <c r="W150" s="256">
        <f t="shared" si="860"/>
        <v>0</v>
      </c>
      <c r="X150" s="256">
        <f t="shared" si="860"/>
        <v>0</v>
      </c>
      <c r="Y150" s="256">
        <f t="shared" si="860"/>
        <v>0</v>
      </c>
      <c r="Z150" s="256">
        <f t="shared" si="860"/>
        <v>0</v>
      </c>
      <c r="AA150" s="256">
        <f t="shared" si="860"/>
        <v>0</v>
      </c>
      <c r="AB150" s="256">
        <f t="shared" si="860"/>
        <v>0</v>
      </c>
      <c r="AC150" s="256">
        <f t="shared" si="860"/>
        <v>0</v>
      </c>
      <c r="AD150" s="256">
        <f t="shared" si="860"/>
        <v>0</v>
      </c>
      <c r="AE150" s="256">
        <f t="shared" si="860"/>
        <v>0</v>
      </c>
      <c r="AH150" s="244" t="s">
        <v>179</v>
      </c>
      <c r="AI150" s="256">
        <f>AI81</f>
        <v>0</v>
      </c>
      <c r="AJ150" s="256">
        <f t="shared" ref="AJ150:AU150" si="861">AJ81</f>
        <v>0</v>
      </c>
      <c r="AK150" s="256">
        <f t="shared" si="861"/>
        <v>0</v>
      </c>
      <c r="AL150" s="256">
        <f t="shared" si="861"/>
        <v>0</v>
      </c>
      <c r="AM150" s="256">
        <f t="shared" si="861"/>
        <v>0</v>
      </c>
      <c r="AN150" s="256">
        <f t="shared" si="861"/>
        <v>0</v>
      </c>
      <c r="AO150" s="256">
        <f t="shared" si="861"/>
        <v>0</v>
      </c>
      <c r="AP150" s="256">
        <f t="shared" si="861"/>
        <v>0</v>
      </c>
      <c r="AQ150" s="256">
        <f t="shared" si="861"/>
        <v>0</v>
      </c>
      <c r="AR150" s="256">
        <f t="shared" si="861"/>
        <v>0</v>
      </c>
      <c r="AS150" s="256">
        <f t="shared" si="861"/>
        <v>0</v>
      </c>
      <c r="AT150" s="256">
        <f t="shared" si="861"/>
        <v>0</v>
      </c>
      <c r="AU150" s="256">
        <f t="shared" si="861"/>
        <v>0</v>
      </c>
      <c r="AX150" s="244" t="s">
        <v>179</v>
      </c>
      <c r="AY150" s="256">
        <f>AY81</f>
        <v>0</v>
      </c>
      <c r="AZ150" s="256">
        <f t="shared" ref="AZ150:BK150" si="862">AZ81</f>
        <v>0</v>
      </c>
      <c r="BA150" s="256">
        <f t="shared" si="862"/>
        <v>0</v>
      </c>
      <c r="BB150" s="256">
        <f t="shared" si="862"/>
        <v>0</v>
      </c>
      <c r="BC150" s="256">
        <f t="shared" si="862"/>
        <v>0</v>
      </c>
      <c r="BD150" s="256">
        <f t="shared" si="862"/>
        <v>0</v>
      </c>
      <c r="BE150" s="256">
        <f t="shared" si="862"/>
        <v>0</v>
      </c>
      <c r="BF150" s="256">
        <f t="shared" si="862"/>
        <v>0</v>
      </c>
      <c r="BG150" s="256">
        <f t="shared" si="862"/>
        <v>0</v>
      </c>
      <c r="BH150" s="256">
        <f t="shared" si="862"/>
        <v>0</v>
      </c>
      <c r="BI150" s="256">
        <f t="shared" si="862"/>
        <v>0</v>
      </c>
      <c r="BJ150" s="256">
        <f t="shared" si="862"/>
        <v>0</v>
      </c>
      <c r="BK150" s="256">
        <f t="shared" si="862"/>
        <v>0</v>
      </c>
      <c r="BN150" s="419"/>
    </row>
    <row r="151" spans="1:96" x14ac:dyDescent="0.25">
      <c r="B151" s="244" t="s">
        <v>242</v>
      </c>
      <c r="C151" s="256">
        <f>C97</f>
        <v>0</v>
      </c>
      <c r="D151" s="256">
        <f t="shared" ref="D151:O151" si="863">D97</f>
        <v>0</v>
      </c>
      <c r="E151" s="256">
        <f t="shared" si="863"/>
        <v>8392.3369702577711</v>
      </c>
      <c r="F151" s="256">
        <f t="shared" si="863"/>
        <v>2002.9048785033337</v>
      </c>
      <c r="G151" s="256">
        <f t="shared" si="863"/>
        <v>13416.688249155206</v>
      </c>
      <c r="H151" s="256">
        <f t="shared" si="863"/>
        <v>20929.134250971125</v>
      </c>
      <c r="I151" s="256">
        <f t="shared" si="863"/>
        <v>6463.1916047136065</v>
      </c>
      <c r="J151" s="256">
        <f t="shared" si="863"/>
        <v>5935.5503040254662</v>
      </c>
      <c r="K151" s="256">
        <f t="shared" si="863"/>
        <v>86444.634477772022</v>
      </c>
      <c r="L151" s="256">
        <f t="shared" si="863"/>
        <v>20122.386698673621</v>
      </c>
      <c r="M151" s="256">
        <f t="shared" si="863"/>
        <v>12701.380807402556</v>
      </c>
      <c r="N151" s="256">
        <f t="shared" si="863"/>
        <v>7856.8468886257297</v>
      </c>
      <c r="O151" s="256">
        <f t="shared" si="863"/>
        <v>184265.05513010043</v>
      </c>
      <c r="R151" s="244" t="s">
        <v>242</v>
      </c>
      <c r="S151" s="256">
        <f>S97</f>
        <v>0</v>
      </c>
      <c r="T151" s="256">
        <f t="shared" ref="T151:AE151" si="864">T97</f>
        <v>0</v>
      </c>
      <c r="U151" s="256">
        <f t="shared" si="864"/>
        <v>0</v>
      </c>
      <c r="V151" s="256">
        <f t="shared" si="864"/>
        <v>0</v>
      </c>
      <c r="W151" s="256">
        <f t="shared" si="864"/>
        <v>0</v>
      </c>
      <c r="X151" s="256">
        <f t="shared" si="864"/>
        <v>0</v>
      </c>
      <c r="Y151" s="256">
        <f t="shared" si="864"/>
        <v>5925.9499711090366</v>
      </c>
      <c r="Z151" s="256">
        <f t="shared" si="864"/>
        <v>4793.9957660895589</v>
      </c>
      <c r="AA151" s="256">
        <f t="shared" si="864"/>
        <v>0</v>
      </c>
      <c r="AB151" s="256">
        <f t="shared" si="864"/>
        <v>0</v>
      </c>
      <c r="AC151" s="256">
        <f t="shared" si="864"/>
        <v>0</v>
      </c>
      <c r="AD151" s="256">
        <f t="shared" si="864"/>
        <v>4170.1785933559013</v>
      </c>
      <c r="AE151" s="256">
        <f t="shared" si="864"/>
        <v>14890.124330554496</v>
      </c>
      <c r="AH151" s="244" t="s">
        <v>242</v>
      </c>
      <c r="AI151" s="256">
        <f>AI97</f>
        <v>0</v>
      </c>
      <c r="AJ151" s="256">
        <f t="shared" ref="AJ151:AU151" si="865">AJ97</f>
        <v>0</v>
      </c>
      <c r="AK151" s="256">
        <f t="shared" si="865"/>
        <v>0</v>
      </c>
      <c r="AL151" s="256">
        <f t="shared" si="865"/>
        <v>0</v>
      </c>
      <c r="AM151" s="256">
        <f t="shared" si="865"/>
        <v>0</v>
      </c>
      <c r="AN151" s="256">
        <f t="shared" si="865"/>
        <v>0</v>
      </c>
      <c r="AO151" s="256">
        <f t="shared" si="865"/>
        <v>0</v>
      </c>
      <c r="AP151" s="256">
        <f t="shared" si="865"/>
        <v>0</v>
      </c>
      <c r="AQ151" s="256">
        <f t="shared" si="865"/>
        <v>0</v>
      </c>
      <c r="AR151" s="256">
        <f t="shared" si="865"/>
        <v>0</v>
      </c>
      <c r="AS151" s="256">
        <f t="shared" si="865"/>
        <v>0</v>
      </c>
      <c r="AT151" s="256">
        <f t="shared" si="865"/>
        <v>0</v>
      </c>
      <c r="AU151" s="256">
        <f t="shared" si="865"/>
        <v>0</v>
      </c>
      <c r="AX151" s="244" t="s">
        <v>242</v>
      </c>
      <c r="AY151" s="256">
        <f>AY97</f>
        <v>0</v>
      </c>
      <c r="AZ151" s="256">
        <f t="shared" ref="AZ151:BK151" si="866">AZ97</f>
        <v>0</v>
      </c>
      <c r="BA151" s="256">
        <f t="shared" si="866"/>
        <v>0</v>
      </c>
      <c r="BB151" s="256">
        <f t="shared" si="866"/>
        <v>0</v>
      </c>
      <c r="BC151" s="256">
        <f t="shared" si="866"/>
        <v>0</v>
      </c>
      <c r="BD151" s="256">
        <f t="shared" si="866"/>
        <v>0</v>
      </c>
      <c r="BE151" s="256">
        <f t="shared" si="866"/>
        <v>0</v>
      </c>
      <c r="BF151" s="256">
        <f t="shared" si="866"/>
        <v>0</v>
      </c>
      <c r="BG151" s="256">
        <f t="shared" si="866"/>
        <v>0</v>
      </c>
      <c r="BH151" s="256">
        <f t="shared" si="866"/>
        <v>0</v>
      </c>
      <c r="BI151" s="256">
        <f t="shared" si="866"/>
        <v>0</v>
      </c>
      <c r="BJ151" s="256">
        <f t="shared" si="866"/>
        <v>0</v>
      </c>
      <c r="BK151" s="256">
        <f t="shared" si="866"/>
        <v>0</v>
      </c>
      <c r="BN151" s="419"/>
    </row>
  </sheetData>
  <mergeCells count="68">
    <mergeCell ref="BR1:CC1"/>
    <mergeCell ref="CH1:CS1"/>
    <mergeCell ref="A4:A16"/>
    <mergeCell ref="A20:A32"/>
    <mergeCell ref="C1:N1"/>
    <mergeCell ref="S1:AD1"/>
    <mergeCell ref="AW4:AW16"/>
    <mergeCell ref="AW20:AW32"/>
    <mergeCell ref="AG4:AG16"/>
    <mergeCell ref="AG20:AG32"/>
    <mergeCell ref="Q4:Q16"/>
    <mergeCell ref="Q20:Q32"/>
    <mergeCell ref="AI1:AT1"/>
    <mergeCell ref="BP4:BP16"/>
    <mergeCell ref="BP20:BP32"/>
    <mergeCell ref="A52:A64"/>
    <mergeCell ref="AW52:AW64"/>
    <mergeCell ref="Q52:Q64"/>
    <mergeCell ref="AG52:AG64"/>
    <mergeCell ref="AY1:BJ1"/>
    <mergeCell ref="AW36:AW48"/>
    <mergeCell ref="AG36:AG48"/>
    <mergeCell ref="A36:A48"/>
    <mergeCell ref="Q36:Q48"/>
    <mergeCell ref="A100:A112"/>
    <mergeCell ref="AG68:AG80"/>
    <mergeCell ref="AG84:AG96"/>
    <mergeCell ref="A116:A128"/>
    <mergeCell ref="Q116:Q128"/>
    <mergeCell ref="AG116:AG128"/>
    <mergeCell ref="A84:A96"/>
    <mergeCell ref="A68:A80"/>
    <mergeCell ref="M130:N130"/>
    <mergeCell ref="AC130:AD130"/>
    <mergeCell ref="AS130:AT130"/>
    <mergeCell ref="BI130:BJ130"/>
    <mergeCell ref="AW68:AW80"/>
    <mergeCell ref="AW84:AW96"/>
    <mergeCell ref="Q68:Q80"/>
    <mergeCell ref="Q84:Q96"/>
    <mergeCell ref="AW116:AW128"/>
    <mergeCell ref="Q100:Q112"/>
    <mergeCell ref="AG100:AG112"/>
    <mergeCell ref="AW100:AW112"/>
    <mergeCell ref="CV36:CV48"/>
    <mergeCell ref="CV68:CV80"/>
    <mergeCell ref="CV84:CV96"/>
    <mergeCell ref="BP52:BP64"/>
    <mergeCell ref="CV4:CV16"/>
    <mergeCell ref="CV20:CV32"/>
    <mergeCell ref="CV52:CV64"/>
    <mergeCell ref="CF4:CF16"/>
    <mergeCell ref="CF20:CF32"/>
    <mergeCell ref="CF52:CF64"/>
    <mergeCell ref="CF36:CF48"/>
    <mergeCell ref="CF68:CF80"/>
    <mergeCell ref="CF84:CF96"/>
    <mergeCell ref="BP36:BP48"/>
    <mergeCell ref="BP68:BP80"/>
    <mergeCell ref="BP84:BP96"/>
    <mergeCell ref="CX1:DI1"/>
    <mergeCell ref="DN1:DY1"/>
    <mergeCell ref="DL36:DL48"/>
    <mergeCell ref="DL68:DL80"/>
    <mergeCell ref="DL84:DL96"/>
    <mergeCell ref="DL4:DL16"/>
    <mergeCell ref="DL20:DL32"/>
    <mergeCell ref="DL52:DL6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Q155"/>
  <sheetViews>
    <sheetView topLeftCell="A77" zoomScale="90" zoomScaleNormal="90" workbookViewId="0">
      <pane xSplit="1" topLeftCell="D1" activePane="topRight" state="frozen"/>
      <selection pane="topRight" activeCell="P130" sqref="P130"/>
    </sheetView>
  </sheetViews>
  <sheetFormatPr defaultRowHeight="15" x14ac:dyDescent="0.25"/>
  <cols>
    <col min="1" max="1" width="7.7109375" customWidth="1"/>
    <col min="2" max="2" width="17.7109375" bestFit="1" customWidth="1"/>
    <col min="3" max="3" width="14.28515625" bestFit="1" customWidth="1"/>
    <col min="4" max="4" width="11.7109375" bestFit="1" customWidth="1"/>
    <col min="5" max="5" width="12.7109375" bestFit="1" customWidth="1"/>
    <col min="6" max="6" width="11.7109375" bestFit="1" customWidth="1"/>
    <col min="7" max="7" width="12.7109375" customWidth="1"/>
    <col min="8" max="8" width="11.7109375" bestFit="1" customWidth="1"/>
    <col min="9" max="9" width="12.7109375" bestFit="1" customWidth="1"/>
    <col min="10" max="10" width="11.7109375" bestFit="1" customWidth="1"/>
    <col min="11" max="11" width="12.28515625" customWidth="1"/>
    <col min="12" max="14" width="13.28515625" customWidth="1"/>
    <col min="15" max="15" width="14.42578125" style="1" bestFit="1" customWidth="1"/>
    <col min="16" max="16" width="13.42578125" customWidth="1"/>
    <col min="17" max="23" width="11.28515625" customWidth="1"/>
  </cols>
  <sheetData>
    <row r="1" spans="1:15" ht="31.5" x14ac:dyDescent="0.6">
      <c r="A1" s="86"/>
      <c r="B1" s="86"/>
      <c r="C1" s="486" t="s">
        <v>153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8"/>
      <c r="O1" s="87"/>
    </row>
    <row r="2" spans="1:15" ht="5.25" customHeight="1" thickBot="1" x14ac:dyDescent="0.65">
      <c r="A2" s="86"/>
      <c r="B2" s="86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  <c r="O2" s="87"/>
    </row>
    <row r="3" spans="1:15" ht="21.6" customHeight="1" thickBot="1" x14ac:dyDescent="0.3">
      <c r="B3" s="178" t="s">
        <v>36</v>
      </c>
      <c r="C3" s="179" t="str">
        <f>'BIZ kWh ENTRY'!C3</f>
        <v>Jan</v>
      </c>
      <c r="D3" s="179" t="str">
        <f>'BIZ kWh ENTRY'!D3</f>
        <v>Feb</v>
      </c>
      <c r="E3" s="179" t="str">
        <f>'BIZ kWh ENTRY'!E3</f>
        <v>Mar</v>
      </c>
      <c r="F3" s="179" t="str">
        <f>'BIZ kWh ENTRY'!F3</f>
        <v>Apr</v>
      </c>
      <c r="G3" s="179" t="str">
        <f>'BIZ kWh ENTRY'!G3</f>
        <v>May</v>
      </c>
      <c r="H3" s="179" t="str">
        <f>'BIZ kWh ENTRY'!H3</f>
        <v>Jun</v>
      </c>
      <c r="I3" s="179" t="str">
        <f>'BIZ kWh ENTRY'!I3</f>
        <v>Jul</v>
      </c>
      <c r="J3" s="179" t="str">
        <f>'BIZ kWh ENTRY'!J3</f>
        <v>Aug</v>
      </c>
      <c r="K3" s="179" t="str">
        <f>'BIZ kWh ENTRY'!K3</f>
        <v>Sep</v>
      </c>
      <c r="L3" s="179" t="str">
        <f>'BIZ kWh ENTRY'!L3</f>
        <v>Oct</v>
      </c>
      <c r="M3" s="179" t="str">
        <f>'BIZ kWh ENTRY'!M3</f>
        <v>Nov</v>
      </c>
      <c r="N3" s="186" t="str">
        <f>'BIZ kWh ENTRY'!N3</f>
        <v>Dec</v>
      </c>
      <c r="O3" s="180" t="s">
        <v>34</v>
      </c>
    </row>
    <row r="4" spans="1:15" ht="15" customHeight="1" x14ac:dyDescent="0.25">
      <c r="A4" s="495" t="s">
        <v>65</v>
      </c>
      <c r="B4" s="11" t="s">
        <v>60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69">
        <f t="shared" ref="O4:O17" si="0">SUM(C4:N4)</f>
        <v>0</v>
      </c>
    </row>
    <row r="5" spans="1:15" x14ac:dyDescent="0.25">
      <c r="A5" s="496"/>
      <c r="B5" s="12" t="s">
        <v>59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9">
        <f t="shared" si="0"/>
        <v>0</v>
      </c>
    </row>
    <row r="6" spans="1:15" x14ac:dyDescent="0.25">
      <c r="A6" s="496"/>
      <c r="B6" s="11" t="s">
        <v>58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9">
        <f t="shared" si="0"/>
        <v>0</v>
      </c>
    </row>
    <row r="7" spans="1:15" x14ac:dyDescent="0.25">
      <c r="A7" s="496"/>
      <c r="B7" s="11" t="s">
        <v>57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9065.7002820501275</v>
      </c>
      <c r="G7" s="3">
        <f>SUM('BIZ kWh ENTRY'!G7,'BIZ kWh ENTRY'!W7,'BIZ kWh ENTRY'!AM7,'BIZ kWh ENTRY'!BC7)</f>
        <v>9884.1494682532302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7059.9839465334899</v>
      </c>
      <c r="M7" s="3">
        <f>SUM('BIZ kWh ENTRY'!M7,'BIZ kWh ENTRY'!AC7,'BIZ kWh ENTRY'!AS7,'BIZ kWh ENTRY'!BI7)</f>
        <v>705.82645154700378</v>
      </c>
      <c r="N7" s="3">
        <f>SUM('BIZ kWh ENTRY'!N7,'BIZ kWh ENTRY'!AD7,'BIZ kWh ENTRY'!AT7,'BIZ kWh ENTRY'!BJ7)</f>
        <v>1500.2036028617804</v>
      </c>
      <c r="O7" s="69">
        <f t="shared" si="0"/>
        <v>28215.86375124563</v>
      </c>
    </row>
    <row r="8" spans="1:15" x14ac:dyDescent="0.25">
      <c r="A8" s="496"/>
      <c r="B8" s="12" t="s">
        <v>56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9">
        <f t="shared" si="0"/>
        <v>0</v>
      </c>
    </row>
    <row r="9" spans="1:15" x14ac:dyDescent="0.25">
      <c r="A9" s="496"/>
      <c r="B9" s="11" t="s">
        <v>55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9">
        <f t="shared" si="0"/>
        <v>0</v>
      </c>
    </row>
    <row r="10" spans="1:15" x14ac:dyDescent="0.25">
      <c r="A10" s="496"/>
      <c r="B10" s="11" t="s">
        <v>54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314.95362831321182</v>
      </c>
      <c r="F10" s="3">
        <f>SUM('BIZ kWh ENTRY'!F10,'BIZ kWh ENTRY'!V10,'BIZ kWh ENTRY'!AL10,'BIZ kWh ENTRY'!BB10)</f>
        <v>835.84381254796949</v>
      </c>
      <c r="G10" s="3">
        <f>SUM('BIZ kWh ENTRY'!G10,'BIZ kWh ENTRY'!W10,'BIZ kWh ENTRY'!AM10,'BIZ kWh ENTRY'!BC10)</f>
        <v>2362.7199178246751</v>
      </c>
      <c r="H10" s="3">
        <f>SUM('BIZ kWh ENTRY'!H10,'BIZ kWh ENTRY'!X10,'BIZ kWh ENTRY'!AN10,'BIZ kWh ENTRY'!BD10)</f>
        <v>1719.2558753875157</v>
      </c>
      <c r="I10" s="3">
        <f>SUM('BIZ kWh ENTRY'!I10,'BIZ kWh ENTRY'!Y10,'BIZ kWh ENTRY'!AO10,'BIZ kWh ENTRY'!BE10)</f>
        <v>996.21000756016929</v>
      </c>
      <c r="J10" s="3">
        <f>SUM('BIZ kWh ENTRY'!J10,'BIZ kWh ENTRY'!Z10,'BIZ kWh ENTRY'!AP10,'BIZ kWh ENTRY'!BF10)</f>
        <v>1148.2387020195404</v>
      </c>
      <c r="K10" s="3">
        <f>SUM('BIZ kWh ENTRY'!K10,'BIZ kWh ENTRY'!AA10,'BIZ kWh ENTRY'!AQ10,'BIZ kWh ENTRY'!BG10)</f>
        <v>1688.2257685302798</v>
      </c>
      <c r="L10" s="3">
        <f>SUM('BIZ kWh ENTRY'!L10,'BIZ kWh ENTRY'!AB10,'BIZ kWh ENTRY'!AR10,'BIZ kWh ENTRY'!BH10)</f>
        <v>1016.0129225660232</v>
      </c>
      <c r="M10" s="3">
        <f>SUM('BIZ kWh ENTRY'!M10,'BIZ kWh ENTRY'!AC10,'BIZ kWh ENTRY'!AS10,'BIZ kWh ENTRY'!BI10)</f>
        <v>1495.4255028207026</v>
      </c>
      <c r="N10" s="3">
        <f>SUM('BIZ kWh ENTRY'!N10,'BIZ kWh ENTRY'!AD10,'BIZ kWh ENTRY'!AT10,'BIZ kWh ENTRY'!BJ10)</f>
        <v>9423.5995431919582</v>
      </c>
      <c r="O10" s="69">
        <f t="shared" si="0"/>
        <v>21000.485680762045</v>
      </c>
    </row>
    <row r="11" spans="1:15" x14ac:dyDescent="0.25">
      <c r="A11" s="496"/>
      <c r="B11" s="11" t="s">
        <v>53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0</v>
      </c>
      <c r="E11" s="3">
        <f>SUM('BIZ kWh ENTRY'!E11,'BIZ kWh ENTRY'!U11,'BIZ kWh ENTRY'!AK11,'BIZ kWh ENTRY'!BA11)</f>
        <v>37010.617198503038</v>
      </c>
      <c r="F11" s="3">
        <f>SUM('BIZ kWh ENTRY'!F11,'BIZ kWh ENTRY'!V11,'BIZ kWh ENTRY'!AL11,'BIZ kWh ENTRY'!BB11)</f>
        <v>89429.070031481999</v>
      </c>
      <c r="G11" s="3">
        <f>SUM('BIZ kWh ENTRY'!G11,'BIZ kWh ENTRY'!W11,'BIZ kWh ENTRY'!AM11,'BIZ kWh ENTRY'!BC11)</f>
        <v>263945.46706394397</v>
      </c>
      <c r="H11" s="3">
        <f>SUM('BIZ kWh ENTRY'!H11,'BIZ kWh ENTRY'!X11,'BIZ kWh ENTRY'!AN11,'BIZ kWh ENTRY'!BD11)</f>
        <v>190843.42957479547</v>
      </c>
      <c r="I11" s="3">
        <f>SUM('BIZ kWh ENTRY'!I11,'BIZ kWh ENTRY'!Y11,'BIZ kWh ENTRY'!AO11,'BIZ kWh ENTRY'!BE11)</f>
        <v>116446.73651051355</v>
      </c>
      <c r="J11" s="3">
        <f>SUM('BIZ kWh ENTRY'!J11,'BIZ kWh ENTRY'!Z11,'BIZ kWh ENTRY'!AP11,'BIZ kWh ENTRY'!BF11)</f>
        <v>134931.0477245533</v>
      </c>
      <c r="K11" s="3">
        <f>SUM('BIZ kWh ENTRY'!K11,'BIZ kWh ENTRY'!AA11,'BIZ kWh ENTRY'!AQ11,'BIZ kWh ENTRY'!BG11)</f>
        <v>189420.20662505319</v>
      </c>
      <c r="L11" s="3">
        <f>SUM('BIZ kWh ENTRY'!L11,'BIZ kWh ENTRY'!AB11,'BIZ kWh ENTRY'!AR11,'BIZ kWh ENTRY'!BH11)</f>
        <v>115406.71600703067</v>
      </c>
      <c r="M11" s="3">
        <f>SUM('BIZ kWh ENTRY'!M11,'BIZ kWh ENTRY'!AC11,'BIZ kWh ENTRY'!AS11,'BIZ kWh ENTRY'!BI11)</f>
        <v>175419.7263829385</v>
      </c>
      <c r="N11" s="3">
        <f>SUM('BIZ kWh ENTRY'!N11,'BIZ kWh ENTRY'!AD11,'BIZ kWh ENTRY'!AT11,'BIZ kWh ENTRY'!BJ11)</f>
        <v>1095829.7881952592</v>
      </c>
      <c r="O11" s="69">
        <f t="shared" si="0"/>
        <v>2408682.8053140729</v>
      </c>
    </row>
    <row r="12" spans="1:15" x14ac:dyDescent="0.25">
      <c r="A12" s="496"/>
      <c r="B12" s="11" t="s">
        <v>52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69">
        <f t="shared" si="0"/>
        <v>0</v>
      </c>
    </row>
    <row r="13" spans="1:15" x14ac:dyDescent="0.25">
      <c r="A13" s="496"/>
      <c r="B13" s="11" t="s">
        <v>51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9">
        <f t="shared" si="0"/>
        <v>0</v>
      </c>
    </row>
    <row r="14" spans="1:15" x14ac:dyDescent="0.25">
      <c r="A14" s="496"/>
      <c r="B14" s="11" t="s">
        <v>50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69">
        <f t="shared" si="0"/>
        <v>0</v>
      </c>
    </row>
    <row r="15" spans="1:15" x14ac:dyDescent="0.25">
      <c r="A15" s="496"/>
      <c r="B15" s="11" t="s">
        <v>49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69">
        <f t="shared" si="0"/>
        <v>0</v>
      </c>
    </row>
    <row r="16" spans="1:15" ht="15.75" thickBot="1" x14ac:dyDescent="0.3">
      <c r="A16" s="497"/>
      <c r="B16" s="11" t="s">
        <v>48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69">
        <f t="shared" si="0"/>
        <v>0</v>
      </c>
    </row>
    <row r="17" spans="1:15" ht="15.75" thickBot="1" x14ac:dyDescent="0.3">
      <c r="A17" s="73"/>
      <c r="B17" s="182" t="s">
        <v>43</v>
      </c>
      <c r="C17" s="183">
        <f t="shared" ref="C17:N17" si="1">SUM(C4:C16)</f>
        <v>0</v>
      </c>
      <c r="D17" s="183">
        <f t="shared" si="1"/>
        <v>0</v>
      </c>
      <c r="E17" s="183">
        <f t="shared" si="1"/>
        <v>37325.570826816249</v>
      </c>
      <c r="F17" s="183">
        <f t="shared" si="1"/>
        <v>99330.614126080094</v>
      </c>
      <c r="G17" s="183">
        <f t="shared" si="1"/>
        <v>276192.33645002189</v>
      </c>
      <c r="H17" s="183">
        <f t="shared" si="1"/>
        <v>192562.68545018299</v>
      </c>
      <c r="I17" s="183">
        <f t="shared" si="1"/>
        <v>117442.94651807372</v>
      </c>
      <c r="J17" s="183">
        <f t="shared" si="1"/>
        <v>136079.28642657283</v>
      </c>
      <c r="K17" s="183">
        <f t="shared" si="1"/>
        <v>191108.43239358347</v>
      </c>
      <c r="L17" s="183">
        <f t="shared" si="1"/>
        <v>123482.71287613019</v>
      </c>
      <c r="M17" s="183">
        <f t="shared" si="1"/>
        <v>177620.97833730621</v>
      </c>
      <c r="N17" s="183">
        <f t="shared" si="1"/>
        <v>1106753.591341313</v>
      </c>
      <c r="O17" s="72">
        <f t="shared" si="0"/>
        <v>2457899.1547460807</v>
      </c>
    </row>
    <row r="18" spans="1:15" ht="21.75" thickBot="1" x14ac:dyDescent="0.4">
      <c r="A18" s="75"/>
    </row>
    <row r="19" spans="1:15" ht="21.75" thickBot="1" x14ac:dyDescent="0.4">
      <c r="A19" s="75"/>
      <c r="B19" s="178" t="s">
        <v>36</v>
      </c>
      <c r="C19" s="179" t="str">
        <f>C$3</f>
        <v>Jan</v>
      </c>
      <c r="D19" s="179" t="str">
        <f t="shared" ref="D19:N19" si="2">D$3</f>
        <v>Feb</v>
      </c>
      <c r="E19" s="179" t="str">
        <f t="shared" si="2"/>
        <v>Mar</v>
      </c>
      <c r="F19" s="179" t="str">
        <f t="shared" si="2"/>
        <v>Apr</v>
      </c>
      <c r="G19" s="179" t="str">
        <f t="shared" si="2"/>
        <v>May</v>
      </c>
      <c r="H19" s="179" t="str">
        <f t="shared" si="2"/>
        <v>Jun</v>
      </c>
      <c r="I19" s="179" t="str">
        <f t="shared" si="2"/>
        <v>Jul</v>
      </c>
      <c r="J19" s="179" t="str">
        <f t="shared" si="2"/>
        <v>Aug</v>
      </c>
      <c r="K19" s="179" t="str">
        <f t="shared" si="2"/>
        <v>Sep</v>
      </c>
      <c r="L19" s="179" t="str">
        <f t="shared" si="2"/>
        <v>Oct</v>
      </c>
      <c r="M19" s="179" t="str">
        <f t="shared" si="2"/>
        <v>Nov</v>
      </c>
      <c r="N19" s="179" t="str">
        <f t="shared" si="2"/>
        <v>Dec</v>
      </c>
      <c r="O19" s="180" t="s">
        <v>34</v>
      </c>
    </row>
    <row r="20" spans="1:15" ht="15" customHeight="1" x14ac:dyDescent="0.25">
      <c r="A20" s="489" t="s">
        <v>64</v>
      </c>
      <c r="B20" s="11" t="s">
        <v>60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104136.59351249639</v>
      </c>
      <c r="E20" s="3">
        <f>SUM('BIZ kWh ENTRY'!E20,'BIZ kWh ENTRY'!U20,'BIZ kWh ENTRY'!AK20,'BIZ kWh ENTRY'!BA20)</f>
        <v>29060.0052988969</v>
      </c>
      <c r="F20" s="3">
        <f>SUM('BIZ kWh ENTRY'!F20,'BIZ kWh ENTRY'!V20,'BIZ kWh ENTRY'!AL20,'BIZ kWh ENTRY'!BB20)</f>
        <v>155212.02335447396</v>
      </c>
      <c r="G20" s="3">
        <f>SUM('BIZ kWh ENTRY'!G20,'BIZ kWh ENTRY'!W20,'BIZ kWh ENTRY'!AM20,'BIZ kWh ENTRY'!BC20)</f>
        <v>212920.85648629899</v>
      </c>
      <c r="H20" s="3">
        <f>SUM('BIZ kWh ENTRY'!H20,'BIZ kWh ENTRY'!X20,'BIZ kWh ENTRY'!AN20,'BIZ kWh ENTRY'!BD20)</f>
        <v>50279.490734604558</v>
      </c>
      <c r="I20" s="3">
        <f>SUM('BIZ kWh ENTRY'!I20,'BIZ kWh ENTRY'!Y20,'BIZ kWh ENTRY'!AO20,'BIZ kWh ENTRY'!BE20)</f>
        <v>75641.497117608247</v>
      </c>
      <c r="J20" s="3">
        <f>SUM('BIZ kWh ENTRY'!J20,'BIZ kWh ENTRY'!Z20,'BIZ kWh ENTRY'!AP20,'BIZ kWh ENTRY'!BF20)</f>
        <v>0</v>
      </c>
      <c r="K20" s="3">
        <f>SUM('BIZ kWh ENTRY'!K20,'BIZ kWh ENTRY'!AA20,'BIZ kWh ENTRY'!AQ20,'BIZ kWh ENTRY'!BG20)</f>
        <v>18202.235310233566</v>
      </c>
      <c r="L20" s="3">
        <f>SUM('BIZ kWh ENTRY'!L20,'BIZ kWh ENTRY'!AB20,'BIZ kWh ENTRY'!AR20,'BIZ kWh ENTRY'!BH20)</f>
        <v>20730.576158110202</v>
      </c>
      <c r="M20" s="3">
        <f>SUM('BIZ kWh ENTRY'!M20,'BIZ kWh ENTRY'!AC20,'BIZ kWh ENTRY'!AS20,'BIZ kWh ENTRY'!BI20)</f>
        <v>102195.67997645408</v>
      </c>
      <c r="N20" s="3">
        <f>SUM('BIZ kWh ENTRY'!N20,'BIZ kWh ENTRY'!AD20,'BIZ kWh ENTRY'!AT20,'BIZ kWh ENTRY'!BJ20)</f>
        <v>679788.51023925771</v>
      </c>
      <c r="O20" s="69">
        <f t="shared" ref="O20:O33" si="3">SUM(C20:N20)</f>
        <v>1448167.4681884344</v>
      </c>
    </row>
    <row r="21" spans="1:15" x14ac:dyDescent="0.25">
      <c r="A21" s="490"/>
      <c r="B21" s="12" t="s">
        <v>59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22927.203706836517</v>
      </c>
      <c r="H21" s="3">
        <f>SUM('BIZ kWh ENTRY'!H21,'BIZ kWh ENTRY'!X21,'BIZ kWh ENTRY'!AN21,'BIZ kWh ENTRY'!BD21)</f>
        <v>0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0</v>
      </c>
      <c r="L21" s="3">
        <f>SUM('BIZ kWh ENTRY'!L21,'BIZ kWh ENTRY'!AB21,'BIZ kWh ENTRY'!AR21,'BIZ kWh ENTRY'!BH21)</f>
        <v>52421.061534645945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15162.201342209373</v>
      </c>
      <c r="O21" s="69">
        <f t="shared" si="3"/>
        <v>90510.466583691843</v>
      </c>
    </row>
    <row r="22" spans="1:15" x14ac:dyDescent="0.25">
      <c r="A22" s="490"/>
      <c r="B22" s="11" t="s">
        <v>58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9">
        <f t="shared" si="3"/>
        <v>0</v>
      </c>
    </row>
    <row r="23" spans="1:15" x14ac:dyDescent="0.25">
      <c r="A23" s="490"/>
      <c r="B23" s="11" t="s">
        <v>57</v>
      </c>
      <c r="C23" s="3">
        <f>SUM('BIZ kWh ENTRY'!C23,'BIZ kWh ENTRY'!S23,'BIZ kWh ENTRY'!AI23,'BIZ kWh ENTRY'!AY23)</f>
        <v>0</v>
      </c>
      <c r="D23" s="3">
        <f>SUM('BIZ kWh ENTRY'!D23,'BIZ kWh ENTRY'!T23,'BIZ kWh ENTRY'!AJ23,'BIZ kWh ENTRY'!AZ23)</f>
        <v>205.96853567010453</v>
      </c>
      <c r="E23" s="3">
        <f>SUM('BIZ kWh ENTRY'!E23,'BIZ kWh ENTRY'!U23,'BIZ kWh ENTRY'!AK23,'BIZ kWh ENTRY'!BA23)</f>
        <v>6442.7011735294245</v>
      </c>
      <c r="F23" s="3">
        <f>SUM('BIZ kWh ENTRY'!F23,'BIZ kWh ENTRY'!V23,'BIZ kWh ENTRY'!AL23,'BIZ kWh ENTRY'!BB23)</f>
        <v>36170.427275651993</v>
      </c>
      <c r="G23" s="3">
        <f>SUM('BIZ kWh ENTRY'!G23,'BIZ kWh ENTRY'!W23,'BIZ kWh ENTRY'!AM23,'BIZ kWh ENTRY'!BC23)</f>
        <v>71162.614794181005</v>
      </c>
      <c r="H23" s="3">
        <f>SUM('BIZ kWh ENTRY'!H23,'BIZ kWh ENTRY'!X23,'BIZ kWh ENTRY'!AN23,'BIZ kWh ENTRY'!BD23)</f>
        <v>442575.47341553675</v>
      </c>
      <c r="I23" s="3">
        <f>SUM('BIZ kWh ENTRY'!I23,'BIZ kWh ENTRY'!Y23,'BIZ kWh ENTRY'!AO23,'BIZ kWh ENTRY'!BE23)</f>
        <v>127990.63139377697</v>
      </c>
      <c r="J23" s="3">
        <f>SUM('BIZ kWh ENTRY'!J23,'BIZ kWh ENTRY'!Z23,'BIZ kWh ENTRY'!AP23,'BIZ kWh ENTRY'!BF23)</f>
        <v>63397.19396105154</v>
      </c>
      <c r="K23" s="3">
        <f>SUM('BIZ kWh ENTRY'!K23,'BIZ kWh ENTRY'!AA23,'BIZ kWh ENTRY'!AQ23,'BIZ kWh ENTRY'!BG23)</f>
        <v>13788.712674485301</v>
      </c>
      <c r="L23" s="3">
        <f>SUM('BIZ kWh ENTRY'!L23,'BIZ kWh ENTRY'!AB23,'BIZ kWh ENTRY'!AR23,'BIZ kWh ENTRY'!BH23)</f>
        <v>48357.413249839621</v>
      </c>
      <c r="M23" s="3">
        <f>SUM('BIZ kWh ENTRY'!M23,'BIZ kWh ENTRY'!AC23,'BIZ kWh ENTRY'!AS23,'BIZ kWh ENTRY'!BI23)</f>
        <v>254456.84427508828</v>
      </c>
      <c r="N23" s="3">
        <f>SUM('BIZ kWh ENTRY'!N23,'BIZ kWh ENTRY'!AD23,'BIZ kWh ENTRY'!AT23,'BIZ kWh ENTRY'!BJ23)</f>
        <v>1718371.9133998565</v>
      </c>
      <c r="O23" s="69">
        <f t="shared" si="3"/>
        <v>2782919.8941486673</v>
      </c>
    </row>
    <row r="24" spans="1:15" x14ac:dyDescent="0.25">
      <c r="A24" s="490"/>
      <c r="B24" s="12" t="s">
        <v>56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69">
        <f t="shared" si="3"/>
        <v>0</v>
      </c>
    </row>
    <row r="25" spans="1:15" x14ac:dyDescent="0.25">
      <c r="A25" s="490"/>
      <c r="B25" s="11" t="s">
        <v>55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0</v>
      </c>
      <c r="O25" s="69">
        <f t="shared" si="3"/>
        <v>0</v>
      </c>
    </row>
    <row r="26" spans="1:15" x14ac:dyDescent="0.25">
      <c r="A26" s="490"/>
      <c r="B26" s="11" t="s">
        <v>54</v>
      </c>
      <c r="C26" s="3">
        <f>SUM('BIZ kWh ENTRY'!C26,'BIZ kWh ENTRY'!S26,'BIZ kWh ENTRY'!AI26,'BIZ kWh ENTRY'!AY26)</f>
        <v>0</v>
      </c>
      <c r="D26" s="3">
        <f>SUM('BIZ kWh ENTRY'!D26,'BIZ kWh ENTRY'!T26,'BIZ kWh ENTRY'!AJ26,'BIZ kWh ENTRY'!AZ26)</f>
        <v>0</v>
      </c>
      <c r="E26" s="3">
        <f>SUM('BIZ kWh ENTRY'!E26,'BIZ kWh ENTRY'!U26,'BIZ kWh ENTRY'!AK26,'BIZ kWh ENTRY'!BA26)</f>
        <v>35961.404184058149</v>
      </c>
      <c r="F26" s="3">
        <f>SUM('BIZ kWh ENTRY'!F26,'BIZ kWh ENTRY'!V26,'BIZ kWh ENTRY'!AL26,'BIZ kWh ENTRY'!BB26)</f>
        <v>668872.27620141685</v>
      </c>
      <c r="G26" s="3">
        <f>SUM('BIZ kWh ENTRY'!G26,'BIZ kWh ENTRY'!W26,'BIZ kWh ENTRY'!AM26,'BIZ kWh ENTRY'!BC26)</f>
        <v>186338.08320401263</v>
      </c>
      <c r="H26" s="3">
        <f>SUM('BIZ kWh ENTRY'!H26,'BIZ kWh ENTRY'!X26,'BIZ kWh ENTRY'!AN26,'BIZ kWh ENTRY'!BD26)</f>
        <v>114445.33604957011</v>
      </c>
      <c r="I26" s="3">
        <f>SUM('BIZ kWh ENTRY'!I26,'BIZ kWh ENTRY'!Y26,'BIZ kWh ENTRY'!AO26,'BIZ kWh ENTRY'!BE26)</f>
        <v>90119.586924099684</v>
      </c>
      <c r="J26" s="3">
        <f>SUM('BIZ kWh ENTRY'!J26,'BIZ kWh ENTRY'!Z26,'BIZ kWh ENTRY'!AP26,'BIZ kWh ENTRY'!BF26)</f>
        <v>85759.578292513281</v>
      </c>
      <c r="K26" s="3">
        <f>SUM('BIZ kWh ENTRY'!K26,'BIZ kWh ENTRY'!AA26,'BIZ kWh ENTRY'!AQ26,'BIZ kWh ENTRY'!BG26)</f>
        <v>339045.46753741271</v>
      </c>
      <c r="L26" s="3">
        <f>SUM('BIZ kWh ENTRY'!L26,'BIZ kWh ENTRY'!AB26,'BIZ kWh ENTRY'!AR26,'BIZ kWh ENTRY'!BH26)</f>
        <v>546613.33251078043</v>
      </c>
      <c r="M26" s="3">
        <f>SUM('BIZ kWh ENTRY'!M26,'BIZ kWh ENTRY'!AC26,'BIZ kWh ENTRY'!AS26,'BIZ kWh ENTRY'!BI26)</f>
        <v>668550.56888238178</v>
      </c>
      <c r="N26" s="3">
        <f>SUM('BIZ kWh ENTRY'!N26,'BIZ kWh ENTRY'!AD26,'BIZ kWh ENTRY'!AT26,'BIZ kWh ENTRY'!BJ26)</f>
        <v>2465605.0574482251</v>
      </c>
      <c r="O26" s="69">
        <f t="shared" si="3"/>
        <v>5201310.6912344703</v>
      </c>
    </row>
    <row r="27" spans="1:15" x14ac:dyDescent="0.25">
      <c r="A27" s="490"/>
      <c r="B27" s="11" t="s">
        <v>53</v>
      </c>
      <c r="C27" s="3">
        <f>SUM('BIZ kWh ENTRY'!C27,'BIZ kWh ENTRY'!S27,'BIZ kWh ENTRY'!AI27,'BIZ kWh ENTRY'!AY27)</f>
        <v>0</v>
      </c>
      <c r="D27" s="3">
        <f>SUM('BIZ kWh ENTRY'!D27,'BIZ kWh ENTRY'!T27,'BIZ kWh ENTRY'!AJ27,'BIZ kWh ENTRY'!AZ27)</f>
        <v>0</v>
      </c>
      <c r="E27" s="3">
        <f>SUM('BIZ kWh ENTRY'!E27,'BIZ kWh ENTRY'!U27,'BIZ kWh ENTRY'!AK27,'BIZ kWh ENTRY'!BA27)</f>
        <v>0</v>
      </c>
      <c r="F27" s="3">
        <f>SUM('BIZ kWh ENTRY'!F27,'BIZ kWh ENTRY'!V27,'BIZ kWh ENTRY'!AL27,'BIZ kWh ENTRY'!BB27)</f>
        <v>0</v>
      </c>
      <c r="G27" s="3">
        <f>SUM('BIZ kWh ENTRY'!G27,'BIZ kWh ENTRY'!W27,'BIZ kWh ENTRY'!AM27,'BIZ kWh ENTRY'!BC27)</f>
        <v>0</v>
      </c>
      <c r="H27" s="3">
        <f>SUM('BIZ kWh ENTRY'!H27,'BIZ kWh ENTRY'!X27,'BIZ kWh ENTRY'!AN27,'BIZ kWh ENTRY'!BD27)</f>
        <v>0</v>
      </c>
      <c r="I27" s="3">
        <f>SUM('BIZ kWh ENTRY'!I27,'BIZ kWh ENTRY'!Y27,'BIZ kWh ENTRY'!AO27,'BIZ kWh ENTRY'!BE27)</f>
        <v>0</v>
      </c>
      <c r="J27" s="3">
        <f>SUM('BIZ kWh ENTRY'!J27,'BIZ kWh ENTRY'!Z27,'BIZ kWh ENTRY'!AP27,'BIZ kWh ENTRY'!BF27)</f>
        <v>0</v>
      </c>
      <c r="K27" s="3">
        <f>SUM('BIZ kWh ENTRY'!K27,'BIZ kWh ENTRY'!AA27,'BIZ kWh ENTRY'!AQ27,'BIZ kWh ENTRY'!BG27)</f>
        <v>0</v>
      </c>
      <c r="L27" s="3">
        <f>SUM('BIZ kWh ENTRY'!L27,'BIZ kWh ENTRY'!AB27,'BIZ kWh ENTRY'!AR27,'BIZ kWh ENTRY'!BH27)</f>
        <v>0</v>
      </c>
      <c r="M27" s="3">
        <f>SUM('BIZ kWh ENTRY'!M27,'BIZ kWh ENTRY'!AC27,'BIZ kWh ENTRY'!AS27,'BIZ kWh ENTRY'!BI27)</f>
        <v>0</v>
      </c>
      <c r="N27" s="3">
        <f>SUM('BIZ kWh ENTRY'!N27,'BIZ kWh ENTRY'!AD27,'BIZ kWh ENTRY'!AT27,'BIZ kWh ENTRY'!BJ27)</f>
        <v>0</v>
      </c>
      <c r="O27" s="69">
        <f t="shared" si="3"/>
        <v>0</v>
      </c>
    </row>
    <row r="28" spans="1:15" x14ac:dyDescent="0.25">
      <c r="A28" s="490"/>
      <c r="B28" s="11" t="s">
        <v>52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2303.8872940435008</v>
      </c>
      <c r="E28" s="3">
        <f>SUM('BIZ kWh ENTRY'!E28,'BIZ kWh ENTRY'!U28,'BIZ kWh ENTRY'!AK28,'BIZ kWh ENTRY'!BA28)</f>
        <v>66.637367607249075</v>
      </c>
      <c r="F28" s="3">
        <f>SUM('BIZ kWh ENTRY'!F28,'BIZ kWh ENTRY'!V28,'BIZ kWh ENTRY'!AL28,'BIZ kWh ENTRY'!BB28)</f>
        <v>91652.046276364446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15144.765247609766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0</v>
      </c>
      <c r="N28" s="3">
        <f>SUM('BIZ kWh ENTRY'!N28,'BIZ kWh ENTRY'!AD28,'BIZ kWh ENTRY'!AT28,'BIZ kWh ENTRY'!BJ28)</f>
        <v>71853.596981758703</v>
      </c>
      <c r="O28" s="69">
        <f t="shared" si="3"/>
        <v>181020.93316738366</v>
      </c>
    </row>
    <row r="29" spans="1:15" x14ac:dyDescent="0.25">
      <c r="A29" s="490"/>
      <c r="B29" s="11" t="s">
        <v>51</v>
      </c>
      <c r="C29" s="3">
        <f>SUM('BIZ kWh ENTRY'!C29,'BIZ kWh ENTRY'!S29,'BIZ kWh ENTRY'!AI29,'BIZ kWh ENTRY'!AY29)</f>
        <v>0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3175.7274517237443</v>
      </c>
      <c r="G29" s="3">
        <f>SUM('BIZ kWh ENTRY'!G29,'BIZ kWh ENTRY'!W29,'BIZ kWh ENTRY'!AM29,'BIZ kWh ENTRY'!BC29)</f>
        <v>189813.66491099761</v>
      </c>
      <c r="H29" s="3">
        <f>SUM('BIZ kWh ENTRY'!H29,'BIZ kWh ENTRY'!X29,'BIZ kWh ENTRY'!AN29,'BIZ kWh ENTRY'!BD29)</f>
        <v>4158.0471326596753</v>
      </c>
      <c r="I29" s="3">
        <f>SUM('BIZ kWh ENTRY'!I29,'BIZ kWh ENTRY'!Y29,'BIZ kWh ENTRY'!AO29,'BIZ kWh ENTRY'!BE29)</f>
        <v>15120.306243184792</v>
      </c>
      <c r="J29" s="3">
        <f>SUM('BIZ kWh ENTRY'!J29,'BIZ kWh ENTRY'!Z29,'BIZ kWh ENTRY'!AP29,'BIZ kWh ENTRY'!BF29)</f>
        <v>0</v>
      </c>
      <c r="K29" s="3">
        <f>SUM('BIZ kWh ENTRY'!K29,'BIZ kWh ENTRY'!AA29,'BIZ kWh ENTRY'!AQ29,'BIZ kWh ENTRY'!BG29)</f>
        <v>0</v>
      </c>
      <c r="L29" s="3">
        <f>SUM('BIZ kWh ENTRY'!L29,'BIZ kWh ENTRY'!AB29,'BIZ kWh ENTRY'!AR29,'BIZ kWh ENTRY'!BH29)</f>
        <v>3821.4323292427598</v>
      </c>
      <c r="M29" s="3">
        <f>SUM('BIZ kWh ENTRY'!M29,'BIZ kWh ENTRY'!AC29,'BIZ kWh ENTRY'!AS29,'BIZ kWh ENTRY'!BI29)</f>
        <v>27560.275222733053</v>
      </c>
      <c r="N29" s="3">
        <f>SUM('BIZ kWh ENTRY'!N29,'BIZ kWh ENTRY'!AD29,'BIZ kWh ENTRY'!AT29,'BIZ kWh ENTRY'!BJ29)</f>
        <v>27881.946460533938</v>
      </c>
      <c r="O29" s="69">
        <f t="shared" si="3"/>
        <v>271531.39975107554</v>
      </c>
    </row>
    <row r="30" spans="1:15" x14ac:dyDescent="0.25">
      <c r="A30" s="490"/>
      <c r="B30" s="11" t="s">
        <v>50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141124.98404387356</v>
      </c>
      <c r="K30" s="3">
        <f>SUM('BIZ kWh ENTRY'!K30,'BIZ kWh ENTRY'!AA30,'BIZ kWh ENTRY'!AQ30,'BIZ kWh ENTRY'!BG30)</f>
        <v>422665.6558088538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213256.10072549898</v>
      </c>
      <c r="N30" s="3">
        <f>SUM('BIZ kWh ENTRY'!N30,'BIZ kWh ENTRY'!AD30,'BIZ kWh ENTRY'!AT30,'BIZ kWh ENTRY'!BJ30)</f>
        <v>128057.92810805718</v>
      </c>
      <c r="O30" s="69">
        <f t="shared" si="3"/>
        <v>905104.66868628352</v>
      </c>
    </row>
    <row r="31" spans="1:15" x14ac:dyDescent="0.25">
      <c r="A31" s="490"/>
      <c r="B31" s="11" t="s">
        <v>49</v>
      </c>
      <c r="C31" s="3">
        <f>SUM('BIZ kWh ENTRY'!C31,'BIZ kWh ENTRY'!S31,'BIZ kWh ENTRY'!AI31,'BIZ kWh ENTRY'!AY31)</f>
        <v>0</v>
      </c>
      <c r="D31" s="3">
        <f>SUM('BIZ kWh ENTRY'!D31,'BIZ kWh ENTRY'!T31,'BIZ kWh ENTRY'!AJ31,'BIZ kWh ENTRY'!AZ31)</f>
        <v>12859.621525393952</v>
      </c>
      <c r="E31" s="3">
        <f>SUM('BIZ kWh ENTRY'!E31,'BIZ kWh ENTRY'!U31,'BIZ kWh ENTRY'!AK31,'BIZ kWh ENTRY'!BA31)</f>
        <v>6677.2162621123643</v>
      </c>
      <c r="F31" s="3">
        <f>SUM('BIZ kWh ENTRY'!F31,'BIZ kWh ENTRY'!V31,'BIZ kWh ENTRY'!AL31,'BIZ kWh ENTRY'!BB31)</f>
        <v>650.26886053239559</v>
      </c>
      <c r="G31" s="3">
        <f>SUM('BIZ kWh ENTRY'!G31,'BIZ kWh ENTRY'!W31,'BIZ kWh ENTRY'!AM31,'BIZ kWh ENTRY'!BC31)</f>
        <v>1293.4004878159365</v>
      </c>
      <c r="H31" s="3">
        <f>SUM('BIZ kWh ENTRY'!H31,'BIZ kWh ENTRY'!X31,'BIZ kWh ENTRY'!AN31,'BIZ kWh ENTRY'!BD31)</f>
        <v>861.040279912644</v>
      </c>
      <c r="I31" s="3">
        <f>SUM('BIZ kWh ENTRY'!I31,'BIZ kWh ENTRY'!Y31,'BIZ kWh ENTRY'!AO31,'BIZ kWh ENTRY'!BE31)</f>
        <v>7769.993584073768</v>
      </c>
      <c r="J31" s="3">
        <f>SUM('BIZ kWh ENTRY'!J31,'BIZ kWh ENTRY'!Z31,'BIZ kWh ENTRY'!AP31,'BIZ kWh ENTRY'!BF31)</f>
        <v>215996.54323402722</v>
      </c>
      <c r="K31" s="3">
        <f>SUM('BIZ kWh ENTRY'!K31,'BIZ kWh ENTRY'!AA31,'BIZ kWh ENTRY'!AQ31,'BIZ kWh ENTRY'!BG31)</f>
        <v>61236.011524671958</v>
      </c>
      <c r="L31" s="3">
        <f>SUM('BIZ kWh ENTRY'!L31,'BIZ kWh ENTRY'!AB31,'BIZ kWh ENTRY'!AR31,'BIZ kWh ENTRY'!BH31)</f>
        <v>35448.853238750416</v>
      </c>
      <c r="M31" s="3">
        <f>SUM('BIZ kWh ENTRY'!M31,'BIZ kWh ENTRY'!AC31,'BIZ kWh ENTRY'!AS31,'BIZ kWh ENTRY'!BI31)</f>
        <v>6631.1588038033469</v>
      </c>
      <c r="N31" s="3">
        <f>SUM('BIZ kWh ENTRY'!N31,'BIZ kWh ENTRY'!AD31,'BIZ kWh ENTRY'!AT31,'BIZ kWh ENTRY'!BJ31)</f>
        <v>103128.22511736525</v>
      </c>
      <c r="O31" s="69">
        <f t="shared" si="3"/>
        <v>452552.33291845926</v>
      </c>
    </row>
    <row r="32" spans="1:15" ht="15.75" thickBot="1" x14ac:dyDescent="0.3">
      <c r="A32" s="491"/>
      <c r="B32" s="11" t="s">
        <v>48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125.07663907637227</v>
      </c>
      <c r="E32" s="3">
        <f>SUM('BIZ kWh ENTRY'!E32,'BIZ kWh ENTRY'!U32,'BIZ kWh ENTRY'!AK32,'BIZ kWh ENTRY'!BA32)</f>
        <v>219.3263200090901</v>
      </c>
      <c r="F32" s="3">
        <f>SUM('BIZ kWh ENTRY'!F32,'BIZ kWh ENTRY'!V32,'BIZ kWh ENTRY'!AL32,'BIZ kWh ENTRY'!BB32)</f>
        <v>1725.902840660892</v>
      </c>
      <c r="G32" s="3">
        <f>SUM('BIZ kWh ENTRY'!G32,'BIZ kWh ENTRY'!W32,'BIZ kWh ENTRY'!AM32,'BIZ kWh ENTRY'!BC32)</f>
        <v>1643.536280202741</v>
      </c>
      <c r="H32" s="3">
        <f>SUM('BIZ kWh ENTRY'!H32,'BIZ kWh ENTRY'!X32,'BIZ kWh ENTRY'!AN32,'BIZ kWh ENTRY'!BD32)</f>
        <v>1029.2020096640094</v>
      </c>
      <c r="I32" s="3">
        <f>SUM('BIZ kWh ENTRY'!I32,'BIZ kWh ENTRY'!Y32,'BIZ kWh ENTRY'!AO32,'BIZ kWh ENTRY'!BE32)</f>
        <v>608.37854946207665</v>
      </c>
      <c r="J32" s="3">
        <f>SUM('BIZ kWh ENTRY'!J32,'BIZ kWh ENTRY'!Z32,'BIZ kWh ENTRY'!AP32,'BIZ kWh ENTRY'!BF32)</f>
        <v>710.95485903770657</v>
      </c>
      <c r="K32" s="3">
        <f>SUM('BIZ kWh ENTRY'!K32,'BIZ kWh ENTRY'!AA32,'BIZ kWh ENTRY'!AQ32,'BIZ kWh ENTRY'!BG32)</f>
        <v>982.28710651692427</v>
      </c>
      <c r="L32" s="3">
        <f>SUM('BIZ kWh ENTRY'!L32,'BIZ kWh ENTRY'!AB32,'BIZ kWh ENTRY'!AR32,'BIZ kWh ENTRY'!BH32)</f>
        <v>1044.9756946466475</v>
      </c>
      <c r="M32" s="3">
        <f>SUM('BIZ kWh ENTRY'!M32,'BIZ kWh ENTRY'!AC32,'BIZ kWh ENTRY'!AS32,'BIZ kWh ENTRY'!BI32)</f>
        <v>1779.6698059309208</v>
      </c>
      <c r="N32" s="3">
        <f>SUM('BIZ kWh ENTRY'!N32,'BIZ kWh ENTRY'!AD32,'BIZ kWh ENTRY'!AT32,'BIZ kWh ENTRY'!BJ32)</f>
        <v>8232.7832115309902</v>
      </c>
      <c r="O32" s="69">
        <f t="shared" si="3"/>
        <v>18102.09331673837</v>
      </c>
    </row>
    <row r="33" spans="1:15" ht="15.75" thickBot="1" x14ac:dyDescent="0.3">
      <c r="A33" s="73"/>
      <c r="B33" s="182" t="s">
        <v>43</v>
      </c>
      <c r="C33" s="183">
        <f t="shared" ref="C33:N33" si="4">SUM(C20:C32)</f>
        <v>0</v>
      </c>
      <c r="D33" s="183">
        <f t="shared" si="4"/>
        <v>119631.14750668031</v>
      </c>
      <c r="E33" s="183">
        <f t="shared" si="4"/>
        <v>78427.290606213166</v>
      </c>
      <c r="F33" s="183">
        <f t="shared" si="4"/>
        <v>957458.67226082436</v>
      </c>
      <c r="G33" s="183">
        <f t="shared" si="4"/>
        <v>686099.35987034556</v>
      </c>
      <c r="H33" s="183">
        <f t="shared" si="4"/>
        <v>628493.35486955754</v>
      </c>
      <c r="I33" s="183">
        <f t="shared" si="4"/>
        <v>317250.39381220553</v>
      </c>
      <c r="J33" s="183">
        <f t="shared" si="4"/>
        <v>506989.25439050334</v>
      </c>
      <c r="K33" s="183">
        <f t="shared" si="4"/>
        <v>855920.36996217421</v>
      </c>
      <c r="L33" s="183">
        <f t="shared" si="4"/>
        <v>708437.64471601602</v>
      </c>
      <c r="M33" s="183">
        <f t="shared" si="4"/>
        <v>1274430.2976918905</v>
      </c>
      <c r="N33" s="183">
        <f t="shared" si="4"/>
        <v>5218082.1623087935</v>
      </c>
      <c r="O33" s="72">
        <f t="shared" si="3"/>
        <v>11351219.947995204</v>
      </c>
    </row>
    <row r="34" spans="1:15" ht="21.75" thickBot="1" x14ac:dyDescent="0.4">
      <c r="A34" s="75"/>
    </row>
    <row r="35" spans="1:15" ht="21.75" thickBot="1" x14ac:dyDescent="0.4">
      <c r="A35" s="75"/>
      <c r="B35" s="178" t="s">
        <v>36</v>
      </c>
      <c r="C35" s="179" t="str">
        <f>C$3</f>
        <v>Jan</v>
      </c>
      <c r="D35" s="179" t="str">
        <f t="shared" ref="D35:N35" si="5">D$3</f>
        <v>Feb</v>
      </c>
      <c r="E35" s="179" t="str">
        <f t="shared" si="5"/>
        <v>Mar</v>
      </c>
      <c r="F35" s="179" t="str">
        <f t="shared" si="5"/>
        <v>Apr</v>
      </c>
      <c r="G35" s="179" t="str">
        <f t="shared" si="5"/>
        <v>May</v>
      </c>
      <c r="H35" s="179" t="str">
        <f t="shared" si="5"/>
        <v>Jun</v>
      </c>
      <c r="I35" s="179" t="str">
        <f t="shared" si="5"/>
        <v>Jul</v>
      </c>
      <c r="J35" s="179" t="str">
        <f t="shared" si="5"/>
        <v>Aug</v>
      </c>
      <c r="K35" s="179" t="str">
        <f t="shared" si="5"/>
        <v>Sep</v>
      </c>
      <c r="L35" s="179" t="str">
        <f t="shared" si="5"/>
        <v>Oct</v>
      </c>
      <c r="M35" s="179" t="str">
        <f t="shared" si="5"/>
        <v>Nov</v>
      </c>
      <c r="N35" s="179" t="str">
        <f t="shared" si="5"/>
        <v>Dec</v>
      </c>
      <c r="O35" s="180" t="s">
        <v>34</v>
      </c>
    </row>
    <row r="36" spans="1:15" ht="15" customHeight="1" x14ac:dyDescent="0.25">
      <c r="A36" s="489" t="s">
        <v>62</v>
      </c>
      <c r="B36" s="11" t="s">
        <v>60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12052.59708248218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40172.437035231233</v>
      </c>
      <c r="H36" s="3">
        <f>SUM('BIZ kWh ENTRY'!H36,'BIZ kWh ENTRY'!X36,'BIZ kWh ENTRY'!AN36,'BIZ kWh ENTRY'!BD36)</f>
        <v>111112.85613258288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32137.949628184993</v>
      </c>
      <c r="K36" s="3">
        <f>SUM('BIZ kWh ENTRY'!K36,'BIZ kWh ENTRY'!AA36,'BIZ kWh ENTRY'!AQ36,'BIZ kWh ENTRY'!BG36)</f>
        <v>94018.570573723991</v>
      </c>
      <c r="L36" s="3">
        <f>SUM('BIZ kWh ENTRY'!L36,'BIZ kWh ENTRY'!AB36,'BIZ kWh ENTRY'!AR36,'BIZ kWh ENTRY'!BH36)</f>
        <v>94960.748014860685</v>
      </c>
      <c r="M36" s="3">
        <f>SUM('BIZ kWh ENTRY'!M36,'BIZ kWh ENTRY'!AC36,'BIZ kWh ENTRY'!AS36,'BIZ kWh ENTRY'!BI36)</f>
        <v>102565.71335315342</v>
      </c>
      <c r="N36" s="3">
        <f>SUM('BIZ kWh ENTRY'!N36,'BIZ kWh ENTRY'!AD36,'BIZ kWh ENTRY'!AT36,'BIZ kWh ENTRY'!BJ36)</f>
        <v>0</v>
      </c>
      <c r="O36" s="69">
        <f t="shared" ref="O36:O49" si="6">SUM(C36:N36)</f>
        <v>487020.87182021933</v>
      </c>
    </row>
    <row r="37" spans="1:15" x14ac:dyDescent="0.25">
      <c r="A37" s="490"/>
      <c r="B37" s="12" t="s">
        <v>59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69">
        <f t="shared" si="6"/>
        <v>0</v>
      </c>
    </row>
    <row r="38" spans="1:15" x14ac:dyDescent="0.25">
      <c r="A38" s="490"/>
      <c r="B38" s="11" t="s">
        <v>58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1169.1801712219283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12398.444032754707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2069.643854240529</v>
      </c>
      <c r="L38" s="3">
        <f>SUM('BIZ kWh ENTRY'!L38,'BIZ kWh ENTRY'!AB38,'BIZ kWh ENTRY'!AR38,'BIZ kWh ENTRY'!BH38)</f>
        <v>16356.140362846643</v>
      </c>
      <c r="M38" s="3">
        <f>SUM('BIZ kWh ENTRY'!M38,'BIZ kWh ENTRY'!AC38,'BIZ kWh ENTRY'!AS38,'BIZ kWh ENTRY'!BI38)</f>
        <v>6227.3728903433839</v>
      </c>
      <c r="N38" s="3">
        <f>SUM('BIZ kWh ENTRY'!N38,'BIZ kWh ENTRY'!AD38,'BIZ kWh ENTRY'!AT38,'BIZ kWh ENTRY'!BJ38)</f>
        <v>16947.776693546177</v>
      </c>
      <c r="O38" s="69">
        <f t="shared" si="6"/>
        <v>55168.558004953367</v>
      </c>
    </row>
    <row r="39" spans="1:15" x14ac:dyDescent="0.25">
      <c r="A39" s="490"/>
      <c r="B39" s="11" t="s">
        <v>57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45889.5583653387</v>
      </c>
      <c r="E39" s="3">
        <f>SUM('BIZ kWh ENTRY'!E39,'BIZ kWh ENTRY'!U39,'BIZ kWh ENTRY'!AK39,'BIZ kWh ENTRY'!BA39)</f>
        <v>181745.05421508831</v>
      </c>
      <c r="F39" s="3">
        <f>SUM('BIZ kWh ENTRY'!F39,'BIZ kWh ENTRY'!V39,'BIZ kWh ENTRY'!AL39,'BIZ kWh ENTRY'!BB39)</f>
        <v>479770.90022718452</v>
      </c>
      <c r="G39" s="3">
        <f>SUM('BIZ kWh ENTRY'!G39,'BIZ kWh ENTRY'!W39,'BIZ kWh ENTRY'!AM39,'BIZ kWh ENTRY'!BC39)</f>
        <v>362677.75180396321</v>
      </c>
      <c r="H39" s="3">
        <f>SUM('BIZ kWh ENTRY'!H39,'BIZ kWh ENTRY'!X39,'BIZ kWh ENTRY'!AN39,'BIZ kWh ENTRY'!BD39)</f>
        <v>916465.07399969851</v>
      </c>
      <c r="I39" s="3">
        <f>SUM('BIZ kWh ENTRY'!I39,'BIZ kWh ENTRY'!Y39,'BIZ kWh ENTRY'!AO39,'BIZ kWh ENTRY'!BE39)</f>
        <v>332099.0973215758</v>
      </c>
      <c r="J39" s="3">
        <f>SUM('BIZ kWh ENTRY'!J39,'BIZ kWh ENTRY'!Z39,'BIZ kWh ENTRY'!AP39,'BIZ kWh ENTRY'!BF39)</f>
        <v>236900.96127600648</v>
      </c>
      <c r="K39" s="3">
        <f>SUM('BIZ kWh ENTRY'!K39,'BIZ kWh ENTRY'!AA39,'BIZ kWh ENTRY'!AQ39,'BIZ kWh ENTRY'!BG39)</f>
        <v>411206.20143562864</v>
      </c>
      <c r="L39" s="3">
        <f>SUM('BIZ kWh ENTRY'!L39,'BIZ kWh ENTRY'!AB39,'BIZ kWh ENTRY'!AR39,'BIZ kWh ENTRY'!BH39)</f>
        <v>564555.94056271028</v>
      </c>
      <c r="M39" s="3">
        <f>SUM('BIZ kWh ENTRY'!M39,'BIZ kWh ENTRY'!AC39,'BIZ kWh ENTRY'!AS39,'BIZ kWh ENTRY'!BI39)</f>
        <v>684872.44975154626</v>
      </c>
      <c r="N39" s="3">
        <f>SUM('BIZ kWh ENTRY'!N39,'BIZ kWh ENTRY'!AD39,'BIZ kWh ENTRY'!AT39,'BIZ kWh ENTRY'!BJ39)</f>
        <v>1905604.4851340759</v>
      </c>
      <c r="O39" s="69">
        <f t="shared" si="6"/>
        <v>6121787.4740928169</v>
      </c>
    </row>
    <row r="40" spans="1:15" x14ac:dyDescent="0.25">
      <c r="A40" s="490"/>
      <c r="B40" s="12" t="s">
        <v>56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69">
        <f t="shared" si="6"/>
        <v>0</v>
      </c>
    </row>
    <row r="41" spans="1:15" x14ac:dyDescent="0.25">
      <c r="A41" s="490"/>
      <c r="B41" s="11" t="s">
        <v>55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69">
        <f t="shared" si="6"/>
        <v>0</v>
      </c>
    </row>
    <row r="42" spans="1:15" x14ac:dyDescent="0.25">
      <c r="A42" s="490"/>
      <c r="B42" s="11" t="s">
        <v>54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1766384.9475368061</v>
      </c>
      <c r="G42" s="3">
        <f>SUM('BIZ kWh ENTRY'!G42,'BIZ kWh ENTRY'!W42,'BIZ kWh ENTRY'!AM42,'BIZ kWh ENTRY'!BC42)</f>
        <v>460966.45686478826</v>
      </c>
      <c r="H42" s="3">
        <f>SUM('BIZ kWh ENTRY'!H42,'BIZ kWh ENTRY'!X42,'BIZ kWh ENTRY'!AN42,'BIZ kWh ENTRY'!BD42)</f>
        <v>261409.49703921843</v>
      </c>
      <c r="I42" s="3">
        <f>SUM('BIZ kWh ENTRY'!I42,'BIZ kWh ENTRY'!Y42,'BIZ kWh ENTRY'!AO42,'BIZ kWh ENTRY'!BE42)</f>
        <v>587030.67280317994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1374060.5239887536</v>
      </c>
      <c r="L42" s="3">
        <f>SUM('BIZ kWh ENTRY'!L42,'BIZ kWh ENTRY'!AB42,'BIZ kWh ENTRY'!AR42,'BIZ kWh ENTRY'!BH42)</f>
        <v>664742.67307653464</v>
      </c>
      <c r="M42" s="3">
        <f>SUM('BIZ kWh ENTRY'!M42,'BIZ kWh ENTRY'!AC42,'BIZ kWh ENTRY'!AS42,'BIZ kWh ENTRY'!BI42)</f>
        <v>1071175.7979050868</v>
      </c>
      <c r="N42" s="3">
        <f>SUM('BIZ kWh ENTRY'!N42,'BIZ kWh ENTRY'!AD42,'BIZ kWh ENTRY'!AT42,'BIZ kWh ENTRY'!BJ42)</f>
        <v>3790796.5155327655</v>
      </c>
      <c r="O42" s="69">
        <f t="shared" si="6"/>
        <v>9976567.0847471319</v>
      </c>
    </row>
    <row r="43" spans="1:15" x14ac:dyDescent="0.25">
      <c r="A43" s="490"/>
      <c r="B43" s="11" t="s">
        <v>53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69">
        <f t="shared" si="6"/>
        <v>0</v>
      </c>
    </row>
    <row r="44" spans="1:15" x14ac:dyDescent="0.25">
      <c r="A44" s="490"/>
      <c r="B44" s="11" t="s">
        <v>52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69">
        <f t="shared" si="6"/>
        <v>0</v>
      </c>
    </row>
    <row r="45" spans="1:15" x14ac:dyDescent="0.25">
      <c r="A45" s="490"/>
      <c r="B45" s="11" t="s">
        <v>51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31647.287270057706</v>
      </c>
      <c r="E45" s="3">
        <f>SUM('BIZ kWh ENTRY'!E45,'BIZ kWh ENTRY'!U45,'BIZ kWh ENTRY'!AK45,'BIZ kWh ENTRY'!BA45)</f>
        <v>62077.366522749864</v>
      </c>
      <c r="F45" s="3">
        <f>SUM('BIZ kWh ENTRY'!F45,'BIZ kWh ENTRY'!V45,'BIZ kWh ENTRY'!AL45,'BIZ kWh ENTRY'!BB45)</f>
        <v>86619.542253765685</v>
      </c>
      <c r="G45" s="3">
        <f>SUM('BIZ kWh ENTRY'!G45,'BIZ kWh ENTRY'!W45,'BIZ kWh ENTRY'!AM45,'BIZ kWh ENTRY'!BC45)</f>
        <v>102383.65620502659</v>
      </c>
      <c r="H45" s="3">
        <f>SUM('BIZ kWh ENTRY'!H45,'BIZ kWh ENTRY'!X45,'BIZ kWh ENTRY'!AN45,'BIZ kWh ENTRY'!BD45)</f>
        <v>114962.40138555021</v>
      </c>
      <c r="I45" s="3">
        <f>SUM('BIZ kWh ENTRY'!I45,'BIZ kWh ENTRY'!Y45,'BIZ kWh ENTRY'!AO45,'BIZ kWh ENTRY'!BE45)</f>
        <v>76229.145060089984</v>
      </c>
      <c r="J45" s="3">
        <f>SUM('BIZ kWh ENTRY'!J45,'BIZ kWh ENTRY'!Z45,'BIZ kWh ENTRY'!AP45,'BIZ kWh ENTRY'!BF45)</f>
        <v>81441.303458556897</v>
      </c>
      <c r="K45" s="3">
        <f>SUM('BIZ kWh ENTRY'!K45,'BIZ kWh ENTRY'!AA45,'BIZ kWh ENTRY'!AQ45,'BIZ kWh ENTRY'!BG45)</f>
        <v>131838.02047115276</v>
      </c>
      <c r="L45" s="3">
        <f>SUM('BIZ kWh ENTRY'!L45,'BIZ kWh ENTRY'!AB45,'BIZ kWh ENTRY'!AR45,'BIZ kWh ENTRY'!BH45)</f>
        <v>189200.60046917218</v>
      </c>
      <c r="M45" s="3">
        <f>SUM('BIZ kWh ENTRY'!M45,'BIZ kWh ENTRY'!AC45,'BIZ kWh ENTRY'!AS45,'BIZ kWh ENTRY'!BI45)</f>
        <v>145279.91065588352</v>
      </c>
      <c r="N45" s="3">
        <f>SUM('BIZ kWh ENTRY'!N45,'BIZ kWh ENTRY'!AD45,'BIZ kWh ENTRY'!AT45,'BIZ kWh ENTRY'!BJ45)</f>
        <v>586135.99022506154</v>
      </c>
      <c r="O45" s="69">
        <f t="shared" si="6"/>
        <v>1607815.223977067</v>
      </c>
    </row>
    <row r="46" spans="1:15" x14ac:dyDescent="0.25">
      <c r="A46" s="490"/>
      <c r="B46" s="11" t="s">
        <v>50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69">
        <f t="shared" si="6"/>
        <v>0</v>
      </c>
    </row>
    <row r="47" spans="1:15" x14ac:dyDescent="0.25">
      <c r="A47" s="490"/>
      <c r="B47" s="11" t="s">
        <v>49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3035.8809383574398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1402.6793201272776</v>
      </c>
      <c r="H47" s="3">
        <f>SUM('BIZ kWh ENTRY'!H47,'BIZ kWh ENTRY'!X47,'BIZ kWh ENTRY'!AN47,'BIZ kWh ENTRY'!BD47)</f>
        <v>2960.573155186672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4963.4152663848017</v>
      </c>
      <c r="L47" s="3">
        <f>SUM('BIZ kWh ENTRY'!L47,'BIZ kWh ENTRY'!AB47,'BIZ kWh ENTRY'!AR47,'BIZ kWh ENTRY'!BH47)</f>
        <v>147139.33607562992</v>
      </c>
      <c r="M47" s="3">
        <f>SUM('BIZ kWh ENTRY'!M47,'BIZ kWh ENTRY'!AC47,'BIZ kWh ENTRY'!AS47,'BIZ kWh ENTRY'!BI47)</f>
        <v>66191.517327088106</v>
      </c>
      <c r="N47" s="3">
        <f>SUM('BIZ kWh ENTRY'!N47,'BIZ kWh ENTRY'!AD47,'BIZ kWh ENTRY'!AT47,'BIZ kWh ENTRY'!BJ47)</f>
        <v>10574.132546893912</v>
      </c>
      <c r="O47" s="69">
        <f t="shared" si="6"/>
        <v>236267.53462966811</v>
      </c>
    </row>
    <row r="48" spans="1:15" ht="15.75" thickBot="1" x14ac:dyDescent="0.3">
      <c r="A48" s="491"/>
      <c r="B48" s="11" t="s">
        <v>48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202166.10394773004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69">
        <f t="shared" si="6"/>
        <v>202166.10394773004</v>
      </c>
    </row>
    <row r="49" spans="1:15" ht="15.75" thickBot="1" x14ac:dyDescent="0.3">
      <c r="A49" s="73"/>
      <c r="B49" s="182" t="s">
        <v>43</v>
      </c>
      <c r="C49" s="183">
        <f t="shared" ref="C49:N49" si="7">SUM(C36:C48)</f>
        <v>0</v>
      </c>
      <c r="D49" s="183">
        <f t="shared" si="7"/>
        <v>89589.442717878585</v>
      </c>
      <c r="E49" s="183">
        <f t="shared" si="7"/>
        <v>246858.30167619561</v>
      </c>
      <c r="F49" s="183">
        <f t="shared" si="7"/>
        <v>2333944.5701889782</v>
      </c>
      <c r="G49" s="183">
        <f t="shared" si="7"/>
        <v>967602.98122913647</v>
      </c>
      <c r="H49" s="183">
        <f t="shared" si="7"/>
        <v>1419308.8457449914</v>
      </c>
      <c r="I49" s="183">
        <f t="shared" si="7"/>
        <v>1197525.019132576</v>
      </c>
      <c r="J49" s="183">
        <f t="shared" si="7"/>
        <v>350480.21436274837</v>
      </c>
      <c r="K49" s="183">
        <f t="shared" si="7"/>
        <v>2018156.3755898844</v>
      </c>
      <c r="L49" s="183">
        <f t="shared" si="7"/>
        <v>1676955.4385617543</v>
      </c>
      <c r="M49" s="183">
        <f t="shared" si="7"/>
        <v>2076312.7618831017</v>
      </c>
      <c r="N49" s="183">
        <f t="shared" si="7"/>
        <v>6310058.9001323432</v>
      </c>
      <c r="O49" s="72">
        <f t="shared" si="6"/>
        <v>18686792.851219587</v>
      </c>
    </row>
    <row r="50" spans="1:15" ht="21.75" thickBot="1" x14ac:dyDescent="0.4">
      <c r="A50" s="75"/>
    </row>
    <row r="51" spans="1:15" ht="21.75" thickBot="1" x14ac:dyDescent="0.4">
      <c r="A51" s="75"/>
      <c r="B51" s="178" t="s">
        <v>36</v>
      </c>
      <c r="C51" s="179" t="str">
        <f>C$3</f>
        <v>Jan</v>
      </c>
      <c r="D51" s="179" t="str">
        <f t="shared" ref="D51:N51" si="8">D$3</f>
        <v>Feb</v>
      </c>
      <c r="E51" s="179" t="str">
        <f t="shared" si="8"/>
        <v>Mar</v>
      </c>
      <c r="F51" s="179" t="str">
        <f t="shared" si="8"/>
        <v>Apr</v>
      </c>
      <c r="G51" s="179" t="str">
        <f t="shared" si="8"/>
        <v>May</v>
      </c>
      <c r="H51" s="179" t="str">
        <f t="shared" si="8"/>
        <v>Jun</v>
      </c>
      <c r="I51" s="179" t="str">
        <f t="shared" si="8"/>
        <v>Jul</v>
      </c>
      <c r="J51" s="179" t="str">
        <f t="shared" si="8"/>
        <v>Aug</v>
      </c>
      <c r="K51" s="179" t="str">
        <f t="shared" si="8"/>
        <v>Sep</v>
      </c>
      <c r="L51" s="179" t="str">
        <f t="shared" si="8"/>
        <v>Oct</v>
      </c>
      <c r="M51" s="179" t="str">
        <f t="shared" si="8"/>
        <v>Nov</v>
      </c>
      <c r="N51" s="179" t="str">
        <f t="shared" si="8"/>
        <v>Dec</v>
      </c>
      <c r="O51" s="180" t="s">
        <v>34</v>
      </c>
    </row>
    <row r="52" spans="1:15" ht="15" customHeight="1" x14ac:dyDescent="0.25">
      <c r="A52" s="489" t="s">
        <v>63</v>
      </c>
      <c r="B52" s="11" t="s">
        <v>60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0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0</v>
      </c>
      <c r="O52" s="69">
        <f t="shared" ref="O52:O65" si="9">SUM(C52:N52)</f>
        <v>0</v>
      </c>
    </row>
    <row r="53" spans="1:15" x14ac:dyDescent="0.25">
      <c r="A53" s="490"/>
      <c r="B53" s="12" t="s">
        <v>59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9">
        <f t="shared" si="9"/>
        <v>0</v>
      </c>
    </row>
    <row r="54" spans="1:15" x14ac:dyDescent="0.25">
      <c r="A54" s="490"/>
      <c r="B54" s="11" t="s">
        <v>58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9">
        <f t="shared" si="9"/>
        <v>0</v>
      </c>
    </row>
    <row r="55" spans="1:15" x14ac:dyDescent="0.25">
      <c r="A55" s="490"/>
      <c r="B55" s="11" t="s">
        <v>57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0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0</v>
      </c>
      <c r="O55" s="69">
        <f t="shared" si="9"/>
        <v>0</v>
      </c>
    </row>
    <row r="56" spans="1:15" x14ac:dyDescent="0.25">
      <c r="A56" s="490"/>
      <c r="B56" s="12" t="s">
        <v>56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9">
        <f t="shared" si="9"/>
        <v>0</v>
      </c>
    </row>
    <row r="57" spans="1:15" x14ac:dyDescent="0.25">
      <c r="A57" s="490"/>
      <c r="B57" s="11" t="s">
        <v>55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9">
        <f t="shared" si="9"/>
        <v>0</v>
      </c>
    </row>
    <row r="58" spans="1:15" x14ac:dyDescent="0.25">
      <c r="A58" s="490"/>
      <c r="B58" s="11" t="s">
        <v>54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0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0</v>
      </c>
      <c r="J58" s="3">
        <f>SUM('BIZ kWh ENTRY'!J58,'BIZ kWh ENTRY'!Z58,'BIZ kWh ENTRY'!AP58,'BIZ kWh ENTRY'!BF58)</f>
        <v>0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0</v>
      </c>
      <c r="N58" s="3">
        <f>SUM('BIZ kWh ENTRY'!N58,'BIZ kWh ENTRY'!AD58,'BIZ kWh ENTRY'!AT58,'BIZ kWh ENTRY'!BJ58)</f>
        <v>0</v>
      </c>
      <c r="O58" s="69">
        <f t="shared" si="9"/>
        <v>0</v>
      </c>
    </row>
    <row r="59" spans="1:15" x14ac:dyDescent="0.25">
      <c r="A59" s="490"/>
      <c r="B59" s="11" t="s">
        <v>53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9">
        <f t="shared" si="9"/>
        <v>0</v>
      </c>
    </row>
    <row r="60" spans="1:15" x14ac:dyDescent="0.25">
      <c r="A60" s="490"/>
      <c r="B60" s="11" t="s">
        <v>52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9">
        <f t="shared" si="9"/>
        <v>0</v>
      </c>
    </row>
    <row r="61" spans="1:15" x14ac:dyDescent="0.25">
      <c r="A61" s="490"/>
      <c r="B61" s="11" t="s">
        <v>51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9">
        <f t="shared" si="9"/>
        <v>0</v>
      </c>
    </row>
    <row r="62" spans="1:15" x14ac:dyDescent="0.25">
      <c r="A62" s="490"/>
      <c r="B62" s="11" t="s">
        <v>50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69">
        <f t="shared" si="9"/>
        <v>0</v>
      </c>
    </row>
    <row r="63" spans="1:15" x14ac:dyDescent="0.25">
      <c r="A63" s="490"/>
      <c r="B63" s="11" t="s">
        <v>49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69">
        <f t="shared" si="9"/>
        <v>0</v>
      </c>
    </row>
    <row r="64" spans="1:15" ht="15.75" thickBot="1" x14ac:dyDescent="0.3">
      <c r="A64" s="491"/>
      <c r="B64" s="11" t="s">
        <v>48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69">
        <f t="shared" si="9"/>
        <v>0</v>
      </c>
    </row>
    <row r="65" spans="1:15" ht="15.75" thickBot="1" x14ac:dyDescent="0.3">
      <c r="A65" s="73"/>
      <c r="B65" s="182" t="s">
        <v>43</v>
      </c>
      <c r="C65" s="183">
        <f t="shared" ref="C65:N65" si="10">SUM(C52:C64)</f>
        <v>0</v>
      </c>
      <c r="D65" s="183">
        <f t="shared" si="10"/>
        <v>0</v>
      </c>
      <c r="E65" s="183">
        <f t="shared" si="10"/>
        <v>0</v>
      </c>
      <c r="F65" s="183">
        <f t="shared" si="10"/>
        <v>0</v>
      </c>
      <c r="G65" s="183">
        <f t="shared" si="10"/>
        <v>0</v>
      </c>
      <c r="H65" s="183">
        <f t="shared" si="10"/>
        <v>0</v>
      </c>
      <c r="I65" s="183">
        <f t="shared" si="10"/>
        <v>0</v>
      </c>
      <c r="J65" s="183">
        <f t="shared" si="10"/>
        <v>0</v>
      </c>
      <c r="K65" s="183">
        <f t="shared" si="10"/>
        <v>0</v>
      </c>
      <c r="L65" s="183">
        <f t="shared" si="10"/>
        <v>0</v>
      </c>
      <c r="M65" s="183">
        <f t="shared" si="10"/>
        <v>0</v>
      </c>
      <c r="N65" s="183">
        <f t="shared" si="10"/>
        <v>0</v>
      </c>
      <c r="O65" s="72">
        <f t="shared" si="9"/>
        <v>0</v>
      </c>
    </row>
    <row r="66" spans="1:15" ht="21.75" thickBot="1" x14ac:dyDescent="0.4">
      <c r="A66" s="75"/>
    </row>
    <row r="67" spans="1:15" ht="21.75" thickBot="1" x14ac:dyDescent="0.4">
      <c r="A67" s="75"/>
      <c r="B67" s="178" t="s">
        <v>36</v>
      </c>
      <c r="C67" s="179" t="str">
        <f>C$3</f>
        <v>Jan</v>
      </c>
      <c r="D67" s="179" t="str">
        <f t="shared" ref="D67:N67" si="11">D$3</f>
        <v>Feb</v>
      </c>
      <c r="E67" s="179" t="str">
        <f t="shared" si="11"/>
        <v>Mar</v>
      </c>
      <c r="F67" s="179" t="str">
        <f t="shared" si="11"/>
        <v>Apr</v>
      </c>
      <c r="G67" s="179" t="str">
        <f t="shared" si="11"/>
        <v>May</v>
      </c>
      <c r="H67" s="179" t="str">
        <f t="shared" si="11"/>
        <v>Jun</v>
      </c>
      <c r="I67" s="179" t="str">
        <f t="shared" si="11"/>
        <v>Jul</v>
      </c>
      <c r="J67" s="179" t="str">
        <f t="shared" si="11"/>
        <v>Aug</v>
      </c>
      <c r="K67" s="179" t="str">
        <f t="shared" si="11"/>
        <v>Sep</v>
      </c>
      <c r="L67" s="179" t="str">
        <f t="shared" si="11"/>
        <v>Oct</v>
      </c>
      <c r="M67" s="179" t="str">
        <f t="shared" si="11"/>
        <v>Nov</v>
      </c>
      <c r="N67" s="179" t="str">
        <f t="shared" si="11"/>
        <v>Dec</v>
      </c>
      <c r="O67" s="180" t="s">
        <v>34</v>
      </c>
    </row>
    <row r="68" spans="1:15" ht="15" customHeight="1" x14ac:dyDescent="0.25">
      <c r="A68" s="492" t="s">
        <v>166</v>
      </c>
      <c r="B68" s="11" t="s">
        <v>60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69">
        <f t="shared" ref="O68:O81" si="12">SUM(C68:N68)</f>
        <v>0</v>
      </c>
    </row>
    <row r="69" spans="1:15" x14ac:dyDescent="0.25">
      <c r="A69" s="493"/>
      <c r="B69" s="12" t="s">
        <v>59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9">
        <f t="shared" si="12"/>
        <v>0</v>
      </c>
    </row>
    <row r="70" spans="1:15" x14ac:dyDescent="0.25">
      <c r="A70" s="493"/>
      <c r="B70" s="11" t="s">
        <v>58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9">
        <f t="shared" si="12"/>
        <v>0</v>
      </c>
    </row>
    <row r="71" spans="1:15" x14ac:dyDescent="0.25">
      <c r="A71" s="493"/>
      <c r="B71" s="11" t="s">
        <v>57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69">
        <f t="shared" si="12"/>
        <v>0</v>
      </c>
    </row>
    <row r="72" spans="1:15" x14ac:dyDescent="0.25">
      <c r="A72" s="493"/>
      <c r="B72" s="12" t="s">
        <v>56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9">
        <f t="shared" si="12"/>
        <v>0</v>
      </c>
    </row>
    <row r="73" spans="1:15" x14ac:dyDescent="0.25">
      <c r="A73" s="493"/>
      <c r="B73" s="11" t="s">
        <v>55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9">
        <f t="shared" si="12"/>
        <v>0</v>
      </c>
    </row>
    <row r="74" spans="1:15" x14ac:dyDescent="0.25">
      <c r="A74" s="493"/>
      <c r="B74" s="11" t="s">
        <v>54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0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0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9">
        <f t="shared" si="12"/>
        <v>0</v>
      </c>
    </row>
    <row r="75" spans="1:15" x14ac:dyDescent="0.25">
      <c r="A75" s="493"/>
      <c r="B75" s="11" t="s">
        <v>53</v>
      </c>
      <c r="C75" s="3">
        <f>SUM('BIZ kWh ENTRY'!C75,'BIZ kWh ENTRY'!S75,'BIZ kWh ENTRY'!AI75,'BIZ kWh ENTRY'!AY75)</f>
        <v>0</v>
      </c>
      <c r="D75" s="3">
        <f>SUM('BIZ kWh ENTRY'!D75,'BIZ kWh ENTRY'!T75,'BIZ kWh ENTRY'!AJ75,'BIZ kWh ENTRY'!AZ75)</f>
        <v>0</v>
      </c>
      <c r="E75" s="3">
        <f>SUM('BIZ kWh ENTRY'!E75,'BIZ kWh ENTRY'!U75,'BIZ kWh ENTRY'!AK75,'BIZ kWh ENTRY'!BA75)</f>
        <v>0</v>
      </c>
      <c r="F75" s="3">
        <f>SUM('BIZ kWh ENTRY'!F75,'BIZ kWh ENTRY'!V75,'BIZ kWh ENTRY'!AL75,'BIZ kWh ENTRY'!BB75)</f>
        <v>0</v>
      </c>
      <c r="G75" s="3">
        <f>SUM('BIZ kWh ENTRY'!G75,'BIZ kWh ENTRY'!W75,'BIZ kWh ENTRY'!AM75,'BIZ kWh ENTRY'!BC75)</f>
        <v>0</v>
      </c>
      <c r="H75" s="3">
        <f>SUM('BIZ kWh ENTRY'!H75,'BIZ kWh ENTRY'!X75,'BIZ kWh ENTRY'!AN75,'BIZ kWh ENTRY'!BD75)</f>
        <v>0</v>
      </c>
      <c r="I75" s="3">
        <f>SUM('BIZ kWh ENTRY'!I75,'BIZ kWh ENTRY'!Y75,'BIZ kWh ENTRY'!AO75,'BIZ kWh ENTRY'!BE75)</f>
        <v>0</v>
      </c>
      <c r="J75" s="3">
        <f>SUM('BIZ kWh ENTRY'!J75,'BIZ kWh ENTRY'!Z75,'BIZ kWh ENTRY'!AP75,'BIZ kWh ENTRY'!BF75)</f>
        <v>0</v>
      </c>
      <c r="K75" s="3">
        <f>SUM('BIZ kWh ENTRY'!K75,'BIZ kWh ENTRY'!AA75,'BIZ kWh ENTRY'!AQ75,'BIZ kWh ENTRY'!BG75)</f>
        <v>0</v>
      </c>
      <c r="L75" s="3">
        <f>SUM('BIZ kWh ENTRY'!L75,'BIZ kWh ENTRY'!AB75,'BIZ kWh ENTRY'!AR75,'BIZ kWh ENTRY'!BH75)</f>
        <v>0</v>
      </c>
      <c r="M75" s="3">
        <f>SUM('BIZ kWh ENTRY'!M75,'BIZ kWh ENTRY'!AC75,'BIZ kWh ENTRY'!AS75,'BIZ kWh ENTRY'!BI75)</f>
        <v>0</v>
      </c>
      <c r="N75" s="3">
        <f>SUM('BIZ kWh ENTRY'!N75,'BIZ kWh ENTRY'!AD75,'BIZ kWh ENTRY'!AT75,'BIZ kWh ENTRY'!BJ75)</f>
        <v>0</v>
      </c>
      <c r="O75" s="69">
        <f t="shared" si="12"/>
        <v>0</v>
      </c>
    </row>
    <row r="76" spans="1:15" x14ac:dyDescent="0.25">
      <c r="A76" s="493"/>
      <c r="B76" s="11" t="s">
        <v>52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69">
        <f t="shared" si="12"/>
        <v>0</v>
      </c>
    </row>
    <row r="77" spans="1:15" x14ac:dyDescent="0.25">
      <c r="A77" s="493"/>
      <c r="B77" s="11" t="s">
        <v>51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9">
        <f t="shared" si="12"/>
        <v>0</v>
      </c>
    </row>
    <row r="78" spans="1:15" x14ac:dyDescent="0.25">
      <c r="A78" s="493"/>
      <c r="B78" s="11" t="s">
        <v>50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69">
        <f t="shared" si="12"/>
        <v>0</v>
      </c>
    </row>
    <row r="79" spans="1:15" x14ac:dyDescent="0.25">
      <c r="A79" s="493"/>
      <c r="B79" s="11" t="s">
        <v>49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69">
        <f t="shared" si="12"/>
        <v>0</v>
      </c>
    </row>
    <row r="80" spans="1:15" ht="15.75" thickBot="1" x14ac:dyDescent="0.3">
      <c r="A80" s="494"/>
      <c r="B80" s="11" t="s">
        <v>48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69">
        <f t="shared" si="12"/>
        <v>0</v>
      </c>
    </row>
    <row r="81" spans="1:16" ht="15.75" thickBot="1" x14ac:dyDescent="0.3">
      <c r="A81" s="73"/>
      <c r="B81" s="182" t="s">
        <v>43</v>
      </c>
      <c r="C81" s="183">
        <f t="shared" ref="C81:N81" si="13">SUM(C68:C80)</f>
        <v>0</v>
      </c>
      <c r="D81" s="183">
        <f t="shared" si="13"/>
        <v>0</v>
      </c>
      <c r="E81" s="183">
        <f t="shared" si="13"/>
        <v>0</v>
      </c>
      <c r="F81" s="183">
        <f t="shared" si="13"/>
        <v>0</v>
      </c>
      <c r="G81" s="183">
        <f t="shared" si="13"/>
        <v>0</v>
      </c>
      <c r="H81" s="183">
        <f t="shared" si="13"/>
        <v>0</v>
      </c>
      <c r="I81" s="183">
        <f t="shared" si="13"/>
        <v>0</v>
      </c>
      <c r="J81" s="183">
        <f t="shared" si="13"/>
        <v>0</v>
      </c>
      <c r="K81" s="183">
        <f t="shared" si="13"/>
        <v>0</v>
      </c>
      <c r="L81" s="183">
        <f t="shared" si="13"/>
        <v>0</v>
      </c>
      <c r="M81" s="183">
        <f t="shared" si="13"/>
        <v>0</v>
      </c>
      <c r="N81" s="183">
        <f t="shared" si="13"/>
        <v>0</v>
      </c>
      <c r="O81" s="72">
        <f t="shared" si="12"/>
        <v>0</v>
      </c>
      <c r="P81" s="274">
        <f>SUM(C68:N80)</f>
        <v>0</v>
      </c>
    </row>
    <row r="82" spans="1:16" ht="21.75" thickBot="1" x14ac:dyDescent="0.3">
      <c r="A82" s="74"/>
    </row>
    <row r="83" spans="1:16" ht="21.75" thickBot="1" x14ac:dyDescent="0.3">
      <c r="A83" s="74"/>
      <c r="B83" s="178" t="s">
        <v>36</v>
      </c>
      <c r="C83" s="179" t="str">
        <f>C$3</f>
        <v>Jan</v>
      </c>
      <c r="D83" s="179" t="str">
        <f t="shared" ref="D83:N83" si="14">D$3</f>
        <v>Feb</v>
      </c>
      <c r="E83" s="179" t="str">
        <f t="shared" si="14"/>
        <v>Mar</v>
      </c>
      <c r="F83" s="179" t="str">
        <f t="shared" si="14"/>
        <v>Apr</v>
      </c>
      <c r="G83" s="179" t="str">
        <f t="shared" si="14"/>
        <v>May</v>
      </c>
      <c r="H83" s="179" t="str">
        <f t="shared" si="14"/>
        <v>Jun</v>
      </c>
      <c r="I83" s="179" t="str">
        <f t="shared" si="14"/>
        <v>Jul</v>
      </c>
      <c r="J83" s="179" t="str">
        <f t="shared" si="14"/>
        <v>Aug</v>
      </c>
      <c r="K83" s="179" t="str">
        <f t="shared" si="14"/>
        <v>Sep</v>
      </c>
      <c r="L83" s="179" t="str">
        <f t="shared" si="14"/>
        <v>Oct</v>
      </c>
      <c r="M83" s="179" t="str">
        <f t="shared" si="14"/>
        <v>Nov</v>
      </c>
      <c r="N83" s="179" t="str">
        <f t="shared" si="14"/>
        <v>Dec</v>
      </c>
      <c r="O83" s="180" t="s">
        <v>34</v>
      </c>
    </row>
    <row r="84" spans="1:16" ht="15" customHeight="1" x14ac:dyDescent="0.25">
      <c r="A84" s="495" t="s">
        <v>61</v>
      </c>
      <c r="B84" s="11" t="s">
        <v>60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0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0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0</v>
      </c>
      <c r="O84" s="69">
        <f t="shared" ref="O84:O97" si="15">SUM(C84:N84)</f>
        <v>0</v>
      </c>
    </row>
    <row r="85" spans="1:16" x14ac:dyDescent="0.25">
      <c r="A85" s="496"/>
      <c r="B85" s="12" t="s">
        <v>59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9">
        <f t="shared" si="15"/>
        <v>0</v>
      </c>
    </row>
    <row r="86" spans="1:16" x14ac:dyDescent="0.25">
      <c r="A86" s="496"/>
      <c r="B86" s="11" t="s">
        <v>58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0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0</v>
      </c>
      <c r="K86" s="3">
        <f>SUM('BIZ kWh ENTRY'!K86,'BIZ kWh ENTRY'!AA86,'BIZ kWh ENTRY'!AQ86,'BIZ kWh ENTRY'!BG86)</f>
        <v>0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0</v>
      </c>
      <c r="O86" s="69">
        <f t="shared" si="15"/>
        <v>0</v>
      </c>
    </row>
    <row r="87" spans="1:16" x14ac:dyDescent="0.25">
      <c r="A87" s="496"/>
      <c r="B87" s="11" t="s">
        <v>57</v>
      </c>
      <c r="C87" s="3">
        <f>SUM('BIZ kWh ENTRY'!C87,'BIZ kWh ENTRY'!S87,'BIZ kWh ENTRY'!AI87,'BIZ kWh ENTRY'!AY87)</f>
        <v>0</v>
      </c>
      <c r="D87" s="3">
        <f>SUM('BIZ kWh ENTRY'!D87,'BIZ kWh ENTRY'!T87,'BIZ kWh ENTRY'!AJ87,'BIZ kWh ENTRY'!AZ87)</f>
        <v>0</v>
      </c>
      <c r="E87" s="3">
        <f>SUM('BIZ kWh ENTRY'!E87,'BIZ kWh ENTRY'!U87,'BIZ kWh ENTRY'!AK87,'BIZ kWh ENTRY'!BA87)</f>
        <v>0</v>
      </c>
      <c r="F87" s="3">
        <f>SUM('BIZ kWh ENTRY'!F87,'BIZ kWh ENTRY'!V87,'BIZ kWh ENTRY'!AL87,'BIZ kWh ENTRY'!BB87)</f>
        <v>0</v>
      </c>
      <c r="G87" s="3">
        <f>SUM('BIZ kWh ENTRY'!G87,'BIZ kWh ENTRY'!W87,'BIZ kWh ENTRY'!AM87,'BIZ kWh ENTRY'!BC87)</f>
        <v>2340.7571159762078</v>
      </c>
      <c r="H87" s="3">
        <f>SUM('BIZ kWh ENTRY'!H87,'BIZ kWh ENTRY'!X87,'BIZ kWh ENTRY'!AN87,'BIZ kWh ENTRY'!BD87)</f>
        <v>0</v>
      </c>
      <c r="I87" s="3">
        <f>SUM('BIZ kWh ENTRY'!I87,'BIZ kWh ENTRY'!Y87,'BIZ kWh ENTRY'!AO87,'BIZ kWh ENTRY'!BE87)</f>
        <v>0</v>
      </c>
      <c r="J87" s="3">
        <f>SUM('BIZ kWh ENTRY'!J87,'BIZ kWh ENTRY'!Z87,'BIZ kWh ENTRY'!AP87,'BIZ kWh ENTRY'!BF87)</f>
        <v>0</v>
      </c>
      <c r="K87" s="3">
        <f>SUM('BIZ kWh ENTRY'!K87,'BIZ kWh ENTRY'!AA87,'BIZ kWh ENTRY'!AQ87,'BIZ kWh ENTRY'!BG87)</f>
        <v>520.16824799471283</v>
      </c>
      <c r="L87" s="3">
        <f>SUM('BIZ kWh ENTRY'!L87,'BIZ kWh ENTRY'!AB87,'BIZ kWh ENTRY'!AR87,'BIZ kWh ENTRY'!BH87)</f>
        <v>0</v>
      </c>
      <c r="M87" s="3">
        <f>SUM('BIZ kWh ENTRY'!M87,'BIZ kWh ENTRY'!AC87,'BIZ kWh ENTRY'!AS87,'BIZ kWh ENTRY'!BI87)</f>
        <v>0</v>
      </c>
      <c r="N87" s="3">
        <f>SUM('BIZ kWh ENTRY'!N87,'BIZ kWh ENTRY'!AD87,'BIZ kWh ENTRY'!AT87,'BIZ kWh ENTRY'!BJ87)</f>
        <v>0</v>
      </c>
      <c r="O87" s="69">
        <f t="shared" si="15"/>
        <v>2860.9253639709204</v>
      </c>
    </row>
    <row r="88" spans="1:16" x14ac:dyDescent="0.25">
      <c r="A88" s="496"/>
      <c r="B88" s="12" t="s">
        <v>56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69">
        <f t="shared" si="15"/>
        <v>0</v>
      </c>
    </row>
    <row r="89" spans="1:16" x14ac:dyDescent="0.25">
      <c r="A89" s="496"/>
      <c r="B89" s="11" t="s">
        <v>55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5820.790125248699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1293.508916721933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9">
        <f t="shared" si="15"/>
        <v>7114.2990419706321</v>
      </c>
    </row>
    <row r="90" spans="1:16" x14ac:dyDescent="0.25">
      <c r="A90" s="496"/>
      <c r="B90" s="11" t="s">
        <v>54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0</v>
      </c>
      <c r="E90" s="3">
        <f>SUM('BIZ kWh ENTRY'!E90,'BIZ kWh ENTRY'!U90,'BIZ kWh ENTRY'!AK90,'BIZ kWh ENTRY'!BA90)</f>
        <v>0</v>
      </c>
      <c r="F90" s="3">
        <f>SUM('BIZ kWh ENTRY'!F90,'BIZ kWh ENTRY'!V90,'BIZ kWh ENTRY'!AL90,'BIZ kWh ENTRY'!BB90)</f>
        <v>0</v>
      </c>
      <c r="G90" s="3">
        <f>SUM('BIZ kWh ENTRY'!G90,'BIZ kWh ENTRY'!W90,'BIZ kWh ENTRY'!AM90,'BIZ kWh ENTRY'!BC90)</f>
        <v>0</v>
      </c>
      <c r="H90" s="3">
        <f>SUM('BIZ kWh ENTRY'!H90,'BIZ kWh ENTRY'!X90,'BIZ kWh ENTRY'!AN90,'BIZ kWh ENTRY'!BD90)</f>
        <v>2438.8838249467149</v>
      </c>
      <c r="I90" s="3">
        <f>SUM('BIZ kWh ENTRY'!I90,'BIZ kWh ENTRY'!Y90,'BIZ kWh ENTRY'!AO90,'BIZ kWh ENTRY'!BE90)</f>
        <v>10.126039785675182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0</v>
      </c>
      <c r="L90" s="3">
        <f>SUM('BIZ kWh ENTRY'!L90,'BIZ kWh ENTRY'!AB90,'BIZ kWh ENTRY'!AR90,'BIZ kWh ENTRY'!BH90)</f>
        <v>0</v>
      </c>
      <c r="M90" s="3">
        <f>SUM('BIZ kWh ENTRY'!M90,'BIZ kWh ENTRY'!AC90,'BIZ kWh ENTRY'!AS90,'BIZ kWh ENTRY'!BI90)</f>
        <v>0</v>
      </c>
      <c r="N90" s="3">
        <f>SUM('BIZ kWh ENTRY'!N90,'BIZ kWh ENTRY'!AD90,'BIZ kWh ENTRY'!AT90,'BIZ kWh ENTRY'!BJ90)</f>
        <v>0</v>
      </c>
      <c r="O90" s="69">
        <f t="shared" si="15"/>
        <v>2449.0098647323903</v>
      </c>
    </row>
    <row r="91" spans="1:16" x14ac:dyDescent="0.25">
      <c r="A91" s="496"/>
      <c r="B91" s="11" t="s">
        <v>53</v>
      </c>
      <c r="C91" s="3">
        <f>SUM('BIZ kWh ENTRY'!C91,'BIZ kWh ENTRY'!S91,'BIZ kWh ENTRY'!AI91,'BIZ kWh ENTRY'!AY91)</f>
        <v>0</v>
      </c>
      <c r="D91" s="3">
        <f>SUM('BIZ kWh ENTRY'!D91,'BIZ kWh ENTRY'!T91,'BIZ kWh ENTRY'!AJ91,'BIZ kWh ENTRY'!AZ91)</f>
        <v>0</v>
      </c>
      <c r="E91" s="3">
        <f>SUM('BIZ kWh ENTRY'!E91,'BIZ kWh ENTRY'!U91,'BIZ kWh ENTRY'!AK91,'BIZ kWh ENTRY'!BA91)</f>
        <v>8188.0831438904142</v>
      </c>
      <c r="F91" s="3">
        <f>SUM('BIZ kWh ENTRY'!F91,'BIZ kWh ENTRY'!V91,'BIZ kWh ENTRY'!AL91,'BIZ kWh ENTRY'!BB91)</f>
        <v>1954.1579100803551</v>
      </c>
      <c r="G91" s="3">
        <f>SUM('BIZ kWh ENTRY'!G91,'BIZ kWh ENTRY'!W91,'BIZ kWh ENTRY'!AM91,'BIZ kWh ENTRY'!BC91)</f>
        <v>4990.3702001225602</v>
      </c>
      <c r="H91" s="3">
        <f>SUM('BIZ kWh ENTRY'!H91,'BIZ kWh ENTRY'!X91,'BIZ kWh ENTRY'!AN91,'BIZ kWh ENTRY'!BD91)</f>
        <v>17908.333196828557</v>
      </c>
      <c r="I91" s="3">
        <f>SUM('BIZ kWh ENTRY'!I91,'BIZ kWh ENTRY'!Y91,'BIZ kWh ENTRY'!AO91,'BIZ kWh ENTRY'!BE91)</f>
        <v>12077.185756704948</v>
      </c>
      <c r="J91" s="3">
        <f>SUM('BIZ kWh ENTRY'!J91,'BIZ kWh ENTRY'!Z91,'BIZ kWh ENTRY'!AP91,'BIZ kWh ENTRY'!BF91)</f>
        <v>10327.960512769114</v>
      </c>
      <c r="K91" s="3">
        <f>SUM('BIZ kWh ENTRY'!K91,'BIZ kWh ENTRY'!AA91,'BIZ kWh ENTRY'!AQ91,'BIZ kWh ENTRY'!BG91)</f>
        <v>82528.981262607369</v>
      </c>
      <c r="L91" s="3">
        <f>SUM('BIZ kWh ENTRY'!L91,'BIZ kWh ENTRY'!AB91,'BIZ kWh ENTRY'!AR91,'BIZ kWh ENTRY'!BH91)</f>
        <v>19632.645343743083</v>
      </c>
      <c r="M91" s="3">
        <f>SUM('BIZ kWh ENTRY'!M91,'BIZ kWh ENTRY'!AC91,'BIZ kWh ENTRY'!AS91,'BIZ kWh ENTRY'!BI91)</f>
        <v>12392.252892346831</v>
      </c>
      <c r="N91" s="3">
        <f>SUM('BIZ kWh ENTRY'!N91,'BIZ kWh ENTRY'!AD91,'BIZ kWh ENTRY'!AT91,'BIZ kWh ENTRY'!BJ91)</f>
        <v>11608.943922056633</v>
      </c>
      <c r="O91" s="69">
        <f t="shared" si="15"/>
        <v>181608.91414114987</v>
      </c>
    </row>
    <row r="92" spans="1:16" x14ac:dyDescent="0.25">
      <c r="A92" s="496"/>
      <c r="B92" s="11" t="s">
        <v>52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135.81385282918927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69">
        <f t="shared" si="15"/>
        <v>135.81385282918927</v>
      </c>
    </row>
    <row r="93" spans="1:16" x14ac:dyDescent="0.25">
      <c r="A93" s="496"/>
      <c r="B93" s="11" t="s">
        <v>51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204.25382636735631</v>
      </c>
      <c r="F93" s="3">
        <f>SUM('BIZ kWh ENTRY'!F93,'BIZ kWh ENTRY'!V93,'BIZ kWh ENTRY'!AL93,'BIZ kWh ENTRY'!BB93)</f>
        <v>48.746968422978519</v>
      </c>
      <c r="G93" s="3">
        <f>SUM('BIZ kWh ENTRY'!G93,'BIZ kWh ENTRY'!W93,'BIZ kWh ENTRY'!AM93,'BIZ kWh ENTRY'!BC93)</f>
        <v>128.95695497854763</v>
      </c>
      <c r="H93" s="3">
        <f>SUM('BIZ kWh ENTRY'!H93,'BIZ kWh ENTRY'!X93,'BIZ kWh ENTRY'!AN93,'BIZ kWh ENTRY'!BD93)</f>
        <v>581.91722919585266</v>
      </c>
      <c r="I93" s="3">
        <f>SUM('BIZ kWh ENTRY'!I93,'BIZ kWh ENTRY'!Y93,'BIZ kWh ENTRY'!AO93,'BIZ kWh ENTRY'!BE93)</f>
        <v>301.82977933201954</v>
      </c>
      <c r="J93" s="3">
        <f>SUM('BIZ kWh ENTRY'!J93,'BIZ kWh ENTRY'!Z93,'BIZ kWh ENTRY'!AP93,'BIZ kWh ENTRY'!BF93)</f>
        <v>401.58555734591067</v>
      </c>
      <c r="K93" s="3">
        <f>SUM('BIZ kWh ENTRY'!K93,'BIZ kWh ENTRY'!AA93,'BIZ kWh ENTRY'!AQ93,'BIZ kWh ENTRY'!BG93)</f>
        <v>2101.9760504480064</v>
      </c>
      <c r="L93" s="3">
        <f>SUM('BIZ kWh ENTRY'!L93,'BIZ kWh ENTRY'!AB93,'BIZ kWh ENTRY'!AR93,'BIZ kWh ENTRY'!BH93)</f>
        <v>489.74135493053734</v>
      </c>
      <c r="M93" s="3">
        <f>SUM('BIZ kWh ENTRY'!M93,'BIZ kWh ENTRY'!AC93,'BIZ kWh ENTRY'!AS93,'BIZ kWh ENTRY'!BI93)</f>
        <v>309.12791505572608</v>
      </c>
      <c r="N93" s="3">
        <f>SUM('BIZ kWh ENTRY'!N93,'BIZ kWh ENTRY'!AD93,'BIZ kWh ENTRY'!AT93,'BIZ kWh ENTRY'!BJ93)</f>
        <v>418.08155992499837</v>
      </c>
      <c r="O93" s="69">
        <f t="shared" si="15"/>
        <v>4986.2171960019332</v>
      </c>
    </row>
    <row r="94" spans="1:16" x14ac:dyDescent="0.25">
      <c r="A94" s="496"/>
      <c r="B94" s="11" t="s">
        <v>50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69">
        <f t="shared" si="15"/>
        <v>0</v>
      </c>
    </row>
    <row r="95" spans="1:16" x14ac:dyDescent="0.25">
      <c r="A95" s="496"/>
      <c r="B95" s="11" t="s">
        <v>49</v>
      </c>
      <c r="C95" s="3">
        <f>SUM('BIZ kWh ENTRY'!C95,'BIZ kWh ENTRY'!S95,'BIZ kWh ENTRY'!AI95,'BIZ kWh ENTRY'!AY95)</f>
        <v>0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0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0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0</v>
      </c>
      <c r="L95" s="3">
        <f>SUM('BIZ kWh ENTRY'!L95,'BIZ kWh ENTRY'!AB95,'BIZ kWh ENTRY'!AR95,'BIZ kWh ENTRY'!BH95)</f>
        <v>0</v>
      </c>
      <c r="M95" s="3">
        <f>SUM('BIZ kWh ENTRY'!M95,'BIZ kWh ENTRY'!AC95,'BIZ kWh ENTRY'!AS95,'BIZ kWh ENTRY'!BI95)</f>
        <v>0</v>
      </c>
      <c r="N95" s="3">
        <f>SUM('BIZ kWh ENTRY'!N95,'BIZ kWh ENTRY'!AD95,'BIZ kWh ENTRY'!AT95,'BIZ kWh ENTRY'!BJ95)</f>
        <v>0</v>
      </c>
      <c r="O95" s="69">
        <f t="shared" si="15"/>
        <v>0</v>
      </c>
    </row>
    <row r="96" spans="1:16" ht="15.75" thickBot="1" x14ac:dyDescent="0.3">
      <c r="A96" s="497"/>
      <c r="B96" s="11" t="s">
        <v>48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0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0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0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0</v>
      </c>
      <c r="O96" s="69">
        <f t="shared" si="15"/>
        <v>0</v>
      </c>
    </row>
    <row r="97" spans="1:15" ht="15.75" thickBot="1" x14ac:dyDescent="0.3">
      <c r="A97" s="73"/>
      <c r="B97" s="182" t="s">
        <v>43</v>
      </c>
      <c r="C97" s="183">
        <f t="shared" ref="C97:N97" si="16">SUM(C84:C96)</f>
        <v>0</v>
      </c>
      <c r="D97" s="183">
        <f t="shared" si="16"/>
        <v>0</v>
      </c>
      <c r="E97" s="183">
        <f t="shared" si="16"/>
        <v>8392.3369702577711</v>
      </c>
      <c r="F97" s="183">
        <f t="shared" si="16"/>
        <v>2002.9048785033337</v>
      </c>
      <c r="G97" s="183">
        <f t="shared" si="16"/>
        <v>13416.688249155206</v>
      </c>
      <c r="H97" s="183">
        <f t="shared" si="16"/>
        <v>20929.134250971125</v>
      </c>
      <c r="I97" s="183">
        <f t="shared" si="16"/>
        <v>12389.141575822643</v>
      </c>
      <c r="J97" s="183">
        <f t="shared" si="16"/>
        <v>10729.546070115024</v>
      </c>
      <c r="K97" s="183">
        <f t="shared" si="16"/>
        <v>86444.634477772022</v>
      </c>
      <c r="L97" s="183">
        <f t="shared" si="16"/>
        <v>20122.386698673621</v>
      </c>
      <c r="M97" s="183">
        <f t="shared" si="16"/>
        <v>12701.380807402556</v>
      </c>
      <c r="N97" s="183">
        <f t="shared" si="16"/>
        <v>12027.025481981631</v>
      </c>
      <c r="O97" s="72">
        <f t="shared" si="15"/>
        <v>199155.17946065494</v>
      </c>
    </row>
    <row r="98" spans="1:15" ht="21.75" thickBot="1" x14ac:dyDescent="0.3">
      <c r="A98" s="74"/>
    </row>
    <row r="99" spans="1:15" ht="15.75" thickBot="1" x14ac:dyDescent="0.3">
      <c r="A99" s="73"/>
      <c r="B99" s="178" t="s">
        <v>36</v>
      </c>
      <c r="C99" s="179" t="str">
        <f>C$3</f>
        <v>Jan</v>
      </c>
      <c r="D99" s="179" t="str">
        <f t="shared" ref="D99:N99" si="17">D$3</f>
        <v>Feb</v>
      </c>
      <c r="E99" s="179" t="str">
        <f t="shared" si="17"/>
        <v>Mar</v>
      </c>
      <c r="F99" s="179" t="str">
        <f t="shared" si="17"/>
        <v>Apr</v>
      </c>
      <c r="G99" s="179" t="str">
        <f t="shared" si="17"/>
        <v>May</v>
      </c>
      <c r="H99" s="179" t="str">
        <f t="shared" si="17"/>
        <v>Jun</v>
      </c>
      <c r="I99" s="179" t="str">
        <f t="shared" si="17"/>
        <v>Jul</v>
      </c>
      <c r="J99" s="179" t="str">
        <f t="shared" si="17"/>
        <v>Aug</v>
      </c>
      <c r="K99" s="179" t="str">
        <f t="shared" si="17"/>
        <v>Sep</v>
      </c>
      <c r="L99" s="179" t="str">
        <f t="shared" si="17"/>
        <v>Oct</v>
      </c>
      <c r="M99" s="179" t="str">
        <f t="shared" si="17"/>
        <v>Nov</v>
      </c>
      <c r="N99" s="179" t="str">
        <f t="shared" si="17"/>
        <v>Dec</v>
      </c>
      <c r="O99" s="180" t="s">
        <v>34</v>
      </c>
    </row>
    <row r="100" spans="1:15" ht="15" customHeight="1" x14ac:dyDescent="0.25">
      <c r="A100" s="500" t="s">
        <v>167</v>
      </c>
      <c r="B100" s="11" t="s">
        <v>60</v>
      </c>
      <c r="C100" s="3">
        <f>C20+C36+C52</f>
        <v>0</v>
      </c>
      <c r="D100" s="3">
        <f t="shared" ref="D100:N100" si="18">D20+D36+D52</f>
        <v>116189.19059497857</v>
      </c>
      <c r="E100" s="3">
        <f t="shared" si="18"/>
        <v>29060.0052988969</v>
      </c>
      <c r="F100" s="3">
        <f t="shared" si="18"/>
        <v>155212.02335447396</v>
      </c>
      <c r="G100" s="3">
        <f t="shared" si="18"/>
        <v>253093.29352153023</v>
      </c>
      <c r="H100" s="3">
        <f t="shared" si="18"/>
        <v>161392.34686718744</v>
      </c>
      <c r="I100" s="3">
        <f t="shared" si="18"/>
        <v>75641.497117608247</v>
      </c>
      <c r="J100" s="3">
        <f t="shared" si="18"/>
        <v>32137.949628184993</v>
      </c>
      <c r="K100" s="3">
        <f t="shared" si="18"/>
        <v>112220.80588395755</v>
      </c>
      <c r="L100" s="3">
        <f t="shared" si="18"/>
        <v>115691.32417297088</v>
      </c>
      <c r="M100" s="3">
        <f t="shared" si="18"/>
        <v>204761.3933296075</v>
      </c>
      <c r="N100" s="3">
        <f t="shared" si="18"/>
        <v>679788.51023925771</v>
      </c>
      <c r="O100" s="69">
        <f t="shared" ref="O100:O113" si="19">SUM(C100:N100)</f>
        <v>1935188.3400086539</v>
      </c>
    </row>
    <row r="101" spans="1:15" x14ac:dyDescent="0.25">
      <c r="A101" s="501"/>
      <c r="B101" s="12" t="s">
        <v>59</v>
      </c>
      <c r="C101" s="3">
        <f t="shared" ref="C101:N101" si="20">C21+C37+C53</f>
        <v>0</v>
      </c>
      <c r="D101" s="3">
        <f t="shared" si="20"/>
        <v>0</v>
      </c>
      <c r="E101" s="3">
        <f t="shared" si="20"/>
        <v>0</v>
      </c>
      <c r="F101" s="3">
        <f t="shared" si="20"/>
        <v>0</v>
      </c>
      <c r="G101" s="3">
        <f t="shared" si="20"/>
        <v>22927.203706836517</v>
      </c>
      <c r="H101" s="3">
        <f t="shared" si="20"/>
        <v>0</v>
      </c>
      <c r="I101" s="3">
        <f t="shared" si="20"/>
        <v>0</v>
      </c>
      <c r="J101" s="3">
        <f t="shared" si="20"/>
        <v>0</v>
      </c>
      <c r="K101" s="3">
        <f t="shared" si="20"/>
        <v>0</v>
      </c>
      <c r="L101" s="3">
        <f t="shared" si="20"/>
        <v>52421.061534645945</v>
      </c>
      <c r="M101" s="3">
        <f t="shared" si="20"/>
        <v>0</v>
      </c>
      <c r="N101" s="3">
        <f t="shared" si="20"/>
        <v>15162.201342209373</v>
      </c>
      <c r="O101" s="69">
        <f t="shared" si="19"/>
        <v>90510.466583691843</v>
      </c>
    </row>
    <row r="102" spans="1:15" x14ac:dyDescent="0.25">
      <c r="A102" s="501"/>
      <c r="B102" s="11" t="s">
        <v>58</v>
      </c>
      <c r="C102" s="3">
        <f t="shared" ref="C102:N102" si="21">C22+C38+C54</f>
        <v>0</v>
      </c>
      <c r="D102" s="3">
        <f t="shared" si="21"/>
        <v>0</v>
      </c>
      <c r="E102" s="3">
        <f t="shared" si="21"/>
        <v>0</v>
      </c>
      <c r="F102" s="3">
        <f t="shared" si="21"/>
        <v>1169.1801712219283</v>
      </c>
      <c r="G102" s="3">
        <f t="shared" si="21"/>
        <v>0</v>
      </c>
      <c r="H102" s="3">
        <f t="shared" si="21"/>
        <v>12398.444032754707</v>
      </c>
      <c r="I102" s="3">
        <f t="shared" si="21"/>
        <v>0</v>
      </c>
      <c r="J102" s="3">
        <f t="shared" si="21"/>
        <v>0</v>
      </c>
      <c r="K102" s="3">
        <f t="shared" si="21"/>
        <v>2069.643854240529</v>
      </c>
      <c r="L102" s="3">
        <f t="shared" si="21"/>
        <v>16356.140362846643</v>
      </c>
      <c r="M102" s="3">
        <f t="shared" si="21"/>
        <v>6227.3728903433839</v>
      </c>
      <c r="N102" s="3">
        <f t="shared" si="21"/>
        <v>16947.776693546177</v>
      </c>
      <c r="O102" s="69">
        <f t="shared" si="19"/>
        <v>55168.558004953367</v>
      </c>
    </row>
    <row r="103" spans="1:15" x14ac:dyDescent="0.25">
      <c r="A103" s="501"/>
      <c r="B103" s="11" t="s">
        <v>57</v>
      </c>
      <c r="C103" s="3">
        <f t="shared" ref="C103:N103" si="22">C23+C39+C55</f>
        <v>0</v>
      </c>
      <c r="D103" s="3">
        <f t="shared" si="22"/>
        <v>46095.526901008801</v>
      </c>
      <c r="E103" s="3">
        <f t="shared" si="22"/>
        <v>188187.75538861775</v>
      </c>
      <c r="F103" s="3">
        <f t="shared" si="22"/>
        <v>515941.32750283653</v>
      </c>
      <c r="G103" s="3">
        <f t="shared" si="22"/>
        <v>433840.36659814423</v>
      </c>
      <c r="H103" s="3">
        <f t="shared" si="22"/>
        <v>1359040.5474152353</v>
      </c>
      <c r="I103" s="3">
        <f t="shared" si="22"/>
        <v>460089.72871535277</v>
      </c>
      <c r="J103" s="3">
        <f t="shared" si="22"/>
        <v>300298.155237058</v>
      </c>
      <c r="K103" s="3">
        <f t="shared" si="22"/>
        <v>424994.91411011392</v>
      </c>
      <c r="L103" s="3">
        <f t="shared" si="22"/>
        <v>612913.35381254996</v>
      </c>
      <c r="M103" s="3">
        <f t="shared" si="22"/>
        <v>939329.29402663454</v>
      </c>
      <c r="N103" s="3">
        <f t="shared" si="22"/>
        <v>3623976.3985339324</v>
      </c>
      <c r="O103" s="69">
        <f t="shared" si="19"/>
        <v>8904707.3682414852</v>
      </c>
    </row>
    <row r="104" spans="1:15" x14ac:dyDescent="0.25">
      <c r="A104" s="501"/>
      <c r="B104" s="12" t="s">
        <v>56</v>
      </c>
      <c r="C104" s="3">
        <f t="shared" ref="C104:N104" si="23">C24+C40+C56</f>
        <v>0</v>
      </c>
      <c r="D104" s="3">
        <f t="shared" si="23"/>
        <v>0</v>
      </c>
      <c r="E104" s="3">
        <f t="shared" si="23"/>
        <v>0</v>
      </c>
      <c r="F104" s="3">
        <f t="shared" si="23"/>
        <v>0</v>
      </c>
      <c r="G104" s="3">
        <f t="shared" si="23"/>
        <v>0</v>
      </c>
      <c r="H104" s="3">
        <f t="shared" si="23"/>
        <v>0</v>
      </c>
      <c r="I104" s="3">
        <f t="shared" si="23"/>
        <v>0</v>
      </c>
      <c r="J104" s="3">
        <f t="shared" si="23"/>
        <v>0</v>
      </c>
      <c r="K104" s="3">
        <f t="shared" si="23"/>
        <v>0</v>
      </c>
      <c r="L104" s="3">
        <f t="shared" si="23"/>
        <v>0</v>
      </c>
      <c r="M104" s="3">
        <f t="shared" si="23"/>
        <v>0</v>
      </c>
      <c r="N104" s="3">
        <f t="shared" si="23"/>
        <v>0</v>
      </c>
      <c r="O104" s="69">
        <f t="shared" si="19"/>
        <v>0</v>
      </c>
    </row>
    <row r="105" spans="1:15" x14ac:dyDescent="0.25">
      <c r="A105" s="501"/>
      <c r="B105" s="11" t="s">
        <v>55</v>
      </c>
      <c r="C105" s="3">
        <f t="shared" ref="C105:N105" si="24">C25+C41+C57</f>
        <v>0</v>
      </c>
      <c r="D105" s="3">
        <f t="shared" si="24"/>
        <v>0</v>
      </c>
      <c r="E105" s="3">
        <f t="shared" si="24"/>
        <v>0</v>
      </c>
      <c r="F105" s="3">
        <f t="shared" si="24"/>
        <v>0</v>
      </c>
      <c r="G105" s="3">
        <f t="shared" si="24"/>
        <v>0</v>
      </c>
      <c r="H105" s="3">
        <f t="shared" si="24"/>
        <v>0</v>
      </c>
      <c r="I105" s="3">
        <f t="shared" si="24"/>
        <v>0</v>
      </c>
      <c r="J105" s="3">
        <f t="shared" si="24"/>
        <v>0</v>
      </c>
      <c r="K105" s="3">
        <f t="shared" si="24"/>
        <v>0</v>
      </c>
      <c r="L105" s="3">
        <f t="shared" si="24"/>
        <v>0</v>
      </c>
      <c r="M105" s="3">
        <f t="shared" si="24"/>
        <v>0</v>
      </c>
      <c r="N105" s="3">
        <f t="shared" si="24"/>
        <v>0</v>
      </c>
      <c r="O105" s="69">
        <f t="shared" si="19"/>
        <v>0</v>
      </c>
    </row>
    <row r="106" spans="1:15" x14ac:dyDescent="0.25">
      <c r="A106" s="501"/>
      <c r="B106" s="11" t="s">
        <v>54</v>
      </c>
      <c r="C106" s="3">
        <f t="shared" ref="C106:N106" si="25">C26+C42+C58</f>
        <v>0</v>
      </c>
      <c r="D106" s="3">
        <f t="shared" si="25"/>
        <v>0</v>
      </c>
      <c r="E106" s="3">
        <f t="shared" si="25"/>
        <v>35961.404184058149</v>
      </c>
      <c r="F106" s="3">
        <f t="shared" si="25"/>
        <v>2435257.2237382228</v>
      </c>
      <c r="G106" s="3">
        <f t="shared" si="25"/>
        <v>647304.54006880091</v>
      </c>
      <c r="H106" s="3">
        <f t="shared" si="25"/>
        <v>375854.83308878855</v>
      </c>
      <c r="I106" s="3">
        <f t="shared" si="25"/>
        <v>677150.25972727966</v>
      </c>
      <c r="J106" s="3">
        <f t="shared" si="25"/>
        <v>85759.578292513281</v>
      </c>
      <c r="K106" s="3">
        <f t="shared" si="25"/>
        <v>1713105.9915261662</v>
      </c>
      <c r="L106" s="3">
        <f t="shared" si="25"/>
        <v>1211356.0055873152</v>
      </c>
      <c r="M106" s="3">
        <f t="shared" si="25"/>
        <v>1739726.3667874685</v>
      </c>
      <c r="N106" s="3">
        <f t="shared" si="25"/>
        <v>6256401.5729809906</v>
      </c>
      <c r="O106" s="69">
        <f t="shared" si="19"/>
        <v>15177877.775981605</v>
      </c>
    </row>
    <row r="107" spans="1:15" x14ac:dyDescent="0.25">
      <c r="A107" s="501"/>
      <c r="B107" s="11" t="s">
        <v>53</v>
      </c>
      <c r="C107" s="3">
        <f t="shared" ref="C107:N107" si="26">C27+C43+C59</f>
        <v>0</v>
      </c>
      <c r="D107" s="3">
        <f t="shared" si="26"/>
        <v>0</v>
      </c>
      <c r="E107" s="3">
        <f t="shared" si="26"/>
        <v>0</v>
      </c>
      <c r="F107" s="3">
        <f t="shared" si="26"/>
        <v>0</v>
      </c>
      <c r="G107" s="3">
        <f t="shared" si="26"/>
        <v>0</v>
      </c>
      <c r="H107" s="3">
        <f t="shared" si="26"/>
        <v>0</v>
      </c>
      <c r="I107" s="3">
        <f t="shared" si="26"/>
        <v>0</v>
      </c>
      <c r="J107" s="3">
        <f t="shared" si="26"/>
        <v>0</v>
      </c>
      <c r="K107" s="3">
        <f t="shared" si="26"/>
        <v>0</v>
      </c>
      <c r="L107" s="3">
        <f t="shared" si="26"/>
        <v>0</v>
      </c>
      <c r="M107" s="3">
        <f t="shared" si="26"/>
        <v>0</v>
      </c>
      <c r="N107" s="3">
        <f t="shared" si="26"/>
        <v>0</v>
      </c>
      <c r="O107" s="69">
        <f t="shared" si="19"/>
        <v>0</v>
      </c>
    </row>
    <row r="108" spans="1:15" x14ac:dyDescent="0.25">
      <c r="A108" s="501"/>
      <c r="B108" s="11" t="s">
        <v>52</v>
      </c>
      <c r="C108" s="3">
        <f t="shared" ref="C108:N108" si="27">C28+C44+C60</f>
        <v>0</v>
      </c>
      <c r="D108" s="3">
        <f t="shared" si="27"/>
        <v>2303.8872940435008</v>
      </c>
      <c r="E108" s="3">
        <f t="shared" si="27"/>
        <v>66.637367607249075</v>
      </c>
      <c r="F108" s="3">
        <f t="shared" si="27"/>
        <v>91652.046276364446</v>
      </c>
      <c r="G108" s="3">
        <f t="shared" si="27"/>
        <v>0</v>
      </c>
      <c r="H108" s="3">
        <f t="shared" si="27"/>
        <v>15144.765247609766</v>
      </c>
      <c r="I108" s="3">
        <f t="shared" si="27"/>
        <v>0</v>
      </c>
      <c r="J108" s="3">
        <f t="shared" si="27"/>
        <v>0</v>
      </c>
      <c r="K108" s="3">
        <f t="shared" si="27"/>
        <v>0</v>
      </c>
      <c r="L108" s="3">
        <f t="shared" si="27"/>
        <v>0</v>
      </c>
      <c r="M108" s="3">
        <f t="shared" si="27"/>
        <v>0</v>
      </c>
      <c r="N108" s="3">
        <f t="shared" si="27"/>
        <v>71853.596981758703</v>
      </c>
      <c r="O108" s="69">
        <f t="shared" si="19"/>
        <v>181020.93316738366</v>
      </c>
    </row>
    <row r="109" spans="1:15" x14ac:dyDescent="0.25">
      <c r="A109" s="501"/>
      <c r="B109" s="11" t="s">
        <v>51</v>
      </c>
      <c r="C109" s="3">
        <f t="shared" ref="C109:N109" si="28">C29+C45+C61</f>
        <v>0</v>
      </c>
      <c r="D109" s="3">
        <f t="shared" si="28"/>
        <v>31647.287270057706</v>
      </c>
      <c r="E109" s="3">
        <f t="shared" si="28"/>
        <v>62077.366522749864</v>
      </c>
      <c r="F109" s="3">
        <f t="shared" si="28"/>
        <v>89795.269705489423</v>
      </c>
      <c r="G109" s="3">
        <f t="shared" si="28"/>
        <v>292197.32111602422</v>
      </c>
      <c r="H109" s="3">
        <f t="shared" si="28"/>
        <v>119120.44851820989</v>
      </c>
      <c r="I109" s="3">
        <f t="shared" si="28"/>
        <v>91349.451303274778</v>
      </c>
      <c r="J109" s="3">
        <f t="shared" si="28"/>
        <v>81441.303458556897</v>
      </c>
      <c r="K109" s="3">
        <f t="shared" si="28"/>
        <v>131838.02047115276</v>
      </c>
      <c r="L109" s="3">
        <f t="shared" si="28"/>
        <v>193022.03279841493</v>
      </c>
      <c r="M109" s="3">
        <f t="shared" si="28"/>
        <v>172840.18587861658</v>
      </c>
      <c r="N109" s="3">
        <f t="shared" si="28"/>
        <v>614017.93668559543</v>
      </c>
      <c r="O109" s="69">
        <f t="shared" si="19"/>
        <v>1879346.6237281426</v>
      </c>
    </row>
    <row r="110" spans="1:15" x14ac:dyDescent="0.25">
      <c r="A110" s="501"/>
      <c r="B110" s="11" t="s">
        <v>50</v>
      </c>
      <c r="C110" s="3">
        <f t="shared" ref="C110:N110" si="29">C30+C46+C62</f>
        <v>0</v>
      </c>
      <c r="D110" s="3">
        <f t="shared" si="29"/>
        <v>0</v>
      </c>
      <c r="E110" s="3">
        <f t="shared" si="29"/>
        <v>0</v>
      </c>
      <c r="F110" s="3">
        <f t="shared" si="29"/>
        <v>0</v>
      </c>
      <c r="G110" s="3">
        <f t="shared" si="29"/>
        <v>0</v>
      </c>
      <c r="H110" s="3">
        <f t="shared" si="29"/>
        <v>0</v>
      </c>
      <c r="I110" s="3">
        <f t="shared" si="29"/>
        <v>0</v>
      </c>
      <c r="J110" s="3">
        <f t="shared" si="29"/>
        <v>141124.98404387356</v>
      </c>
      <c r="K110" s="3">
        <f t="shared" si="29"/>
        <v>422665.6558088538</v>
      </c>
      <c r="L110" s="3">
        <f t="shared" si="29"/>
        <v>0</v>
      </c>
      <c r="M110" s="3">
        <f t="shared" si="29"/>
        <v>213256.10072549898</v>
      </c>
      <c r="N110" s="3">
        <f t="shared" si="29"/>
        <v>128057.92810805718</v>
      </c>
      <c r="O110" s="69">
        <f t="shared" si="19"/>
        <v>905104.66868628352</v>
      </c>
    </row>
    <row r="111" spans="1:15" x14ac:dyDescent="0.25">
      <c r="A111" s="501"/>
      <c r="B111" s="11" t="s">
        <v>49</v>
      </c>
      <c r="C111" s="3">
        <f t="shared" ref="C111:N111" si="30">C31+C47+C63</f>
        <v>0</v>
      </c>
      <c r="D111" s="3">
        <f t="shared" si="30"/>
        <v>12859.621525393952</v>
      </c>
      <c r="E111" s="3">
        <f t="shared" si="30"/>
        <v>9713.0972004698051</v>
      </c>
      <c r="F111" s="3">
        <f t="shared" si="30"/>
        <v>650.26886053239559</v>
      </c>
      <c r="G111" s="3">
        <f t="shared" si="30"/>
        <v>2696.0798079432143</v>
      </c>
      <c r="H111" s="3">
        <f t="shared" si="30"/>
        <v>3821.6134350993161</v>
      </c>
      <c r="I111" s="3">
        <f t="shared" si="30"/>
        <v>7769.993584073768</v>
      </c>
      <c r="J111" s="3">
        <f t="shared" si="30"/>
        <v>215996.54323402722</v>
      </c>
      <c r="K111" s="3">
        <f t="shared" si="30"/>
        <v>66199.426791056758</v>
      </c>
      <c r="L111" s="3">
        <f t="shared" si="30"/>
        <v>182588.18931438035</v>
      </c>
      <c r="M111" s="3">
        <f t="shared" si="30"/>
        <v>72822.676130891457</v>
      </c>
      <c r="N111" s="3">
        <f t="shared" si="30"/>
        <v>113702.35766425917</v>
      </c>
      <c r="O111" s="69">
        <f t="shared" si="19"/>
        <v>688819.86754812743</v>
      </c>
    </row>
    <row r="112" spans="1:15" ht="15.75" thickBot="1" x14ac:dyDescent="0.3">
      <c r="A112" s="502"/>
      <c r="B112" s="11" t="s">
        <v>48</v>
      </c>
      <c r="C112" s="3">
        <f t="shared" ref="C112:N112" si="31">C32+C48+C64</f>
        <v>0</v>
      </c>
      <c r="D112" s="3">
        <f t="shared" si="31"/>
        <v>125.07663907637227</v>
      </c>
      <c r="E112" s="3">
        <f t="shared" si="31"/>
        <v>219.3263200090901</v>
      </c>
      <c r="F112" s="3">
        <f t="shared" si="31"/>
        <v>1725.902840660892</v>
      </c>
      <c r="G112" s="3">
        <f t="shared" si="31"/>
        <v>1643.536280202741</v>
      </c>
      <c r="H112" s="3">
        <f t="shared" si="31"/>
        <v>1029.2020096640094</v>
      </c>
      <c r="I112" s="3">
        <f t="shared" si="31"/>
        <v>202774.4824971921</v>
      </c>
      <c r="J112" s="3">
        <f t="shared" si="31"/>
        <v>710.95485903770657</v>
      </c>
      <c r="K112" s="3">
        <f t="shared" si="31"/>
        <v>982.28710651692427</v>
      </c>
      <c r="L112" s="3">
        <f t="shared" si="31"/>
        <v>1044.9756946466475</v>
      </c>
      <c r="M112" s="3">
        <f t="shared" si="31"/>
        <v>1779.6698059309208</v>
      </c>
      <c r="N112" s="3">
        <f t="shared" si="31"/>
        <v>8232.7832115309902</v>
      </c>
      <c r="O112" s="69">
        <f t="shared" si="19"/>
        <v>220268.19726446841</v>
      </c>
    </row>
    <row r="113" spans="1:17" ht="15.75" thickBot="1" x14ac:dyDescent="0.3">
      <c r="A113" s="73"/>
      <c r="B113" s="182" t="s">
        <v>43</v>
      </c>
      <c r="C113" s="183">
        <f t="shared" ref="C113:N113" si="32">SUM(C100:C112)</f>
        <v>0</v>
      </c>
      <c r="D113" s="183">
        <f t="shared" si="32"/>
        <v>209220.59022455889</v>
      </c>
      <c r="E113" s="183">
        <f t="shared" si="32"/>
        <v>325285.59228240879</v>
      </c>
      <c r="F113" s="183">
        <f t="shared" si="32"/>
        <v>3291403.2424498023</v>
      </c>
      <c r="G113" s="183">
        <f t="shared" si="32"/>
        <v>1653702.341099482</v>
      </c>
      <c r="H113" s="183">
        <f t="shared" si="32"/>
        <v>2047802.2006145488</v>
      </c>
      <c r="I113" s="183">
        <f t="shared" si="32"/>
        <v>1514775.4129447816</v>
      </c>
      <c r="J113" s="183">
        <f t="shared" si="32"/>
        <v>857469.4687532516</v>
      </c>
      <c r="K113" s="183">
        <f t="shared" si="32"/>
        <v>2874076.7455520583</v>
      </c>
      <c r="L113" s="183">
        <f t="shared" si="32"/>
        <v>2385393.0832777703</v>
      </c>
      <c r="M113" s="183">
        <f t="shared" si="32"/>
        <v>3350743.0595749919</v>
      </c>
      <c r="N113" s="183">
        <f t="shared" si="32"/>
        <v>11528141.062441137</v>
      </c>
      <c r="O113" s="193">
        <f t="shared" si="19"/>
        <v>30038012.799214792</v>
      </c>
      <c r="P113" s="274">
        <f>SUM(D20:N32,D36:N48,D52:N64)</f>
        <v>30038012.799214792</v>
      </c>
      <c r="Q113" s="271"/>
    </row>
    <row r="114" spans="1:17" ht="15.75" thickBot="1" x14ac:dyDescent="0.3">
      <c r="A114" s="73"/>
    </row>
    <row r="115" spans="1:17" ht="15.75" thickBot="1" x14ac:dyDescent="0.3">
      <c r="A115" s="73"/>
      <c r="B115" s="178" t="s">
        <v>36</v>
      </c>
      <c r="C115" s="179" t="str">
        <f>C$3</f>
        <v>Jan</v>
      </c>
      <c r="D115" s="179" t="str">
        <f t="shared" ref="D115:N115" si="33">D$3</f>
        <v>Feb</v>
      </c>
      <c r="E115" s="179" t="str">
        <f t="shared" si="33"/>
        <v>Mar</v>
      </c>
      <c r="F115" s="179" t="str">
        <f t="shared" si="33"/>
        <v>Apr</v>
      </c>
      <c r="G115" s="179" t="str">
        <f t="shared" si="33"/>
        <v>May</v>
      </c>
      <c r="H115" s="179" t="str">
        <f t="shared" si="33"/>
        <v>Jun</v>
      </c>
      <c r="I115" s="179" t="str">
        <f t="shared" si="33"/>
        <v>Jul</v>
      </c>
      <c r="J115" s="179" t="str">
        <f t="shared" si="33"/>
        <v>Aug</v>
      </c>
      <c r="K115" s="179" t="str">
        <f t="shared" si="33"/>
        <v>Sep</v>
      </c>
      <c r="L115" s="179" t="str">
        <f t="shared" si="33"/>
        <v>Oct</v>
      </c>
      <c r="M115" s="179" t="str">
        <f t="shared" si="33"/>
        <v>Nov</v>
      </c>
      <c r="N115" s="179" t="str">
        <f t="shared" si="33"/>
        <v>Dec</v>
      </c>
      <c r="O115" s="180" t="s">
        <v>34</v>
      </c>
    </row>
    <row r="116" spans="1:17" ht="15" customHeight="1" x14ac:dyDescent="0.25">
      <c r="A116" s="495" t="s">
        <v>168</v>
      </c>
      <c r="B116" s="190" t="s">
        <v>60</v>
      </c>
      <c r="C116" s="3">
        <f t="shared" ref="C116:N116" si="34">C4+C84</f>
        <v>0</v>
      </c>
      <c r="D116" s="3">
        <f t="shared" si="34"/>
        <v>0</v>
      </c>
      <c r="E116" s="3">
        <f t="shared" si="34"/>
        <v>0</v>
      </c>
      <c r="F116" s="3">
        <f t="shared" si="34"/>
        <v>0</v>
      </c>
      <c r="G116" s="3">
        <f t="shared" si="34"/>
        <v>0</v>
      </c>
      <c r="H116" s="3">
        <f t="shared" si="34"/>
        <v>0</v>
      </c>
      <c r="I116" s="3">
        <f t="shared" si="34"/>
        <v>0</v>
      </c>
      <c r="J116" s="3">
        <f t="shared" si="34"/>
        <v>0</v>
      </c>
      <c r="K116" s="3">
        <f t="shared" si="34"/>
        <v>0</v>
      </c>
      <c r="L116" s="3">
        <f t="shared" si="34"/>
        <v>0</v>
      </c>
      <c r="M116" s="3">
        <f t="shared" si="34"/>
        <v>0</v>
      </c>
      <c r="N116" s="3">
        <f t="shared" si="34"/>
        <v>0</v>
      </c>
      <c r="O116" s="69">
        <f t="shared" ref="O116:O129" si="35">SUM(C116:N116)</f>
        <v>0</v>
      </c>
    </row>
    <row r="117" spans="1:17" x14ac:dyDescent="0.25">
      <c r="A117" s="496"/>
      <c r="B117" s="190" t="s">
        <v>59</v>
      </c>
      <c r="C117" s="3">
        <f t="shared" ref="C117:N117" si="36">C5+C85</f>
        <v>0</v>
      </c>
      <c r="D117" s="3">
        <f t="shared" si="36"/>
        <v>0</v>
      </c>
      <c r="E117" s="3">
        <f t="shared" si="36"/>
        <v>0</v>
      </c>
      <c r="F117" s="3">
        <f t="shared" si="36"/>
        <v>0</v>
      </c>
      <c r="G117" s="3">
        <f t="shared" si="36"/>
        <v>0</v>
      </c>
      <c r="H117" s="3">
        <f t="shared" si="36"/>
        <v>0</v>
      </c>
      <c r="I117" s="3">
        <f t="shared" si="36"/>
        <v>0</v>
      </c>
      <c r="J117" s="3">
        <f t="shared" si="36"/>
        <v>0</v>
      </c>
      <c r="K117" s="3">
        <f t="shared" si="36"/>
        <v>0</v>
      </c>
      <c r="L117" s="3">
        <f t="shared" si="36"/>
        <v>0</v>
      </c>
      <c r="M117" s="3">
        <f t="shared" si="36"/>
        <v>0</v>
      </c>
      <c r="N117" s="3">
        <f t="shared" si="36"/>
        <v>0</v>
      </c>
      <c r="O117" s="69">
        <f t="shared" si="35"/>
        <v>0</v>
      </c>
    </row>
    <row r="118" spans="1:17" x14ac:dyDescent="0.25">
      <c r="A118" s="496"/>
      <c r="B118" s="190" t="s">
        <v>58</v>
      </c>
      <c r="C118" s="3">
        <f t="shared" ref="C118:N118" si="37">C6+C86</f>
        <v>0</v>
      </c>
      <c r="D118" s="3">
        <f t="shared" si="37"/>
        <v>0</v>
      </c>
      <c r="E118" s="3">
        <f t="shared" si="37"/>
        <v>0</v>
      </c>
      <c r="F118" s="3">
        <f t="shared" si="37"/>
        <v>0</v>
      </c>
      <c r="G118" s="3">
        <f t="shared" si="37"/>
        <v>0</v>
      </c>
      <c r="H118" s="3">
        <f t="shared" si="37"/>
        <v>0</v>
      </c>
      <c r="I118" s="3">
        <f t="shared" si="37"/>
        <v>0</v>
      </c>
      <c r="J118" s="3">
        <f t="shared" si="37"/>
        <v>0</v>
      </c>
      <c r="K118" s="3">
        <f t="shared" si="37"/>
        <v>0</v>
      </c>
      <c r="L118" s="3">
        <f t="shared" si="37"/>
        <v>0</v>
      </c>
      <c r="M118" s="3">
        <f t="shared" si="37"/>
        <v>0</v>
      </c>
      <c r="N118" s="3">
        <f t="shared" si="37"/>
        <v>0</v>
      </c>
      <c r="O118" s="69">
        <f t="shared" si="35"/>
        <v>0</v>
      </c>
    </row>
    <row r="119" spans="1:17" x14ac:dyDescent="0.25">
      <c r="A119" s="496"/>
      <c r="B119" s="190" t="s">
        <v>57</v>
      </c>
      <c r="C119" s="3">
        <f t="shared" ref="C119:N119" si="38">C7+C87</f>
        <v>0</v>
      </c>
      <c r="D119" s="3">
        <f t="shared" si="38"/>
        <v>0</v>
      </c>
      <c r="E119" s="3">
        <f t="shared" si="38"/>
        <v>0</v>
      </c>
      <c r="F119" s="3">
        <f t="shared" si="38"/>
        <v>9065.7002820501275</v>
      </c>
      <c r="G119" s="3">
        <f t="shared" si="38"/>
        <v>12224.906584229439</v>
      </c>
      <c r="H119" s="3">
        <f t="shared" si="38"/>
        <v>0</v>
      </c>
      <c r="I119" s="3">
        <f t="shared" si="38"/>
        <v>0</v>
      </c>
      <c r="J119" s="3">
        <f t="shared" si="38"/>
        <v>0</v>
      </c>
      <c r="K119" s="3">
        <f t="shared" si="38"/>
        <v>520.16824799471283</v>
      </c>
      <c r="L119" s="3">
        <f t="shared" si="38"/>
        <v>7059.9839465334899</v>
      </c>
      <c r="M119" s="3">
        <f t="shared" si="38"/>
        <v>705.82645154700378</v>
      </c>
      <c r="N119" s="3">
        <f t="shared" si="38"/>
        <v>1500.2036028617804</v>
      </c>
      <c r="O119" s="69">
        <f t="shared" si="35"/>
        <v>31076.78911521655</v>
      </c>
    </row>
    <row r="120" spans="1:17" x14ac:dyDescent="0.25">
      <c r="A120" s="496"/>
      <c r="B120" s="190" t="s">
        <v>56</v>
      </c>
      <c r="C120" s="3">
        <f t="shared" ref="C120:N120" si="39">C8+C88</f>
        <v>0</v>
      </c>
      <c r="D120" s="3">
        <f t="shared" si="39"/>
        <v>0</v>
      </c>
      <c r="E120" s="3">
        <f t="shared" si="39"/>
        <v>0</v>
      </c>
      <c r="F120" s="3">
        <f t="shared" si="39"/>
        <v>0</v>
      </c>
      <c r="G120" s="3">
        <f t="shared" si="39"/>
        <v>0</v>
      </c>
      <c r="H120" s="3">
        <f t="shared" si="39"/>
        <v>0</v>
      </c>
      <c r="I120" s="3">
        <f t="shared" si="39"/>
        <v>0</v>
      </c>
      <c r="J120" s="3">
        <f t="shared" si="39"/>
        <v>0</v>
      </c>
      <c r="K120" s="3">
        <f t="shared" si="39"/>
        <v>0</v>
      </c>
      <c r="L120" s="3">
        <f t="shared" si="39"/>
        <v>0</v>
      </c>
      <c r="M120" s="3">
        <f t="shared" si="39"/>
        <v>0</v>
      </c>
      <c r="N120" s="3">
        <f t="shared" si="39"/>
        <v>0</v>
      </c>
      <c r="O120" s="69">
        <f t="shared" si="35"/>
        <v>0</v>
      </c>
    </row>
    <row r="121" spans="1:17" x14ac:dyDescent="0.25">
      <c r="A121" s="496"/>
      <c r="B121" s="190" t="s">
        <v>55</v>
      </c>
      <c r="C121" s="3">
        <f t="shared" ref="C121:N121" si="40">C9+C89</f>
        <v>0</v>
      </c>
      <c r="D121" s="3">
        <f t="shared" si="40"/>
        <v>0</v>
      </c>
      <c r="E121" s="3">
        <f t="shared" si="40"/>
        <v>0</v>
      </c>
      <c r="F121" s="3">
        <f t="shared" si="40"/>
        <v>0</v>
      </c>
      <c r="G121" s="3">
        <f t="shared" si="40"/>
        <v>5820.790125248699</v>
      </c>
      <c r="H121" s="3">
        <f t="shared" si="40"/>
        <v>0</v>
      </c>
      <c r="I121" s="3">
        <f t="shared" si="40"/>
        <v>0</v>
      </c>
      <c r="J121" s="3">
        <f t="shared" si="40"/>
        <v>0</v>
      </c>
      <c r="K121" s="3">
        <f t="shared" si="40"/>
        <v>1293.508916721933</v>
      </c>
      <c r="L121" s="3">
        <f t="shared" si="40"/>
        <v>0</v>
      </c>
      <c r="M121" s="3">
        <f t="shared" si="40"/>
        <v>0</v>
      </c>
      <c r="N121" s="3">
        <f t="shared" si="40"/>
        <v>0</v>
      </c>
      <c r="O121" s="69">
        <f t="shared" si="35"/>
        <v>7114.2990419706321</v>
      </c>
    </row>
    <row r="122" spans="1:17" x14ac:dyDescent="0.25">
      <c r="A122" s="496"/>
      <c r="B122" s="190" t="s">
        <v>54</v>
      </c>
      <c r="C122" s="3">
        <f t="shared" ref="C122:N122" si="41">C10+C90</f>
        <v>0</v>
      </c>
      <c r="D122" s="3">
        <f t="shared" si="41"/>
        <v>0</v>
      </c>
      <c r="E122" s="3">
        <f t="shared" si="41"/>
        <v>314.95362831321182</v>
      </c>
      <c r="F122" s="3">
        <f t="shared" si="41"/>
        <v>835.84381254796949</v>
      </c>
      <c r="G122" s="3">
        <f t="shared" si="41"/>
        <v>2362.7199178246751</v>
      </c>
      <c r="H122" s="3">
        <f t="shared" si="41"/>
        <v>4158.1397003342308</v>
      </c>
      <c r="I122" s="3">
        <f t="shared" si="41"/>
        <v>1006.3360473458445</v>
      </c>
      <c r="J122" s="3">
        <f t="shared" si="41"/>
        <v>1148.2387020195404</v>
      </c>
      <c r="K122" s="3">
        <f t="shared" si="41"/>
        <v>1688.2257685302798</v>
      </c>
      <c r="L122" s="3">
        <f t="shared" si="41"/>
        <v>1016.0129225660232</v>
      </c>
      <c r="M122" s="3">
        <f t="shared" si="41"/>
        <v>1495.4255028207026</v>
      </c>
      <c r="N122" s="3">
        <f t="shared" si="41"/>
        <v>9423.5995431919582</v>
      </c>
      <c r="O122" s="69">
        <f t="shared" si="35"/>
        <v>23449.495545494436</v>
      </c>
    </row>
    <row r="123" spans="1:17" x14ac:dyDescent="0.25">
      <c r="A123" s="496"/>
      <c r="B123" s="190" t="s">
        <v>53</v>
      </c>
      <c r="C123" s="3">
        <f t="shared" ref="C123:N123" si="42">C11+C91</f>
        <v>0</v>
      </c>
      <c r="D123" s="3">
        <f t="shared" si="42"/>
        <v>0</v>
      </c>
      <c r="E123" s="3">
        <f t="shared" si="42"/>
        <v>45198.700342393451</v>
      </c>
      <c r="F123" s="3">
        <f t="shared" si="42"/>
        <v>91383.227941562349</v>
      </c>
      <c r="G123" s="3">
        <f t="shared" si="42"/>
        <v>268935.8372640665</v>
      </c>
      <c r="H123" s="3">
        <f t="shared" si="42"/>
        <v>208751.76277162402</v>
      </c>
      <c r="I123" s="3">
        <f t="shared" si="42"/>
        <v>128523.9222672185</v>
      </c>
      <c r="J123" s="3">
        <f t="shared" si="42"/>
        <v>145259.00823732241</v>
      </c>
      <c r="K123" s="3">
        <f t="shared" si="42"/>
        <v>271949.18788766058</v>
      </c>
      <c r="L123" s="3">
        <f t="shared" si="42"/>
        <v>135039.36135077375</v>
      </c>
      <c r="M123" s="3">
        <f t="shared" si="42"/>
        <v>187811.97927528532</v>
      </c>
      <c r="N123" s="3">
        <f t="shared" si="42"/>
        <v>1107438.7321173158</v>
      </c>
      <c r="O123" s="69">
        <f t="shared" si="35"/>
        <v>2590291.7194552226</v>
      </c>
    </row>
    <row r="124" spans="1:17" x14ac:dyDescent="0.25">
      <c r="A124" s="496"/>
      <c r="B124" s="190" t="s">
        <v>52</v>
      </c>
      <c r="C124" s="3">
        <f t="shared" ref="C124:N124" si="43">C12+C92</f>
        <v>0</v>
      </c>
      <c r="D124" s="3">
        <f t="shared" si="43"/>
        <v>0</v>
      </c>
      <c r="E124" s="3">
        <f t="shared" si="43"/>
        <v>0</v>
      </c>
      <c r="F124" s="3">
        <f t="shared" si="43"/>
        <v>0</v>
      </c>
      <c r="G124" s="3">
        <f t="shared" si="43"/>
        <v>135.81385282918927</v>
      </c>
      <c r="H124" s="3">
        <f t="shared" si="43"/>
        <v>0</v>
      </c>
      <c r="I124" s="3">
        <f t="shared" si="43"/>
        <v>0</v>
      </c>
      <c r="J124" s="3">
        <f t="shared" si="43"/>
        <v>0</v>
      </c>
      <c r="K124" s="3">
        <f t="shared" si="43"/>
        <v>0</v>
      </c>
      <c r="L124" s="3">
        <f t="shared" si="43"/>
        <v>0</v>
      </c>
      <c r="M124" s="3">
        <f t="shared" si="43"/>
        <v>0</v>
      </c>
      <c r="N124" s="3">
        <f t="shared" si="43"/>
        <v>0</v>
      </c>
      <c r="O124" s="69">
        <f t="shared" si="35"/>
        <v>135.81385282918927</v>
      </c>
    </row>
    <row r="125" spans="1:17" x14ac:dyDescent="0.25">
      <c r="A125" s="496"/>
      <c r="B125" s="190" t="s">
        <v>51</v>
      </c>
      <c r="C125" s="3">
        <f t="shared" ref="C125:N125" si="44">C13+C93</f>
        <v>0</v>
      </c>
      <c r="D125" s="3">
        <f t="shared" si="44"/>
        <v>0</v>
      </c>
      <c r="E125" s="3">
        <f t="shared" si="44"/>
        <v>204.25382636735631</v>
      </c>
      <c r="F125" s="3">
        <f t="shared" si="44"/>
        <v>48.746968422978519</v>
      </c>
      <c r="G125" s="3">
        <f t="shared" si="44"/>
        <v>128.95695497854763</v>
      </c>
      <c r="H125" s="3">
        <f t="shared" si="44"/>
        <v>581.91722919585266</v>
      </c>
      <c r="I125" s="3">
        <f t="shared" si="44"/>
        <v>301.82977933201954</v>
      </c>
      <c r="J125" s="3">
        <f t="shared" si="44"/>
        <v>401.58555734591067</v>
      </c>
      <c r="K125" s="3">
        <f t="shared" si="44"/>
        <v>2101.9760504480064</v>
      </c>
      <c r="L125" s="3">
        <f t="shared" si="44"/>
        <v>489.74135493053734</v>
      </c>
      <c r="M125" s="3">
        <f t="shared" si="44"/>
        <v>309.12791505572608</v>
      </c>
      <c r="N125" s="3">
        <f t="shared" si="44"/>
        <v>418.08155992499837</v>
      </c>
      <c r="O125" s="69">
        <f t="shared" si="35"/>
        <v>4986.2171960019332</v>
      </c>
    </row>
    <row r="126" spans="1:17" x14ac:dyDescent="0.25">
      <c r="A126" s="496"/>
      <c r="B126" s="190" t="s">
        <v>50</v>
      </c>
      <c r="C126" s="3">
        <f t="shared" ref="C126:N126" si="45">C14+C94</f>
        <v>0</v>
      </c>
      <c r="D126" s="3">
        <f t="shared" si="45"/>
        <v>0</v>
      </c>
      <c r="E126" s="3">
        <f t="shared" si="45"/>
        <v>0</v>
      </c>
      <c r="F126" s="3">
        <f t="shared" si="45"/>
        <v>0</v>
      </c>
      <c r="G126" s="3">
        <f t="shared" si="45"/>
        <v>0</v>
      </c>
      <c r="H126" s="3">
        <f t="shared" si="45"/>
        <v>0</v>
      </c>
      <c r="I126" s="3">
        <f t="shared" si="45"/>
        <v>0</v>
      </c>
      <c r="J126" s="3">
        <f t="shared" si="45"/>
        <v>0</v>
      </c>
      <c r="K126" s="3">
        <f t="shared" si="45"/>
        <v>0</v>
      </c>
      <c r="L126" s="3">
        <f t="shared" si="45"/>
        <v>0</v>
      </c>
      <c r="M126" s="3">
        <f t="shared" si="45"/>
        <v>0</v>
      </c>
      <c r="N126" s="3">
        <f t="shared" si="45"/>
        <v>0</v>
      </c>
      <c r="O126" s="69">
        <f t="shared" si="35"/>
        <v>0</v>
      </c>
    </row>
    <row r="127" spans="1:17" x14ac:dyDescent="0.25">
      <c r="A127" s="496"/>
      <c r="B127" s="190" t="s">
        <v>49</v>
      </c>
      <c r="C127" s="3">
        <f t="shared" ref="C127:N127" si="46">C15+C95</f>
        <v>0</v>
      </c>
      <c r="D127" s="3">
        <f t="shared" si="46"/>
        <v>0</v>
      </c>
      <c r="E127" s="3">
        <f t="shared" si="46"/>
        <v>0</v>
      </c>
      <c r="F127" s="3">
        <f t="shared" si="46"/>
        <v>0</v>
      </c>
      <c r="G127" s="3">
        <f t="shared" si="46"/>
        <v>0</v>
      </c>
      <c r="H127" s="3">
        <f t="shared" si="46"/>
        <v>0</v>
      </c>
      <c r="I127" s="3">
        <f t="shared" si="46"/>
        <v>0</v>
      </c>
      <c r="J127" s="3">
        <f t="shared" si="46"/>
        <v>0</v>
      </c>
      <c r="K127" s="3">
        <f t="shared" si="46"/>
        <v>0</v>
      </c>
      <c r="L127" s="3">
        <f t="shared" si="46"/>
        <v>0</v>
      </c>
      <c r="M127" s="3">
        <f t="shared" si="46"/>
        <v>0</v>
      </c>
      <c r="N127" s="3">
        <f t="shared" si="46"/>
        <v>0</v>
      </c>
      <c r="O127" s="69">
        <f t="shared" si="35"/>
        <v>0</v>
      </c>
    </row>
    <row r="128" spans="1:17" ht="15.75" thickBot="1" x14ac:dyDescent="0.3">
      <c r="A128" s="497"/>
      <c r="B128" s="190" t="s">
        <v>48</v>
      </c>
      <c r="C128" s="3">
        <f t="shared" ref="C128:N128" si="47">C16+C96</f>
        <v>0</v>
      </c>
      <c r="D128" s="3">
        <f t="shared" si="47"/>
        <v>0</v>
      </c>
      <c r="E128" s="3">
        <f t="shared" si="47"/>
        <v>0</v>
      </c>
      <c r="F128" s="3">
        <f t="shared" si="47"/>
        <v>0</v>
      </c>
      <c r="G128" s="3">
        <f t="shared" si="47"/>
        <v>0</v>
      </c>
      <c r="H128" s="3">
        <f t="shared" si="47"/>
        <v>0</v>
      </c>
      <c r="I128" s="3">
        <f t="shared" si="47"/>
        <v>0</v>
      </c>
      <c r="J128" s="3">
        <f t="shared" si="47"/>
        <v>0</v>
      </c>
      <c r="K128" s="3">
        <f t="shared" si="47"/>
        <v>0</v>
      </c>
      <c r="L128" s="3">
        <f t="shared" si="47"/>
        <v>0</v>
      </c>
      <c r="M128" s="3">
        <f t="shared" si="47"/>
        <v>0</v>
      </c>
      <c r="N128" s="3">
        <f t="shared" si="47"/>
        <v>0</v>
      </c>
      <c r="O128" s="69">
        <f t="shared" si="35"/>
        <v>0</v>
      </c>
    </row>
    <row r="129" spans="1:17" ht="15.75" thickBot="1" x14ac:dyDescent="0.3">
      <c r="A129" s="73"/>
      <c r="B129" s="191" t="s">
        <v>43</v>
      </c>
      <c r="C129" s="183">
        <f t="shared" ref="C129:N129" si="48">SUM(C116:C128)</f>
        <v>0</v>
      </c>
      <c r="D129" s="183">
        <f t="shared" si="48"/>
        <v>0</v>
      </c>
      <c r="E129" s="183">
        <f t="shared" si="48"/>
        <v>45717.907797074018</v>
      </c>
      <c r="F129" s="183">
        <f t="shared" si="48"/>
        <v>101333.51900458342</v>
      </c>
      <c r="G129" s="183">
        <f t="shared" si="48"/>
        <v>289609.02469917701</v>
      </c>
      <c r="H129" s="183">
        <f t="shared" si="48"/>
        <v>213491.81970115411</v>
      </c>
      <c r="I129" s="183">
        <f t="shared" si="48"/>
        <v>129832.08809389637</v>
      </c>
      <c r="J129" s="183">
        <f t="shared" si="48"/>
        <v>146808.83249668786</v>
      </c>
      <c r="K129" s="183">
        <f t="shared" si="48"/>
        <v>277553.06687135552</v>
      </c>
      <c r="L129" s="183">
        <f t="shared" si="48"/>
        <v>143605.09957480378</v>
      </c>
      <c r="M129" s="183">
        <f t="shared" si="48"/>
        <v>190322.35914470875</v>
      </c>
      <c r="N129" s="183">
        <f t="shared" si="48"/>
        <v>1118780.6168232947</v>
      </c>
      <c r="O129" s="243">
        <f t="shared" si="35"/>
        <v>2657054.3342067357</v>
      </c>
      <c r="P129" s="274">
        <f>SUM(C4:N16,C84:N96)</f>
        <v>2657054.3342067362</v>
      </c>
      <c r="Q129" s="271"/>
    </row>
    <row r="130" spans="1:17" ht="15.75" thickBot="1" x14ac:dyDescent="0.3">
      <c r="M130" s="498" t="s">
        <v>149</v>
      </c>
      <c r="N130" s="499"/>
      <c r="O130" s="126">
        <f>O113+O129+O81</f>
        <v>32695067.133421525</v>
      </c>
      <c r="P130" s="274">
        <f>P113+P129+P81</f>
        <v>32695067.133421529</v>
      </c>
      <c r="Q130" s="271"/>
    </row>
    <row r="134" spans="1:17" s="244" customFormat="1" x14ac:dyDescent="0.25">
      <c r="B134" s="244" t="s">
        <v>60</v>
      </c>
      <c r="C134" s="245">
        <f t="shared" ref="C134:N134" si="49">C100+C116+C68</f>
        <v>0</v>
      </c>
      <c r="D134" s="245">
        <f t="shared" si="49"/>
        <v>116189.19059497857</v>
      </c>
      <c r="E134" s="245">
        <f t="shared" si="49"/>
        <v>29060.0052988969</v>
      </c>
      <c r="F134" s="245">
        <f t="shared" si="49"/>
        <v>155212.02335447396</v>
      </c>
      <c r="G134" s="245">
        <f t="shared" si="49"/>
        <v>253093.29352153023</v>
      </c>
      <c r="H134" s="245">
        <f t="shared" si="49"/>
        <v>161392.34686718744</v>
      </c>
      <c r="I134" s="245">
        <f t="shared" si="49"/>
        <v>75641.497117608247</v>
      </c>
      <c r="J134" s="245">
        <f t="shared" si="49"/>
        <v>32137.949628184993</v>
      </c>
      <c r="K134" s="245">
        <f t="shared" si="49"/>
        <v>112220.80588395755</v>
      </c>
      <c r="L134" s="245">
        <f t="shared" si="49"/>
        <v>115691.32417297088</v>
      </c>
      <c r="M134" s="245">
        <f t="shared" si="49"/>
        <v>204761.3933296075</v>
      </c>
      <c r="N134" s="245">
        <f t="shared" si="49"/>
        <v>679788.51023925771</v>
      </c>
      <c r="O134" s="245">
        <f>SUM(C134:N134)</f>
        <v>1935188.3400086539</v>
      </c>
    </row>
    <row r="135" spans="1:17" s="244" customFormat="1" x14ac:dyDescent="0.25">
      <c r="B135" s="244" t="s">
        <v>59</v>
      </c>
      <c r="C135" s="245">
        <f t="shared" ref="C135:N135" si="50">C101+C117+C69</f>
        <v>0</v>
      </c>
      <c r="D135" s="245">
        <f t="shared" si="50"/>
        <v>0</v>
      </c>
      <c r="E135" s="245">
        <f t="shared" si="50"/>
        <v>0</v>
      </c>
      <c r="F135" s="245">
        <f t="shared" si="50"/>
        <v>0</v>
      </c>
      <c r="G135" s="245">
        <f t="shared" si="50"/>
        <v>22927.203706836517</v>
      </c>
      <c r="H135" s="245">
        <f t="shared" si="50"/>
        <v>0</v>
      </c>
      <c r="I135" s="245">
        <f t="shared" si="50"/>
        <v>0</v>
      </c>
      <c r="J135" s="245">
        <f t="shared" si="50"/>
        <v>0</v>
      </c>
      <c r="K135" s="245">
        <f t="shared" si="50"/>
        <v>0</v>
      </c>
      <c r="L135" s="245">
        <f t="shared" si="50"/>
        <v>52421.061534645945</v>
      </c>
      <c r="M135" s="245">
        <f t="shared" si="50"/>
        <v>0</v>
      </c>
      <c r="N135" s="245">
        <f t="shared" si="50"/>
        <v>15162.201342209373</v>
      </c>
      <c r="O135" s="245">
        <f t="shared" ref="O135:O146" si="51">SUM(C135:N135)</f>
        <v>90510.466583691843</v>
      </c>
    </row>
    <row r="136" spans="1:17" s="244" customFormat="1" x14ac:dyDescent="0.25">
      <c r="B136" s="244" t="s">
        <v>58</v>
      </c>
      <c r="C136" s="245">
        <f t="shared" ref="C136:N136" si="52">C102+C118+C70</f>
        <v>0</v>
      </c>
      <c r="D136" s="245">
        <f t="shared" si="52"/>
        <v>0</v>
      </c>
      <c r="E136" s="245">
        <f t="shared" si="52"/>
        <v>0</v>
      </c>
      <c r="F136" s="245">
        <f t="shared" si="52"/>
        <v>1169.1801712219283</v>
      </c>
      <c r="G136" s="245">
        <f t="shared" si="52"/>
        <v>0</v>
      </c>
      <c r="H136" s="245">
        <f t="shared" si="52"/>
        <v>12398.444032754707</v>
      </c>
      <c r="I136" s="245">
        <f t="shared" si="52"/>
        <v>0</v>
      </c>
      <c r="J136" s="245">
        <f t="shared" si="52"/>
        <v>0</v>
      </c>
      <c r="K136" s="245">
        <f t="shared" si="52"/>
        <v>2069.643854240529</v>
      </c>
      <c r="L136" s="245">
        <f t="shared" si="52"/>
        <v>16356.140362846643</v>
      </c>
      <c r="M136" s="245">
        <f t="shared" si="52"/>
        <v>6227.3728903433839</v>
      </c>
      <c r="N136" s="245">
        <f t="shared" si="52"/>
        <v>16947.776693546177</v>
      </c>
      <c r="O136" s="245">
        <f t="shared" si="51"/>
        <v>55168.558004953367</v>
      </c>
    </row>
    <row r="137" spans="1:17" s="244" customFormat="1" x14ac:dyDescent="0.25">
      <c r="B137" s="244" t="s">
        <v>57</v>
      </c>
      <c r="C137" s="245">
        <f t="shared" ref="C137:N137" si="53">C103+C119+C71</f>
        <v>0</v>
      </c>
      <c r="D137" s="245">
        <f t="shared" si="53"/>
        <v>46095.526901008801</v>
      </c>
      <c r="E137" s="245">
        <f t="shared" si="53"/>
        <v>188187.75538861775</v>
      </c>
      <c r="F137" s="245">
        <f t="shared" si="53"/>
        <v>525007.02778488665</v>
      </c>
      <c r="G137" s="245">
        <f t="shared" si="53"/>
        <v>446065.27318237367</v>
      </c>
      <c r="H137" s="245">
        <f t="shared" si="53"/>
        <v>1359040.5474152353</v>
      </c>
      <c r="I137" s="245">
        <f t="shared" si="53"/>
        <v>460089.72871535277</v>
      </c>
      <c r="J137" s="245">
        <f t="shared" si="53"/>
        <v>300298.155237058</v>
      </c>
      <c r="K137" s="245">
        <f t="shared" si="53"/>
        <v>425515.08235810866</v>
      </c>
      <c r="L137" s="245">
        <f t="shared" si="53"/>
        <v>619973.33775908349</v>
      </c>
      <c r="M137" s="245">
        <f t="shared" si="53"/>
        <v>940035.12047818152</v>
      </c>
      <c r="N137" s="245">
        <f t="shared" si="53"/>
        <v>3625476.602136794</v>
      </c>
      <c r="O137" s="245">
        <f t="shared" si="51"/>
        <v>8935784.1573566999</v>
      </c>
    </row>
    <row r="138" spans="1:17" s="244" customFormat="1" x14ac:dyDescent="0.25">
      <c r="B138" s="244" t="s">
        <v>56</v>
      </c>
      <c r="C138" s="245">
        <f t="shared" ref="C138:N138" si="54">C104+C120+C72</f>
        <v>0</v>
      </c>
      <c r="D138" s="245">
        <f t="shared" si="54"/>
        <v>0</v>
      </c>
      <c r="E138" s="245">
        <f t="shared" si="54"/>
        <v>0</v>
      </c>
      <c r="F138" s="245">
        <f t="shared" si="54"/>
        <v>0</v>
      </c>
      <c r="G138" s="245">
        <f t="shared" si="54"/>
        <v>0</v>
      </c>
      <c r="H138" s="245">
        <f t="shared" si="54"/>
        <v>0</v>
      </c>
      <c r="I138" s="245">
        <f t="shared" si="54"/>
        <v>0</v>
      </c>
      <c r="J138" s="245">
        <f t="shared" si="54"/>
        <v>0</v>
      </c>
      <c r="K138" s="245">
        <f t="shared" si="54"/>
        <v>0</v>
      </c>
      <c r="L138" s="245">
        <f t="shared" si="54"/>
        <v>0</v>
      </c>
      <c r="M138" s="245">
        <f t="shared" si="54"/>
        <v>0</v>
      </c>
      <c r="N138" s="245">
        <f t="shared" si="54"/>
        <v>0</v>
      </c>
      <c r="O138" s="245">
        <f t="shared" si="51"/>
        <v>0</v>
      </c>
    </row>
    <row r="139" spans="1:17" s="244" customFormat="1" x14ac:dyDescent="0.25">
      <c r="B139" s="244" t="s">
        <v>55</v>
      </c>
      <c r="C139" s="245">
        <f t="shared" ref="C139:N139" si="55">C105+C121+C73</f>
        <v>0</v>
      </c>
      <c r="D139" s="245">
        <f t="shared" si="55"/>
        <v>0</v>
      </c>
      <c r="E139" s="245">
        <f t="shared" si="55"/>
        <v>0</v>
      </c>
      <c r="F139" s="245">
        <f t="shared" si="55"/>
        <v>0</v>
      </c>
      <c r="G139" s="245">
        <f t="shared" si="55"/>
        <v>5820.790125248699</v>
      </c>
      <c r="H139" s="245">
        <f t="shared" si="55"/>
        <v>0</v>
      </c>
      <c r="I139" s="245">
        <f t="shared" si="55"/>
        <v>0</v>
      </c>
      <c r="J139" s="245">
        <f t="shared" si="55"/>
        <v>0</v>
      </c>
      <c r="K139" s="245">
        <f t="shared" si="55"/>
        <v>1293.508916721933</v>
      </c>
      <c r="L139" s="245">
        <f t="shared" si="55"/>
        <v>0</v>
      </c>
      <c r="M139" s="245">
        <f t="shared" si="55"/>
        <v>0</v>
      </c>
      <c r="N139" s="245">
        <f t="shared" si="55"/>
        <v>0</v>
      </c>
      <c r="O139" s="245">
        <f t="shared" si="51"/>
        <v>7114.2990419706321</v>
      </c>
    </row>
    <row r="140" spans="1:17" s="244" customFormat="1" x14ac:dyDescent="0.25">
      <c r="B140" s="244" t="s">
        <v>54</v>
      </c>
      <c r="C140" s="245">
        <f t="shared" ref="C140:N140" si="56">C106+C122+C74</f>
        <v>0</v>
      </c>
      <c r="D140" s="245">
        <f t="shared" si="56"/>
        <v>0</v>
      </c>
      <c r="E140" s="245">
        <f t="shared" si="56"/>
        <v>36276.35781237136</v>
      </c>
      <c r="F140" s="245">
        <f t="shared" si="56"/>
        <v>2436093.0675507709</v>
      </c>
      <c r="G140" s="245">
        <f t="shared" si="56"/>
        <v>649667.25998662564</v>
      </c>
      <c r="H140" s="245">
        <f t="shared" si="56"/>
        <v>380012.97278912278</v>
      </c>
      <c r="I140" s="245">
        <f t="shared" si="56"/>
        <v>678156.59577462554</v>
      </c>
      <c r="J140" s="245">
        <f t="shared" si="56"/>
        <v>86907.816994532826</v>
      </c>
      <c r="K140" s="245">
        <f t="shared" si="56"/>
        <v>1714794.2172946965</v>
      </c>
      <c r="L140" s="245">
        <f t="shared" si="56"/>
        <v>1212372.0185098811</v>
      </c>
      <c r="M140" s="245">
        <f t="shared" si="56"/>
        <v>1741221.7922902892</v>
      </c>
      <c r="N140" s="245">
        <f t="shared" si="56"/>
        <v>6265825.1725241821</v>
      </c>
      <c r="O140" s="245">
        <f t="shared" si="51"/>
        <v>15201327.271527098</v>
      </c>
    </row>
    <row r="141" spans="1:17" s="244" customFormat="1" x14ac:dyDescent="0.25">
      <c r="B141" s="244" t="s">
        <v>53</v>
      </c>
      <c r="C141" s="245">
        <f t="shared" ref="C141:N141" si="57">C107+C123+C75</f>
        <v>0</v>
      </c>
      <c r="D141" s="245">
        <f t="shared" si="57"/>
        <v>0</v>
      </c>
      <c r="E141" s="245">
        <f t="shared" si="57"/>
        <v>45198.700342393451</v>
      </c>
      <c r="F141" s="245">
        <f t="shared" si="57"/>
        <v>91383.227941562349</v>
      </c>
      <c r="G141" s="245">
        <f t="shared" si="57"/>
        <v>268935.8372640665</v>
      </c>
      <c r="H141" s="245">
        <f t="shared" si="57"/>
        <v>208751.76277162402</v>
      </c>
      <c r="I141" s="245">
        <f t="shared" si="57"/>
        <v>128523.9222672185</v>
      </c>
      <c r="J141" s="245">
        <f t="shared" si="57"/>
        <v>145259.00823732241</v>
      </c>
      <c r="K141" s="245">
        <f t="shared" si="57"/>
        <v>271949.18788766058</v>
      </c>
      <c r="L141" s="245">
        <f t="shared" si="57"/>
        <v>135039.36135077375</v>
      </c>
      <c r="M141" s="245">
        <f t="shared" si="57"/>
        <v>187811.97927528532</v>
      </c>
      <c r="N141" s="245">
        <f t="shared" si="57"/>
        <v>1107438.7321173158</v>
      </c>
      <c r="O141" s="245">
        <f t="shared" si="51"/>
        <v>2590291.7194552226</v>
      </c>
    </row>
    <row r="142" spans="1:17" s="244" customFormat="1" x14ac:dyDescent="0.25">
      <c r="B142" s="244" t="s">
        <v>52</v>
      </c>
      <c r="C142" s="245">
        <f t="shared" ref="C142:N142" si="58">C108+C124+C76</f>
        <v>0</v>
      </c>
      <c r="D142" s="245">
        <f t="shared" si="58"/>
        <v>2303.8872940435008</v>
      </c>
      <c r="E142" s="245">
        <f t="shared" si="58"/>
        <v>66.637367607249075</v>
      </c>
      <c r="F142" s="245">
        <f t="shared" si="58"/>
        <v>91652.046276364446</v>
      </c>
      <c r="G142" s="245">
        <f t="shared" si="58"/>
        <v>135.81385282918927</v>
      </c>
      <c r="H142" s="245">
        <f t="shared" si="58"/>
        <v>15144.765247609766</v>
      </c>
      <c r="I142" s="245">
        <f t="shared" si="58"/>
        <v>0</v>
      </c>
      <c r="J142" s="245">
        <f t="shared" si="58"/>
        <v>0</v>
      </c>
      <c r="K142" s="245">
        <f t="shared" si="58"/>
        <v>0</v>
      </c>
      <c r="L142" s="245">
        <f t="shared" si="58"/>
        <v>0</v>
      </c>
      <c r="M142" s="245">
        <f t="shared" si="58"/>
        <v>0</v>
      </c>
      <c r="N142" s="245">
        <f t="shared" si="58"/>
        <v>71853.596981758703</v>
      </c>
      <c r="O142" s="245">
        <f t="shared" si="51"/>
        <v>181156.74702021288</v>
      </c>
    </row>
    <row r="143" spans="1:17" s="244" customFormat="1" x14ac:dyDescent="0.25">
      <c r="B143" s="244" t="s">
        <v>51</v>
      </c>
      <c r="C143" s="245">
        <f t="shared" ref="C143:N143" si="59">C109+C125+C77</f>
        <v>0</v>
      </c>
      <c r="D143" s="245">
        <f t="shared" si="59"/>
        <v>31647.287270057706</v>
      </c>
      <c r="E143" s="245">
        <f t="shared" si="59"/>
        <v>62281.62034911722</v>
      </c>
      <c r="F143" s="245">
        <f t="shared" si="59"/>
        <v>89844.016673912396</v>
      </c>
      <c r="G143" s="245">
        <f t="shared" si="59"/>
        <v>292326.27807100274</v>
      </c>
      <c r="H143" s="245">
        <f t="shared" si="59"/>
        <v>119702.36574740574</v>
      </c>
      <c r="I143" s="245">
        <f t="shared" si="59"/>
        <v>91651.281082606802</v>
      </c>
      <c r="J143" s="245">
        <f t="shared" si="59"/>
        <v>81842.889015902809</v>
      </c>
      <c r="K143" s="245">
        <f t="shared" si="59"/>
        <v>133939.99652160075</v>
      </c>
      <c r="L143" s="245">
        <f t="shared" si="59"/>
        <v>193511.77415334547</v>
      </c>
      <c r="M143" s="245">
        <f t="shared" si="59"/>
        <v>173149.31379367231</v>
      </c>
      <c r="N143" s="245">
        <f t="shared" si="59"/>
        <v>614436.01824552042</v>
      </c>
      <c r="O143" s="245">
        <f t="shared" si="51"/>
        <v>1884332.8409241443</v>
      </c>
    </row>
    <row r="144" spans="1:17" s="244" customFormat="1" x14ac:dyDescent="0.25">
      <c r="B144" s="244" t="s">
        <v>50</v>
      </c>
      <c r="C144" s="245">
        <f t="shared" ref="C144:N144" si="60">C110+C126+C78</f>
        <v>0</v>
      </c>
      <c r="D144" s="245">
        <f t="shared" si="60"/>
        <v>0</v>
      </c>
      <c r="E144" s="245">
        <f t="shared" si="60"/>
        <v>0</v>
      </c>
      <c r="F144" s="245">
        <f t="shared" si="60"/>
        <v>0</v>
      </c>
      <c r="G144" s="245">
        <f t="shared" si="60"/>
        <v>0</v>
      </c>
      <c r="H144" s="245">
        <f t="shared" si="60"/>
        <v>0</v>
      </c>
      <c r="I144" s="245">
        <f t="shared" si="60"/>
        <v>0</v>
      </c>
      <c r="J144" s="245">
        <f t="shared" si="60"/>
        <v>141124.98404387356</v>
      </c>
      <c r="K144" s="245">
        <f t="shared" si="60"/>
        <v>422665.6558088538</v>
      </c>
      <c r="L144" s="245">
        <f t="shared" si="60"/>
        <v>0</v>
      </c>
      <c r="M144" s="245">
        <f t="shared" si="60"/>
        <v>213256.10072549898</v>
      </c>
      <c r="N144" s="245">
        <f t="shared" si="60"/>
        <v>128057.92810805718</v>
      </c>
      <c r="O144" s="245">
        <f t="shared" si="51"/>
        <v>905104.66868628352</v>
      </c>
    </row>
    <row r="145" spans="2:15" s="244" customFormat="1" x14ac:dyDescent="0.25">
      <c r="B145" s="244" t="s">
        <v>49</v>
      </c>
      <c r="C145" s="245">
        <f t="shared" ref="C145:N145" si="61">C111+C127+C79</f>
        <v>0</v>
      </c>
      <c r="D145" s="245">
        <f t="shared" si="61"/>
        <v>12859.621525393952</v>
      </c>
      <c r="E145" s="245">
        <f t="shared" si="61"/>
        <v>9713.0972004698051</v>
      </c>
      <c r="F145" s="245">
        <f t="shared" si="61"/>
        <v>650.26886053239559</v>
      </c>
      <c r="G145" s="245">
        <f t="shared" si="61"/>
        <v>2696.0798079432143</v>
      </c>
      <c r="H145" s="245">
        <f t="shared" si="61"/>
        <v>3821.6134350993161</v>
      </c>
      <c r="I145" s="245">
        <f t="shared" si="61"/>
        <v>7769.993584073768</v>
      </c>
      <c r="J145" s="245">
        <f t="shared" si="61"/>
        <v>215996.54323402722</v>
      </c>
      <c r="K145" s="245">
        <f t="shared" si="61"/>
        <v>66199.426791056758</v>
      </c>
      <c r="L145" s="245">
        <f t="shared" si="61"/>
        <v>182588.18931438035</v>
      </c>
      <c r="M145" s="245">
        <f t="shared" si="61"/>
        <v>72822.676130891457</v>
      </c>
      <c r="N145" s="245">
        <f t="shared" si="61"/>
        <v>113702.35766425917</v>
      </c>
      <c r="O145" s="245">
        <f t="shared" si="51"/>
        <v>688819.86754812743</v>
      </c>
    </row>
    <row r="146" spans="2:15" s="244" customFormat="1" x14ac:dyDescent="0.25">
      <c r="B146" s="244" t="s">
        <v>48</v>
      </c>
      <c r="C146" s="245">
        <f t="shared" ref="C146:N146" si="62">C112+C128+C80</f>
        <v>0</v>
      </c>
      <c r="D146" s="245">
        <f t="shared" si="62"/>
        <v>125.07663907637227</v>
      </c>
      <c r="E146" s="245">
        <f t="shared" si="62"/>
        <v>219.3263200090901</v>
      </c>
      <c r="F146" s="245">
        <f t="shared" si="62"/>
        <v>1725.902840660892</v>
      </c>
      <c r="G146" s="245">
        <f t="shared" si="62"/>
        <v>1643.536280202741</v>
      </c>
      <c r="H146" s="245">
        <f t="shared" si="62"/>
        <v>1029.2020096640094</v>
      </c>
      <c r="I146" s="245">
        <f t="shared" si="62"/>
        <v>202774.4824971921</v>
      </c>
      <c r="J146" s="245">
        <f t="shared" si="62"/>
        <v>710.95485903770657</v>
      </c>
      <c r="K146" s="245">
        <f t="shared" si="62"/>
        <v>982.28710651692427</v>
      </c>
      <c r="L146" s="245">
        <f t="shared" si="62"/>
        <v>1044.9756946466475</v>
      </c>
      <c r="M146" s="245">
        <f t="shared" si="62"/>
        <v>1779.6698059309208</v>
      </c>
      <c r="N146" s="245">
        <f t="shared" si="62"/>
        <v>8232.7832115309902</v>
      </c>
      <c r="O146" s="245">
        <f t="shared" si="51"/>
        <v>220268.19726446841</v>
      </c>
    </row>
    <row r="147" spans="2:15" s="244" customFormat="1" x14ac:dyDescent="0.25">
      <c r="B147" s="244" t="s">
        <v>43</v>
      </c>
      <c r="C147" s="245">
        <f>SUM(C134:C146)</f>
        <v>0</v>
      </c>
      <c r="D147" s="245">
        <f t="shared" ref="D147:N147" si="63">SUM(D134:D146)</f>
        <v>209220.59022455889</v>
      </c>
      <c r="E147" s="245">
        <f t="shared" si="63"/>
        <v>371003.50007948285</v>
      </c>
      <c r="F147" s="245">
        <f t="shared" si="63"/>
        <v>3392736.7614543862</v>
      </c>
      <c r="G147" s="245">
        <f t="shared" si="63"/>
        <v>1943311.3657986592</v>
      </c>
      <c r="H147" s="245">
        <f t="shared" si="63"/>
        <v>2261294.020315703</v>
      </c>
      <c r="I147" s="245">
        <f t="shared" si="63"/>
        <v>1644607.501038678</v>
      </c>
      <c r="J147" s="245">
        <f t="shared" si="63"/>
        <v>1004278.3012499395</v>
      </c>
      <c r="K147" s="245">
        <f t="shared" si="63"/>
        <v>3151629.8124234146</v>
      </c>
      <c r="L147" s="245">
        <f t="shared" si="63"/>
        <v>2528998.1828525742</v>
      </c>
      <c r="M147" s="245">
        <f t="shared" si="63"/>
        <v>3541065.4187197001</v>
      </c>
      <c r="N147" s="245">
        <f t="shared" si="63"/>
        <v>12646921.67926443</v>
      </c>
      <c r="O147" s="245">
        <f>SUM(O134:O146)</f>
        <v>32695067.133421525</v>
      </c>
    </row>
    <row r="148" spans="2:15" s="244" customFormat="1" x14ac:dyDescent="0.25">
      <c r="O148" s="246"/>
    </row>
    <row r="149" spans="2:15" s="244" customFormat="1" x14ac:dyDescent="0.25">
      <c r="N149" s="244" t="s">
        <v>174</v>
      </c>
      <c r="O149" s="247">
        <f>SUM('BIZ kWh ENTRY'!C4:N16,'BIZ kWh ENTRY'!C20:N32,'BIZ kWh ENTRY'!C36:N48,'BIZ kWh ENTRY'!C52:N64,'BIZ kWh ENTRY'!C68:N80,'BIZ kWh ENTRY'!C84:N96,'BIZ kWh ENTRY'!S4:AD16,'BIZ kWh ENTRY'!S20:AD32,'BIZ kWh ENTRY'!S36:AD48,'BIZ kWh ENTRY'!S52:AD64,'BIZ kWh ENTRY'!S68:AD80,'BIZ kWh ENTRY'!S84:AD96,'BIZ kWh ENTRY'!AI4:AT16,'BIZ kWh ENTRY'!AI20:AT32,'BIZ kWh ENTRY'!AI36:AT48,'BIZ kWh ENTRY'!AI52:AT64,'BIZ kWh ENTRY'!AI68:AT80,'BIZ kWh ENTRY'!AI84:AT96,'BIZ kWh ENTRY'!AY4:BJ16,'BIZ kWh ENTRY'!AY20:BJ32,'BIZ kWh ENTRY'!AY36:BJ48,'BIZ kWh ENTRY'!AY52:BJ64,'BIZ kWh ENTRY'!AY68:BJ80,'BIZ kWh ENTRY'!AY84:BJ96)</f>
        <v>32695067.133421507</v>
      </c>
    </row>
    <row r="150" spans="2:15" s="244" customFormat="1" x14ac:dyDescent="0.25">
      <c r="N150" s="244" t="s">
        <v>174</v>
      </c>
      <c r="O150" s="405">
        <f>O149-O130</f>
        <v>0</v>
      </c>
    </row>
    <row r="152" spans="2:15" x14ac:dyDescent="0.25">
      <c r="B152" s="244" t="s">
        <v>178</v>
      </c>
      <c r="C152" s="257">
        <f>C17+C33+C49+C65</f>
        <v>0</v>
      </c>
      <c r="D152" s="257">
        <f t="shared" ref="D152:N152" si="64">D17+D33+D49+D65</f>
        <v>209220.59022455889</v>
      </c>
      <c r="E152" s="257">
        <f t="shared" si="64"/>
        <v>362611.16310922499</v>
      </c>
      <c r="F152" s="257">
        <f t="shared" si="64"/>
        <v>3390733.856575883</v>
      </c>
      <c r="G152" s="257">
        <f t="shared" si="64"/>
        <v>1929894.677549504</v>
      </c>
      <c r="H152" s="257">
        <f t="shared" si="64"/>
        <v>2240364.886064732</v>
      </c>
      <c r="I152" s="257">
        <f t="shared" si="64"/>
        <v>1632218.3594628552</v>
      </c>
      <c r="J152" s="257">
        <f t="shared" si="64"/>
        <v>993548.75517982454</v>
      </c>
      <c r="K152" s="257">
        <f t="shared" si="64"/>
        <v>3065185.1779456418</v>
      </c>
      <c r="L152" s="257">
        <f t="shared" si="64"/>
        <v>2508875.7961539002</v>
      </c>
      <c r="M152" s="257">
        <f t="shared" si="64"/>
        <v>3528364.0379122985</v>
      </c>
      <c r="N152" s="257">
        <f t="shared" si="64"/>
        <v>12634894.65378245</v>
      </c>
      <c r="O152" s="257">
        <f t="shared" ref="O152" si="65">O17+O33+O49+O65</f>
        <v>32495911.953960873</v>
      </c>
    </row>
    <row r="153" spans="2:15" x14ac:dyDescent="0.25">
      <c r="B153" s="244" t="s">
        <v>179</v>
      </c>
      <c r="C153" s="257">
        <f>C81</f>
        <v>0</v>
      </c>
      <c r="D153" s="257">
        <f t="shared" ref="D153:N153" si="66">D81</f>
        <v>0</v>
      </c>
      <c r="E153" s="257">
        <f t="shared" si="66"/>
        <v>0</v>
      </c>
      <c r="F153" s="257">
        <f t="shared" si="66"/>
        <v>0</v>
      </c>
      <c r="G153" s="257">
        <f t="shared" si="66"/>
        <v>0</v>
      </c>
      <c r="H153" s="257">
        <f t="shared" si="66"/>
        <v>0</v>
      </c>
      <c r="I153" s="257">
        <f t="shared" si="66"/>
        <v>0</v>
      </c>
      <c r="J153" s="257">
        <f t="shared" si="66"/>
        <v>0</v>
      </c>
      <c r="K153" s="257">
        <f t="shared" si="66"/>
        <v>0</v>
      </c>
      <c r="L153" s="257">
        <f t="shared" si="66"/>
        <v>0</v>
      </c>
      <c r="M153" s="257">
        <f t="shared" si="66"/>
        <v>0</v>
      </c>
      <c r="N153" s="257">
        <f t="shared" si="66"/>
        <v>0</v>
      </c>
      <c r="O153" s="257">
        <f t="shared" ref="O153" si="67">O81</f>
        <v>0</v>
      </c>
    </row>
    <row r="154" spans="2:15" x14ac:dyDescent="0.25">
      <c r="B154" s="244" t="s">
        <v>180</v>
      </c>
      <c r="C154" s="257">
        <f>C97</f>
        <v>0</v>
      </c>
      <c r="D154" s="257">
        <f t="shared" ref="D154:N154" si="68">D97</f>
        <v>0</v>
      </c>
      <c r="E154" s="257">
        <f t="shared" si="68"/>
        <v>8392.3369702577711</v>
      </c>
      <c r="F154" s="257">
        <f t="shared" si="68"/>
        <v>2002.9048785033337</v>
      </c>
      <c r="G154" s="257">
        <f t="shared" si="68"/>
        <v>13416.688249155206</v>
      </c>
      <c r="H154" s="257">
        <f t="shared" si="68"/>
        <v>20929.134250971125</v>
      </c>
      <c r="I154" s="257">
        <f t="shared" si="68"/>
        <v>12389.141575822643</v>
      </c>
      <c r="J154" s="257">
        <f t="shared" si="68"/>
        <v>10729.546070115024</v>
      </c>
      <c r="K154" s="257">
        <f t="shared" si="68"/>
        <v>86444.634477772022</v>
      </c>
      <c r="L154" s="257">
        <f t="shared" si="68"/>
        <v>20122.386698673621</v>
      </c>
      <c r="M154" s="257">
        <f t="shared" si="68"/>
        <v>12701.380807402556</v>
      </c>
      <c r="N154" s="257">
        <f t="shared" si="68"/>
        <v>12027.025481981631</v>
      </c>
      <c r="O154" s="257">
        <f t="shared" ref="O154" si="69">O97</f>
        <v>199155.17946065494</v>
      </c>
    </row>
    <row r="155" spans="2:15" x14ac:dyDescent="0.25">
      <c r="B155" s="244" t="s">
        <v>34</v>
      </c>
      <c r="C155" s="257">
        <f t="shared" ref="C155:N155" si="70">SUM(C152:C154)</f>
        <v>0</v>
      </c>
      <c r="D155" s="257">
        <f t="shared" si="70"/>
        <v>209220.59022455889</v>
      </c>
      <c r="E155" s="257">
        <f t="shared" si="70"/>
        <v>371003.50007948274</v>
      </c>
      <c r="F155" s="257">
        <f t="shared" si="70"/>
        <v>3392736.7614543862</v>
      </c>
      <c r="G155" s="257">
        <f t="shared" si="70"/>
        <v>1943311.3657986592</v>
      </c>
      <c r="H155" s="257">
        <f t="shared" si="70"/>
        <v>2261294.020315703</v>
      </c>
      <c r="I155" s="257">
        <f t="shared" si="70"/>
        <v>1644607.5010386778</v>
      </c>
      <c r="J155" s="257">
        <f t="shared" si="70"/>
        <v>1004278.3012499396</v>
      </c>
      <c r="K155" s="257">
        <f t="shared" si="70"/>
        <v>3151629.8124234136</v>
      </c>
      <c r="L155" s="257">
        <f t="shared" si="70"/>
        <v>2528998.1828525737</v>
      </c>
      <c r="M155" s="257">
        <f t="shared" si="70"/>
        <v>3541065.418719701</v>
      </c>
      <c r="N155" s="257">
        <f t="shared" si="70"/>
        <v>12646921.679264432</v>
      </c>
      <c r="O155" s="258">
        <f>SUM(O152:O154)</f>
        <v>32695067.133421529</v>
      </c>
    </row>
  </sheetData>
  <mergeCells count="10">
    <mergeCell ref="M130:N130"/>
    <mergeCell ref="C1:N1"/>
    <mergeCell ref="A36:A48"/>
    <mergeCell ref="A68:A80"/>
    <mergeCell ref="A84:A96"/>
    <mergeCell ref="A116:A128"/>
    <mergeCell ref="A100:A112"/>
    <mergeCell ref="A4:A16"/>
    <mergeCell ref="A20:A32"/>
    <mergeCell ref="A52:A64"/>
  </mergeCells>
  <conditionalFormatting sqref="O150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Q97"/>
  <sheetViews>
    <sheetView zoomScale="80" zoomScaleNormal="80" workbookViewId="0">
      <pane xSplit="2" topLeftCell="C1" activePane="topRight" state="frozen"/>
      <selection activeCell="J80" sqref="J80"/>
      <selection pane="topRight" activeCell="J32" sqref="J32"/>
    </sheetView>
  </sheetViews>
  <sheetFormatPr defaultRowHeight="15" x14ac:dyDescent="0.25"/>
  <cols>
    <col min="1" max="1" width="9" customWidth="1"/>
    <col min="2" max="2" width="29" bestFit="1" customWidth="1"/>
    <col min="3" max="3" width="12.5703125" bestFit="1" customWidth="1"/>
    <col min="4" max="4" width="14.28515625" bestFit="1" customWidth="1"/>
    <col min="5" max="5" width="15.28515625" bestFit="1" customWidth="1"/>
    <col min="6" max="6" width="12.5703125" bestFit="1" customWidth="1"/>
    <col min="7" max="7" width="13.5703125" bestFit="1" customWidth="1"/>
    <col min="8" max="8" width="14.7109375" bestFit="1" customWidth="1"/>
    <col min="9" max="15" width="14.28515625" bestFit="1" customWidth="1"/>
    <col min="16" max="16" width="10.5703125" bestFit="1" customWidth="1"/>
    <col min="17" max="17" width="16.7109375" bestFit="1" customWidth="1"/>
  </cols>
  <sheetData>
    <row r="1" spans="1:15" ht="15.75" thickBot="1" x14ac:dyDescent="0.3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75" thickBot="1" x14ac:dyDescent="0.3">
      <c r="A2" s="67"/>
      <c r="B2" s="145" t="s">
        <v>13</v>
      </c>
      <c r="C2" s="306">
        <v>1</v>
      </c>
      <c r="D2" s="307">
        <f>C2</f>
        <v>1</v>
      </c>
      <c r="E2" s="307">
        <f t="shared" ref="E2:O2" si="0">D2</f>
        <v>1</v>
      </c>
      <c r="F2" s="307">
        <f t="shared" si="0"/>
        <v>1</v>
      </c>
      <c r="G2" s="307">
        <f t="shared" si="0"/>
        <v>1</v>
      </c>
      <c r="H2" s="307">
        <f t="shared" si="0"/>
        <v>1</v>
      </c>
      <c r="I2" s="307">
        <f t="shared" si="0"/>
        <v>1</v>
      </c>
      <c r="J2" s="307">
        <f t="shared" si="0"/>
        <v>1</v>
      </c>
      <c r="K2" s="307">
        <f t="shared" si="0"/>
        <v>1</v>
      </c>
      <c r="L2" s="307">
        <f t="shared" si="0"/>
        <v>1</v>
      </c>
      <c r="M2" s="307">
        <f t="shared" si="0"/>
        <v>1</v>
      </c>
      <c r="N2" s="307">
        <f t="shared" si="0"/>
        <v>1</v>
      </c>
      <c r="O2" s="307">
        <f t="shared" si="0"/>
        <v>1</v>
      </c>
    </row>
    <row r="3" spans="1:15" s="7" customFormat="1" ht="16.5" customHeight="1" thickBot="1" x14ac:dyDescent="0.4">
      <c r="B3" s="66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5" ht="15.75" customHeight="1" thickBot="1" x14ac:dyDescent="0.3">
      <c r="A4" s="508" t="s">
        <v>14</v>
      </c>
      <c r="B4" s="149" t="s">
        <v>10</v>
      </c>
      <c r="C4" s="139">
        <f>'YTD PROGRAM SUMMARY'!C5</f>
        <v>45658</v>
      </c>
      <c r="D4" s="139">
        <f>'YTD PROGRAM SUMMARY'!D5</f>
        <v>45689</v>
      </c>
      <c r="E4" s="139">
        <f>'YTD PROGRAM SUMMARY'!E5</f>
        <v>45717</v>
      </c>
      <c r="F4" s="139">
        <f>'YTD PROGRAM SUMMARY'!F5</f>
        <v>45748</v>
      </c>
      <c r="G4" s="139">
        <f>'YTD PROGRAM SUMMARY'!G5</f>
        <v>45778</v>
      </c>
      <c r="H4" s="139">
        <f>'YTD PROGRAM SUMMARY'!H5</f>
        <v>45809</v>
      </c>
      <c r="I4" s="139">
        <f>'YTD PROGRAM SUMMARY'!I5</f>
        <v>45839</v>
      </c>
      <c r="J4" s="139">
        <f>'YTD PROGRAM SUMMARY'!J5</f>
        <v>45870</v>
      </c>
      <c r="K4" s="139">
        <f>'YTD PROGRAM SUMMARY'!K5</f>
        <v>45901</v>
      </c>
      <c r="L4" s="139">
        <f>'YTD PROGRAM SUMMARY'!L5</f>
        <v>45931</v>
      </c>
      <c r="M4" s="139">
        <f>'YTD PROGRAM SUMMARY'!M5</f>
        <v>45962</v>
      </c>
      <c r="N4" s="139">
        <f>'YTD PROGRAM SUMMARY'!N5</f>
        <v>45992</v>
      </c>
      <c r="O4" s="139">
        <f>'YTD PROGRAM SUMMARY'!O5</f>
        <v>46023</v>
      </c>
    </row>
    <row r="5" spans="1:15" ht="15" customHeight="1" x14ac:dyDescent="0.25">
      <c r="A5" s="509"/>
      <c r="B5" s="94" t="s">
        <v>0</v>
      </c>
      <c r="C5" s="127">
        <f>'RES kWh ENTRY'!C74</f>
        <v>182758.3761921837</v>
      </c>
      <c r="D5" s="127">
        <f>'RES kWh ENTRY'!D74</f>
        <v>185530.53414303376</v>
      </c>
      <c r="E5" s="253">
        <f>'RES kWh ENTRY'!E74</f>
        <v>115312.80506268518</v>
      </c>
      <c r="F5" s="127">
        <f>'RES kWh ENTRY'!F74</f>
        <v>515105.6941455584</v>
      </c>
      <c r="G5" s="127">
        <f>'RES kWh ENTRY'!G74</f>
        <v>149732.85292098927</v>
      </c>
      <c r="H5" s="127">
        <f>'RES kWh ENTRY'!H74</f>
        <v>134260.51720592982</v>
      </c>
      <c r="I5" s="127">
        <f>'RES kWh ENTRY'!I74</f>
        <v>335541.08949442988</v>
      </c>
      <c r="J5" s="127">
        <f>'RES kWh ENTRY'!J74</f>
        <v>194722.42443401378</v>
      </c>
      <c r="K5" s="127">
        <f>'RES kWh ENTRY'!K74</f>
        <v>410603.8184558666</v>
      </c>
      <c r="L5" s="127">
        <f>'RES kWh ENTRY'!L74</f>
        <v>372275.38500124495</v>
      </c>
      <c r="M5" s="127">
        <f>'RES kWh ENTRY'!M74</f>
        <v>305799.33920156112</v>
      </c>
      <c r="N5" s="127">
        <f>'RES kWh ENTRY'!N74</f>
        <v>405276.00713823264</v>
      </c>
      <c r="O5" s="194"/>
    </row>
    <row r="6" spans="1:15" x14ac:dyDescent="0.25">
      <c r="A6" s="509"/>
      <c r="B6" s="150" t="s">
        <v>1</v>
      </c>
      <c r="C6" s="3">
        <f>'RES kWh ENTRY'!C75</f>
        <v>247017.07703203906</v>
      </c>
      <c r="D6" s="3">
        <f>'RES kWh ENTRY'!D75</f>
        <v>234909.83920762441</v>
      </c>
      <c r="E6" s="3">
        <f>'RES kWh ENTRY'!E75</f>
        <v>257707.09242121628</v>
      </c>
      <c r="F6" s="3">
        <f>'RES kWh ENTRY'!F75</f>
        <v>552165.3476991955</v>
      </c>
      <c r="G6" s="3">
        <f>'RES kWh ENTRY'!G75</f>
        <v>252783.49179668352</v>
      </c>
      <c r="H6" s="3">
        <f>'RES kWh ENTRY'!H75</f>
        <v>258761.11846959029</v>
      </c>
      <c r="I6" s="3">
        <f>'RES kWh ENTRY'!I75</f>
        <v>410249.90387558914</v>
      </c>
      <c r="J6" s="3">
        <f>'RES kWh ENTRY'!J75</f>
        <v>289794.88107330765</v>
      </c>
      <c r="K6" s="3">
        <f>'RES kWh ENTRY'!K75</f>
        <v>473211.5104968776</v>
      </c>
      <c r="L6" s="3">
        <f>'RES kWh ENTRY'!L75</f>
        <v>415793.37990878394</v>
      </c>
      <c r="M6" s="3">
        <f>'RES kWh ENTRY'!M75</f>
        <v>299220.19990096998</v>
      </c>
      <c r="N6" s="3">
        <f>'RES kWh ENTRY'!N75</f>
        <v>522636.97616179148</v>
      </c>
      <c r="O6" s="147"/>
    </row>
    <row r="7" spans="1:15" x14ac:dyDescent="0.25">
      <c r="A7" s="509"/>
      <c r="B7" s="91" t="s">
        <v>2</v>
      </c>
      <c r="C7" s="3">
        <f>'RES kWh ENTRY'!C76</f>
        <v>0</v>
      </c>
      <c r="D7" s="3">
        <f>'RES kWh ENTRY'!D76</f>
        <v>0</v>
      </c>
      <c r="E7" s="3">
        <f>'RES kWh ENTRY'!E76</f>
        <v>0</v>
      </c>
      <c r="F7" s="3">
        <f>'RES kWh ENTRY'!F76</f>
        <v>0</v>
      </c>
      <c r="G7" s="3">
        <f>'RES kWh ENTRY'!G76</f>
        <v>0</v>
      </c>
      <c r="H7" s="3">
        <f>'RES kWh ENTRY'!H76</f>
        <v>0</v>
      </c>
      <c r="I7" s="3">
        <f>'RES kWh ENTRY'!I76</f>
        <v>0</v>
      </c>
      <c r="J7" s="3">
        <f>'RES kWh ENTRY'!J76</f>
        <v>0</v>
      </c>
      <c r="K7" s="3">
        <f>'RES kWh ENTRY'!K76</f>
        <v>0</v>
      </c>
      <c r="L7" s="3">
        <f>'RES kWh ENTRY'!L76</f>
        <v>0</v>
      </c>
      <c r="M7" s="3">
        <f>'RES kWh ENTRY'!M76</f>
        <v>0</v>
      </c>
      <c r="N7" s="3">
        <f>'RES kWh ENTRY'!N76</f>
        <v>0</v>
      </c>
      <c r="O7" s="147"/>
    </row>
    <row r="8" spans="1:15" x14ac:dyDescent="0.25">
      <c r="A8" s="509"/>
      <c r="B8" s="91" t="s">
        <v>9</v>
      </c>
      <c r="C8" s="3">
        <f>'RES kWh ENTRY'!C77</f>
        <v>144586.59920149585</v>
      </c>
      <c r="D8" s="3">
        <f>'RES kWh ENTRY'!D77</f>
        <v>137499.86510282953</v>
      </c>
      <c r="E8" s="3">
        <f>'RES kWh ENTRY'!E77</f>
        <v>150843.78995568937</v>
      </c>
      <c r="F8" s="3">
        <f>'RES kWh ENTRY'!F77</f>
        <v>323199.15197759052</v>
      </c>
      <c r="G8" s="3">
        <f>'RES kWh ENTRY'!G77</f>
        <v>147961.85693842184</v>
      </c>
      <c r="H8" s="3">
        <f>'RES kWh ENTRY'!H77</f>
        <v>151460.74342156018</v>
      </c>
      <c r="I8" s="3">
        <f>'RES kWh ENTRY'!I77</f>
        <v>240131.73152566454</v>
      </c>
      <c r="J8" s="3">
        <f>'RES kWh ENTRY'!J77</f>
        <v>169625.74743347333</v>
      </c>
      <c r="K8" s="3">
        <f>'RES kWh ENTRY'!K77</f>
        <v>276985.07256189472</v>
      </c>
      <c r="L8" s="3">
        <f>'RES kWh ENTRY'!L77</f>
        <v>243376.49645052306</v>
      </c>
      <c r="M8" s="3">
        <f>'RES kWh ENTRY'!M77</f>
        <v>175142.6728705951</v>
      </c>
      <c r="N8" s="3">
        <f>'RES kWh ENTRY'!N77</f>
        <v>305915.29908835184</v>
      </c>
      <c r="O8" s="147"/>
    </row>
    <row r="9" spans="1:15" x14ac:dyDescent="0.25">
      <c r="A9" s="509"/>
      <c r="B9" s="150" t="s">
        <v>3</v>
      </c>
      <c r="C9" s="3">
        <f>'RES kWh ENTRY'!C78</f>
        <v>0</v>
      </c>
      <c r="D9" s="3">
        <f>'RES kWh ENTRY'!D78</f>
        <v>0</v>
      </c>
      <c r="E9" s="3">
        <f>'RES kWh ENTRY'!E78</f>
        <v>0</v>
      </c>
      <c r="F9" s="3">
        <f>'RES kWh ENTRY'!F78</f>
        <v>0</v>
      </c>
      <c r="G9" s="3">
        <f>'RES kWh ENTRY'!G78</f>
        <v>0</v>
      </c>
      <c r="H9" s="3">
        <f>'RES kWh ENTRY'!H78</f>
        <v>0</v>
      </c>
      <c r="I9" s="3">
        <f>'RES kWh ENTRY'!I78</f>
        <v>0</v>
      </c>
      <c r="J9" s="3">
        <f>'RES kWh ENTRY'!J78</f>
        <v>0</v>
      </c>
      <c r="K9" s="3">
        <f>'RES kWh ENTRY'!K78</f>
        <v>0</v>
      </c>
      <c r="L9" s="3">
        <f>'RES kWh ENTRY'!L78</f>
        <v>0</v>
      </c>
      <c r="M9" s="3">
        <f>'RES kWh ENTRY'!M78</f>
        <v>0</v>
      </c>
      <c r="N9" s="3">
        <f>'RES kWh ENTRY'!N78</f>
        <v>0</v>
      </c>
      <c r="O9" s="147"/>
    </row>
    <row r="10" spans="1:15" x14ac:dyDescent="0.25">
      <c r="A10" s="509"/>
      <c r="B10" s="91" t="s">
        <v>4</v>
      </c>
      <c r="C10" s="3">
        <f>'RES kWh ENTRY'!C79</f>
        <v>24082.687267168974</v>
      </c>
      <c r="D10" s="3">
        <f>'RES kWh ENTRY'!D79</f>
        <v>27743.143143190573</v>
      </c>
      <c r="E10" s="3">
        <f>'RES kWh ENTRY'!E79</f>
        <v>24627.396729598269</v>
      </c>
      <c r="F10" s="3">
        <f>'RES kWh ENTRY'!F79</f>
        <v>56817.822209144913</v>
      </c>
      <c r="G10" s="3">
        <f>'RES kWh ENTRY'!G79</f>
        <v>39351.746137532231</v>
      </c>
      <c r="H10" s="3">
        <f>'RES kWh ENTRY'!H79</f>
        <v>41336.738928512641</v>
      </c>
      <c r="I10" s="3">
        <f>'RES kWh ENTRY'!I79</f>
        <v>72075.850258601349</v>
      </c>
      <c r="J10" s="3">
        <f>'RES kWh ENTRY'!J79</f>
        <v>54522.938889251134</v>
      </c>
      <c r="K10" s="3">
        <f>'RES kWh ENTRY'!K79</f>
        <v>70185.160428627103</v>
      </c>
      <c r="L10" s="3">
        <f>'RES kWh ENTRY'!L79</f>
        <v>66254.918746028648</v>
      </c>
      <c r="M10" s="3">
        <f>'RES kWh ENTRY'!M79</f>
        <v>46182.411447667808</v>
      </c>
      <c r="N10" s="3">
        <f>'RES kWh ENTRY'!N79</f>
        <v>46348.826404413645</v>
      </c>
      <c r="O10" s="147"/>
    </row>
    <row r="11" spans="1:15" x14ac:dyDescent="0.25">
      <c r="A11" s="509"/>
      <c r="B11" s="91" t="s">
        <v>5</v>
      </c>
      <c r="C11" s="3">
        <f>'RES kWh ENTRY'!C80</f>
        <v>24157.09338544487</v>
      </c>
      <c r="D11" s="3">
        <f>'RES kWh ENTRY'!D80</f>
        <v>26063.816120884974</v>
      </c>
      <c r="E11" s="3">
        <f>'RES kWh ENTRY'!E80</f>
        <v>33480.468325252965</v>
      </c>
      <c r="F11" s="3">
        <f>'RES kWh ENTRY'!F80</f>
        <v>50434.35012908846</v>
      </c>
      <c r="G11" s="3">
        <f>'RES kWh ENTRY'!G80</f>
        <v>46194.851486492604</v>
      </c>
      <c r="H11" s="3">
        <f>'RES kWh ENTRY'!H80</f>
        <v>45136.812389437182</v>
      </c>
      <c r="I11" s="3">
        <f>'RES kWh ENTRY'!I80</f>
        <v>69929.203995428223</v>
      </c>
      <c r="J11" s="3">
        <f>'RES kWh ENTRY'!J80</f>
        <v>68658.027902674774</v>
      </c>
      <c r="K11" s="3">
        <f>'RES kWh ENTRY'!K80</f>
        <v>51494.183386047349</v>
      </c>
      <c r="L11" s="3">
        <f>'RES kWh ENTRY'!L80</f>
        <v>67173.632006843109</v>
      </c>
      <c r="M11" s="3">
        <f>'RES kWh ENTRY'!M80</f>
        <v>38990.811831081643</v>
      </c>
      <c r="N11" s="3">
        <f>'RES kWh ENTRY'!N80</f>
        <v>55095.706369471874</v>
      </c>
      <c r="O11" s="147"/>
    </row>
    <row r="12" spans="1:15" x14ac:dyDescent="0.25">
      <c r="A12" s="509"/>
      <c r="B12" s="91" t="s">
        <v>6</v>
      </c>
      <c r="C12" s="3">
        <f>'RES kWh ENTRY'!C81</f>
        <v>0</v>
      </c>
      <c r="D12" s="3">
        <f>'RES kWh ENTRY'!D81</f>
        <v>0</v>
      </c>
      <c r="E12" s="3">
        <f>'RES kWh ENTRY'!E81</f>
        <v>0</v>
      </c>
      <c r="F12" s="3">
        <f>'RES kWh ENTRY'!F81</f>
        <v>0</v>
      </c>
      <c r="G12" s="3">
        <f>'RES kWh ENTRY'!G81</f>
        <v>0</v>
      </c>
      <c r="H12" s="3">
        <f>'RES kWh ENTRY'!H81</f>
        <v>0</v>
      </c>
      <c r="I12" s="3">
        <f>'RES kWh ENTRY'!I81</f>
        <v>0</v>
      </c>
      <c r="J12" s="3">
        <f>'RES kWh ENTRY'!J81</f>
        <v>0</v>
      </c>
      <c r="K12" s="3">
        <f>'RES kWh ENTRY'!K81</f>
        <v>0</v>
      </c>
      <c r="L12" s="3">
        <f>'RES kWh ENTRY'!L81</f>
        <v>0</v>
      </c>
      <c r="M12" s="3">
        <f>'RES kWh ENTRY'!M81</f>
        <v>0</v>
      </c>
      <c r="N12" s="3">
        <f>'RES kWh ENTRY'!N81</f>
        <v>0</v>
      </c>
      <c r="O12" s="147"/>
    </row>
    <row r="13" spans="1:15" x14ac:dyDescent="0.25">
      <c r="A13" s="509"/>
      <c r="B13" s="91" t="s">
        <v>7</v>
      </c>
      <c r="C13" s="3">
        <f>'RES kWh ENTRY'!C82</f>
        <v>0</v>
      </c>
      <c r="D13" s="3">
        <f>'RES kWh ENTRY'!D82</f>
        <v>0</v>
      </c>
      <c r="E13" s="3">
        <f>'RES kWh ENTRY'!E82</f>
        <v>0</v>
      </c>
      <c r="F13" s="3">
        <f>'RES kWh ENTRY'!F82</f>
        <v>0</v>
      </c>
      <c r="G13" s="3">
        <f>'RES kWh ENTRY'!G82</f>
        <v>0</v>
      </c>
      <c r="H13" s="3">
        <f>'RES kWh ENTRY'!H82</f>
        <v>0</v>
      </c>
      <c r="I13" s="3">
        <f>'RES kWh ENTRY'!I82</f>
        <v>0</v>
      </c>
      <c r="J13" s="3">
        <f>'RES kWh ENTRY'!J82</f>
        <v>0</v>
      </c>
      <c r="K13" s="3">
        <f>'RES kWh ENTRY'!K82</f>
        <v>0</v>
      </c>
      <c r="L13" s="3">
        <f>'RES kWh ENTRY'!L82</f>
        <v>0</v>
      </c>
      <c r="M13" s="3">
        <f>'RES kWh ENTRY'!M82</f>
        <v>0</v>
      </c>
      <c r="N13" s="3">
        <f>'RES kWh ENTRY'!N82</f>
        <v>0</v>
      </c>
      <c r="O13" s="147"/>
    </row>
    <row r="14" spans="1:15" x14ac:dyDescent="0.25">
      <c r="A14" s="509"/>
      <c r="B14" s="91" t="s">
        <v>8</v>
      </c>
      <c r="C14" s="3">
        <f>'RES kWh ENTRY'!C83</f>
        <v>47130.589419477212</v>
      </c>
      <c r="D14" s="3">
        <f>'RES kWh ENTRY'!D83</f>
        <v>39949.815209060987</v>
      </c>
      <c r="E14" s="3">
        <f>'RES kWh ENTRY'!E83</f>
        <v>51565.910305648998</v>
      </c>
      <c r="F14" s="3">
        <f>'RES kWh ENTRY'!F83</f>
        <v>113364.90818238744</v>
      </c>
      <c r="G14" s="3">
        <f>'RES kWh ENTRY'!G83</f>
        <v>49184.912119045075</v>
      </c>
      <c r="H14" s="3">
        <f>'RES kWh ENTRY'!H83</f>
        <v>80082.283223128368</v>
      </c>
      <c r="I14" s="3">
        <f>'RES kWh ENTRY'!I83</f>
        <v>186891.78180847049</v>
      </c>
      <c r="J14" s="3">
        <f>'RES kWh ENTRY'!J83</f>
        <v>172694.01307501862</v>
      </c>
      <c r="K14" s="3">
        <f>'RES kWh ENTRY'!K83</f>
        <v>142847.06017097028</v>
      </c>
      <c r="L14" s="3">
        <f>'RES kWh ENTRY'!L83</f>
        <v>158588.75547390137</v>
      </c>
      <c r="M14" s="3">
        <f>'RES kWh ENTRY'!M83</f>
        <v>89378.070885006629</v>
      </c>
      <c r="N14" s="3">
        <f>'RES kWh ENTRY'!N83</f>
        <v>118457.40320023446</v>
      </c>
      <c r="O14" s="147"/>
    </row>
    <row r="15" spans="1:15" ht="15.75" thickBot="1" x14ac:dyDescent="0.3">
      <c r="A15" s="509"/>
      <c r="B15" s="151" t="s">
        <v>42</v>
      </c>
      <c r="C15" s="146">
        <f>'RES kWh ENTRY'!C84</f>
        <v>0</v>
      </c>
      <c r="D15" s="146">
        <f>'RES kWh ENTRY'!D84</f>
        <v>0</v>
      </c>
      <c r="E15" s="146">
        <f>'RES kWh ENTRY'!E84</f>
        <v>0</v>
      </c>
      <c r="F15" s="146">
        <f>'RES kWh ENTRY'!F84</f>
        <v>0</v>
      </c>
      <c r="G15" s="146">
        <f>'RES kWh ENTRY'!G84</f>
        <v>0</v>
      </c>
      <c r="H15" s="146">
        <f>'RES kWh ENTRY'!H84</f>
        <v>0</v>
      </c>
      <c r="I15" s="146">
        <f>'RES kWh ENTRY'!I84</f>
        <v>0</v>
      </c>
      <c r="J15" s="146">
        <f>'RES kWh ENTRY'!J84</f>
        <v>0</v>
      </c>
      <c r="K15" s="146">
        <f>'RES kWh ENTRY'!K84</f>
        <v>0</v>
      </c>
      <c r="L15" s="146">
        <f>'RES kWh ENTRY'!L84</f>
        <v>0</v>
      </c>
      <c r="M15" s="146">
        <f>'RES kWh ENTRY'!M84</f>
        <v>0</v>
      </c>
      <c r="N15" s="146">
        <f>'RES kWh ENTRY'!N84</f>
        <v>0</v>
      </c>
      <c r="O15" s="147"/>
    </row>
    <row r="16" spans="1:15" ht="15.75" thickBot="1" x14ac:dyDescent="0.3">
      <c r="A16" s="510"/>
      <c r="B16" s="152" t="s">
        <v>25</v>
      </c>
      <c r="C16" s="130">
        <f>SUM(C5:C15)</f>
        <v>669732.42249780963</v>
      </c>
      <c r="D16" s="130">
        <f t="shared" ref="D16:O16" si="1">SUM(D5:D15)</f>
        <v>651697.01292662416</v>
      </c>
      <c r="E16" s="130">
        <f t="shared" si="1"/>
        <v>633537.46280009113</v>
      </c>
      <c r="F16" s="130">
        <f t="shared" si="1"/>
        <v>1611087.2743429653</v>
      </c>
      <c r="G16" s="130">
        <f t="shared" si="1"/>
        <v>685209.71139916452</v>
      </c>
      <c r="H16" s="130">
        <f t="shared" si="1"/>
        <v>711038.21363815863</v>
      </c>
      <c r="I16" s="130">
        <f t="shared" si="1"/>
        <v>1314819.5609581838</v>
      </c>
      <c r="J16" s="130">
        <f t="shared" si="1"/>
        <v>950018.03280773922</v>
      </c>
      <c r="K16" s="130">
        <f t="shared" si="1"/>
        <v>1425326.8055002838</v>
      </c>
      <c r="L16" s="130">
        <f t="shared" si="1"/>
        <v>1323462.5675873249</v>
      </c>
      <c r="M16" s="130">
        <f t="shared" si="1"/>
        <v>954713.50613688235</v>
      </c>
      <c r="N16" s="130">
        <f t="shared" si="1"/>
        <v>1453730.2183624962</v>
      </c>
      <c r="O16" s="195">
        <f t="shared" si="1"/>
        <v>0</v>
      </c>
    </row>
    <row r="17" spans="1:17" x14ac:dyDescent="0.25">
      <c r="A17" s="231"/>
      <c r="B17" s="123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</row>
    <row r="18" spans="1:17" ht="15.75" thickBot="1" x14ac:dyDescent="0.3">
      <c r="A18" s="124"/>
      <c r="B18" s="406"/>
      <c r="C18" s="408"/>
      <c r="D18" s="407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spans="1:17" ht="16.5" thickBot="1" x14ac:dyDescent="0.3">
      <c r="A19" s="511" t="s">
        <v>15</v>
      </c>
      <c r="B19" s="409" t="s">
        <v>10</v>
      </c>
      <c r="C19" s="139">
        <f>C$4</f>
        <v>45658</v>
      </c>
      <c r="D19" s="139">
        <f t="shared" ref="D19:O19" si="2">D$4</f>
        <v>45689</v>
      </c>
      <c r="E19" s="139">
        <f t="shared" si="2"/>
        <v>45717</v>
      </c>
      <c r="F19" s="139">
        <f t="shared" si="2"/>
        <v>45748</v>
      </c>
      <c r="G19" s="139">
        <f t="shared" si="2"/>
        <v>45778</v>
      </c>
      <c r="H19" s="139">
        <f t="shared" si="2"/>
        <v>45809</v>
      </c>
      <c r="I19" s="139">
        <f t="shared" si="2"/>
        <v>45839</v>
      </c>
      <c r="J19" s="139">
        <f t="shared" si="2"/>
        <v>45870</v>
      </c>
      <c r="K19" s="139">
        <f t="shared" si="2"/>
        <v>45901</v>
      </c>
      <c r="L19" s="139">
        <f t="shared" si="2"/>
        <v>45931</v>
      </c>
      <c r="M19" s="139">
        <f t="shared" si="2"/>
        <v>45962</v>
      </c>
      <c r="N19" s="139">
        <f t="shared" si="2"/>
        <v>45992</v>
      </c>
      <c r="O19" s="139">
        <f t="shared" si="2"/>
        <v>46023</v>
      </c>
    </row>
    <row r="20" spans="1:17" ht="15" customHeight="1" x14ac:dyDescent="0.25">
      <c r="A20" s="512"/>
      <c r="B20" s="91" t="str">
        <f t="shared" ref="B20:C31" si="3">B5</f>
        <v>Building Shell</v>
      </c>
      <c r="C20" s="308">
        <f>C5</f>
        <v>182758.3761921837</v>
      </c>
      <c r="D20" s="3">
        <f>IF(SUM($C$16:$N$16)=0,0,C20+D5)</f>
        <v>368288.91033521749</v>
      </c>
      <c r="E20" s="3">
        <f t="shared" ref="E20:O20" si="4">IF(SUM($C$16:$N$16)=0,0,D20+E5)</f>
        <v>483601.71539790265</v>
      </c>
      <c r="F20" s="3">
        <f t="shared" si="4"/>
        <v>998707.40954346105</v>
      </c>
      <c r="G20" s="3">
        <f t="shared" si="4"/>
        <v>1148440.2624644502</v>
      </c>
      <c r="H20" s="3">
        <f t="shared" si="4"/>
        <v>1282700.7796703801</v>
      </c>
      <c r="I20" s="3">
        <f t="shared" si="4"/>
        <v>1618241.8691648101</v>
      </c>
      <c r="J20" s="3">
        <f t="shared" si="4"/>
        <v>1812964.2935988237</v>
      </c>
      <c r="K20" s="3">
        <f t="shared" si="4"/>
        <v>2223568.1120546903</v>
      </c>
      <c r="L20" s="3">
        <f t="shared" si="4"/>
        <v>2595843.4970559352</v>
      </c>
      <c r="M20" s="3">
        <f t="shared" si="4"/>
        <v>2901642.8362574964</v>
      </c>
      <c r="N20" s="3">
        <f t="shared" si="4"/>
        <v>3306918.8433957291</v>
      </c>
      <c r="O20" s="92">
        <f t="shared" si="4"/>
        <v>3306918.8433957291</v>
      </c>
      <c r="Q20" s="254"/>
    </row>
    <row r="21" spans="1:17" x14ac:dyDescent="0.25">
      <c r="A21" s="512"/>
      <c r="B21" s="348" t="str">
        <f t="shared" si="3"/>
        <v>Cooling</v>
      </c>
      <c r="C21" s="312">
        <f>C6</f>
        <v>247017.07703203906</v>
      </c>
      <c r="D21" s="10">
        <f t="shared" ref="D21:D30" si="5">IF(SUM($C$16:$N$16)=0,0,C21+D6)</f>
        <v>481926.91623966349</v>
      </c>
      <c r="E21" s="3">
        <f t="shared" ref="E21:O21" si="6">IF(SUM($C$16:$N$16)=0,0,D21+E6)</f>
        <v>739634.0086608798</v>
      </c>
      <c r="F21" s="3">
        <f t="shared" si="6"/>
        <v>1291799.3563600753</v>
      </c>
      <c r="G21" s="3">
        <f t="shared" si="6"/>
        <v>1544582.8481567588</v>
      </c>
      <c r="H21" s="3">
        <f t="shared" si="6"/>
        <v>1803343.9666263491</v>
      </c>
      <c r="I21" s="3">
        <f t="shared" si="6"/>
        <v>2213593.8705019383</v>
      </c>
      <c r="J21" s="3">
        <f t="shared" si="6"/>
        <v>2503388.751575246</v>
      </c>
      <c r="K21" s="3">
        <f t="shared" si="6"/>
        <v>2976600.2620721236</v>
      </c>
      <c r="L21" s="3">
        <f t="shared" si="6"/>
        <v>3392393.6419809074</v>
      </c>
      <c r="M21" s="3">
        <f t="shared" si="6"/>
        <v>3691613.8418818773</v>
      </c>
      <c r="N21" s="3">
        <f t="shared" si="6"/>
        <v>4214250.8180436688</v>
      </c>
      <c r="O21" s="3">
        <f t="shared" si="6"/>
        <v>4214250.8180436688</v>
      </c>
    </row>
    <row r="22" spans="1:17" x14ac:dyDescent="0.25">
      <c r="A22" s="512"/>
      <c r="B22" s="91" t="str">
        <f t="shared" si="3"/>
        <v>Freezer</v>
      </c>
      <c r="C22" s="127">
        <f t="shared" si="3"/>
        <v>0</v>
      </c>
      <c r="D22" s="3">
        <f t="shared" si="5"/>
        <v>0</v>
      </c>
      <c r="E22" s="3">
        <f t="shared" ref="E22:O22" si="7">IF(SUM($C$16:$N$16)=0,0,D22+E7)</f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3">
        <f t="shared" si="7"/>
        <v>0</v>
      </c>
      <c r="N22" s="3">
        <f t="shared" si="7"/>
        <v>0</v>
      </c>
      <c r="O22" s="3">
        <f t="shared" si="7"/>
        <v>0</v>
      </c>
    </row>
    <row r="23" spans="1:17" x14ac:dyDescent="0.25">
      <c r="A23" s="512"/>
      <c r="B23" s="91" t="str">
        <f t="shared" si="3"/>
        <v>Heating</v>
      </c>
      <c r="C23" s="3">
        <f t="shared" si="3"/>
        <v>144586.59920149585</v>
      </c>
      <c r="D23" s="3">
        <f t="shared" si="5"/>
        <v>282086.4643043254</v>
      </c>
      <c r="E23" s="3">
        <f t="shared" ref="E23:O23" si="8">IF(SUM($C$16:$N$16)=0,0,D23+E8)</f>
        <v>432930.25426001474</v>
      </c>
      <c r="F23" s="3">
        <f t="shared" si="8"/>
        <v>756129.40623760526</v>
      </c>
      <c r="G23" s="3">
        <f t="shared" si="8"/>
        <v>904091.2631760271</v>
      </c>
      <c r="H23" s="3">
        <f t="shared" si="8"/>
        <v>1055552.0065975874</v>
      </c>
      <c r="I23" s="3">
        <f t="shared" si="8"/>
        <v>1295683.7381232518</v>
      </c>
      <c r="J23" s="3">
        <f t="shared" si="8"/>
        <v>1465309.4855567252</v>
      </c>
      <c r="K23" s="3">
        <f t="shared" si="8"/>
        <v>1742294.55811862</v>
      </c>
      <c r="L23" s="3">
        <f t="shared" si="8"/>
        <v>1985671.0545691431</v>
      </c>
      <c r="M23" s="3">
        <f t="shared" si="8"/>
        <v>2160813.7274397383</v>
      </c>
      <c r="N23" s="338">
        <f t="shared" si="8"/>
        <v>2466729.0265280902</v>
      </c>
      <c r="O23" s="338">
        <f t="shared" si="8"/>
        <v>2466729.0265280902</v>
      </c>
    </row>
    <row r="24" spans="1:17" x14ac:dyDescent="0.25">
      <c r="A24" s="512"/>
      <c r="B24" s="150" t="str">
        <f t="shared" si="3"/>
        <v>HVAC</v>
      </c>
      <c r="C24" s="3">
        <f t="shared" si="3"/>
        <v>0</v>
      </c>
      <c r="D24" s="3">
        <f t="shared" si="5"/>
        <v>0</v>
      </c>
      <c r="E24" s="3">
        <f t="shared" ref="E24:O24" si="9">IF(SUM($C$16:$N$16)=0,0,D24+E9)</f>
        <v>0</v>
      </c>
      <c r="F24" s="3">
        <f t="shared" si="9"/>
        <v>0</v>
      </c>
      <c r="G24" s="3">
        <f t="shared" si="9"/>
        <v>0</v>
      </c>
      <c r="H24" s="3">
        <f t="shared" si="9"/>
        <v>0</v>
      </c>
      <c r="I24" s="3">
        <f t="shared" si="9"/>
        <v>0</v>
      </c>
      <c r="J24" s="3">
        <f t="shared" si="9"/>
        <v>0</v>
      </c>
      <c r="K24" s="3">
        <f t="shared" si="9"/>
        <v>0</v>
      </c>
      <c r="L24" s="3">
        <f t="shared" si="9"/>
        <v>0</v>
      </c>
      <c r="M24" s="337">
        <f t="shared" si="9"/>
        <v>0</v>
      </c>
      <c r="N24" s="337">
        <f t="shared" si="9"/>
        <v>0</v>
      </c>
      <c r="O24" s="3">
        <f t="shared" si="9"/>
        <v>0</v>
      </c>
    </row>
    <row r="25" spans="1:17" x14ac:dyDescent="0.25">
      <c r="A25" s="512"/>
      <c r="B25" s="91" t="str">
        <f t="shared" si="3"/>
        <v>Lighting</v>
      </c>
      <c r="C25" s="3">
        <f t="shared" si="3"/>
        <v>24082.687267168974</v>
      </c>
      <c r="D25" s="3">
        <f t="shared" si="5"/>
        <v>51825.830410359544</v>
      </c>
      <c r="E25" s="3">
        <f t="shared" ref="E25:O25" si="10">IF(SUM($C$16:$N$16)=0,0,D25+E10)</f>
        <v>76453.227139957817</v>
      </c>
      <c r="F25" s="3">
        <f t="shared" si="10"/>
        <v>133271.04934910272</v>
      </c>
      <c r="G25" s="3">
        <f t="shared" si="10"/>
        <v>172622.79548663495</v>
      </c>
      <c r="H25" s="3">
        <f t="shared" si="10"/>
        <v>213959.53441514759</v>
      </c>
      <c r="I25" s="3">
        <f t="shared" si="10"/>
        <v>286035.38467374892</v>
      </c>
      <c r="J25" s="3">
        <f t="shared" si="10"/>
        <v>340558.32356300007</v>
      </c>
      <c r="K25" s="3">
        <f t="shared" si="10"/>
        <v>410743.48399162717</v>
      </c>
      <c r="L25" s="3">
        <f t="shared" si="10"/>
        <v>476998.40273765579</v>
      </c>
      <c r="M25" s="3">
        <f t="shared" si="10"/>
        <v>523180.8141853236</v>
      </c>
      <c r="N25" s="127">
        <f t="shared" si="10"/>
        <v>569529.64058973722</v>
      </c>
      <c r="O25" s="127">
        <f t="shared" si="10"/>
        <v>569529.64058973722</v>
      </c>
    </row>
    <row r="26" spans="1:17" x14ac:dyDescent="0.25">
      <c r="A26" s="512"/>
      <c r="B26" s="91" t="str">
        <f t="shared" si="3"/>
        <v>Miscellaneous</v>
      </c>
      <c r="C26" s="3">
        <f t="shared" si="3"/>
        <v>24157.09338544487</v>
      </c>
      <c r="D26" s="3">
        <f t="shared" si="5"/>
        <v>50220.909506329845</v>
      </c>
      <c r="E26" s="3">
        <f t="shared" ref="E26:O26" si="11">IF(SUM($C$16:$N$16)=0,0,D26+E11)</f>
        <v>83701.377831582809</v>
      </c>
      <c r="F26" s="3">
        <f t="shared" si="11"/>
        <v>134135.72796067127</v>
      </c>
      <c r="G26" s="3">
        <f t="shared" si="11"/>
        <v>180330.57944716388</v>
      </c>
      <c r="H26" s="3">
        <f t="shared" si="11"/>
        <v>225467.39183660108</v>
      </c>
      <c r="I26" s="3">
        <f t="shared" si="11"/>
        <v>295396.5958320293</v>
      </c>
      <c r="J26" s="3">
        <f t="shared" si="11"/>
        <v>364054.6237347041</v>
      </c>
      <c r="K26" s="3">
        <f t="shared" si="11"/>
        <v>415548.80712075147</v>
      </c>
      <c r="L26" s="3">
        <f t="shared" si="11"/>
        <v>482722.43912759458</v>
      </c>
      <c r="M26" s="3">
        <f t="shared" si="11"/>
        <v>521713.25095867622</v>
      </c>
      <c r="N26" s="3">
        <f t="shared" si="11"/>
        <v>576808.95732814807</v>
      </c>
      <c r="O26" s="3">
        <f t="shared" si="11"/>
        <v>576808.95732814807</v>
      </c>
    </row>
    <row r="27" spans="1:17" x14ac:dyDescent="0.25">
      <c r="A27" s="512"/>
      <c r="B27" s="91" t="str">
        <f t="shared" si="3"/>
        <v>Pool Spa</v>
      </c>
      <c r="C27" s="3">
        <f t="shared" si="3"/>
        <v>0</v>
      </c>
      <c r="D27" s="3">
        <f t="shared" si="5"/>
        <v>0</v>
      </c>
      <c r="E27" s="3">
        <f t="shared" ref="E27:O27" si="12">IF(SUM($C$16:$N$16)=0,0,D27+E12)</f>
        <v>0</v>
      </c>
      <c r="F27" s="3">
        <f t="shared" si="12"/>
        <v>0</v>
      </c>
      <c r="G27" s="3">
        <f t="shared" si="12"/>
        <v>0</v>
      </c>
      <c r="H27" s="3">
        <f t="shared" si="12"/>
        <v>0</v>
      </c>
      <c r="I27" s="3">
        <f t="shared" si="12"/>
        <v>0</v>
      </c>
      <c r="J27" s="3">
        <f t="shared" si="12"/>
        <v>0</v>
      </c>
      <c r="K27" s="3">
        <f t="shared" si="12"/>
        <v>0</v>
      </c>
      <c r="L27" s="3">
        <f t="shared" si="12"/>
        <v>0</v>
      </c>
      <c r="M27" s="3">
        <f t="shared" si="12"/>
        <v>0</v>
      </c>
      <c r="N27" s="3">
        <f t="shared" si="12"/>
        <v>0</v>
      </c>
      <c r="O27" s="3">
        <f t="shared" si="12"/>
        <v>0</v>
      </c>
    </row>
    <row r="28" spans="1:17" x14ac:dyDescent="0.25">
      <c r="A28" s="512"/>
      <c r="B28" s="91" t="str">
        <f t="shared" si="3"/>
        <v>Refrigeration</v>
      </c>
      <c r="C28" s="3">
        <f t="shared" si="3"/>
        <v>0</v>
      </c>
      <c r="D28" s="3">
        <f t="shared" si="5"/>
        <v>0</v>
      </c>
      <c r="E28" s="3">
        <f t="shared" ref="E28:O28" si="13">IF(SUM($C$16:$N$16)=0,0,D28+E13)</f>
        <v>0</v>
      </c>
      <c r="F28" s="3">
        <f t="shared" si="13"/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3">
        <f t="shared" si="13"/>
        <v>0</v>
      </c>
      <c r="K28" s="3">
        <f t="shared" si="13"/>
        <v>0</v>
      </c>
      <c r="L28" s="3">
        <f t="shared" si="13"/>
        <v>0</v>
      </c>
      <c r="M28" s="3">
        <f t="shared" si="13"/>
        <v>0</v>
      </c>
      <c r="N28" s="3">
        <f t="shared" si="13"/>
        <v>0</v>
      </c>
      <c r="O28" s="3">
        <f t="shared" si="13"/>
        <v>0</v>
      </c>
    </row>
    <row r="29" spans="1:17" ht="15" customHeight="1" x14ac:dyDescent="0.25">
      <c r="A29" s="512"/>
      <c r="B29" s="91" t="str">
        <f t="shared" si="3"/>
        <v>Water Heating</v>
      </c>
      <c r="C29" s="3">
        <f t="shared" si="3"/>
        <v>47130.589419477212</v>
      </c>
      <c r="D29" s="3">
        <f t="shared" si="5"/>
        <v>87080.404628538206</v>
      </c>
      <c r="E29" s="3">
        <f t="shared" ref="E29:O29" si="14">IF(SUM($C$16:$N$16)=0,0,D29+E14)</f>
        <v>138646.31493418722</v>
      </c>
      <c r="F29" s="3">
        <f t="shared" si="14"/>
        <v>252011.22311657466</v>
      </c>
      <c r="G29" s="3">
        <f t="shared" si="14"/>
        <v>301196.13523561973</v>
      </c>
      <c r="H29" s="3">
        <f t="shared" si="14"/>
        <v>381278.41845874808</v>
      </c>
      <c r="I29" s="3">
        <f t="shared" si="14"/>
        <v>568170.20026721852</v>
      </c>
      <c r="J29" s="3">
        <f t="shared" si="14"/>
        <v>740864.21334223717</v>
      </c>
      <c r="K29" s="3">
        <f t="shared" si="14"/>
        <v>883711.27351320744</v>
      </c>
      <c r="L29" s="3">
        <f t="shared" si="14"/>
        <v>1042300.0289871088</v>
      </c>
      <c r="M29" s="3">
        <f t="shared" si="14"/>
        <v>1131678.0998721155</v>
      </c>
      <c r="N29" s="3">
        <f t="shared" si="14"/>
        <v>1250135.5030723501</v>
      </c>
      <c r="O29" s="3">
        <f t="shared" si="14"/>
        <v>1250135.5030723501</v>
      </c>
    </row>
    <row r="30" spans="1:17" ht="15" customHeight="1" thickBot="1" x14ac:dyDescent="0.3">
      <c r="A30" s="512"/>
      <c r="B30" s="151" t="str">
        <f t="shared" si="3"/>
        <v>Motors(uses bus. load shape)</v>
      </c>
      <c r="C30" s="146">
        <f t="shared" si="3"/>
        <v>0</v>
      </c>
      <c r="D30" s="147">
        <f t="shared" si="5"/>
        <v>0</v>
      </c>
      <c r="E30" s="147">
        <f t="shared" ref="E30:O30" si="15">IF(SUM($C$16:$N$16)=0,0,D30+E15)</f>
        <v>0</v>
      </c>
      <c r="F30" s="147">
        <f t="shared" si="15"/>
        <v>0</v>
      </c>
      <c r="G30" s="147">
        <f t="shared" si="15"/>
        <v>0</v>
      </c>
      <c r="H30" s="147">
        <f t="shared" si="15"/>
        <v>0</v>
      </c>
      <c r="I30" s="147">
        <f t="shared" si="15"/>
        <v>0</v>
      </c>
      <c r="J30" s="147">
        <f t="shared" si="15"/>
        <v>0</v>
      </c>
      <c r="K30" s="147">
        <f t="shared" si="15"/>
        <v>0</v>
      </c>
      <c r="L30" s="147">
        <f t="shared" si="15"/>
        <v>0</v>
      </c>
      <c r="M30" s="147">
        <f t="shared" si="15"/>
        <v>0</v>
      </c>
      <c r="N30" s="147">
        <f t="shared" si="15"/>
        <v>0</v>
      </c>
      <c r="O30" s="146">
        <f t="shared" si="15"/>
        <v>0</v>
      </c>
    </row>
    <row r="31" spans="1:17" ht="15" customHeight="1" thickBot="1" x14ac:dyDescent="0.3">
      <c r="A31" s="513"/>
      <c r="B31" s="152" t="str">
        <f t="shared" si="3"/>
        <v>Monthly kWh</v>
      </c>
      <c r="C31" s="255">
        <f>SUM(C20:C30)</f>
        <v>669732.42249780963</v>
      </c>
      <c r="D31" s="130">
        <f>SUM(D20:D30)</f>
        <v>1321429.4354244338</v>
      </c>
      <c r="E31" s="130">
        <f t="shared" ref="E31:O31" si="16">SUM(E20:E30)</f>
        <v>1954966.8982245252</v>
      </c>
      <c r="F31" s="130">
        <f t="shared" si="16"/>
        <v>3566054.17256749</v>
      </c>
      <c r="G31" s="130">
        <f t="shared" si="16"/>
        <v>4251263.8839666545</v>
      </c>
      <c r="H31" s="130">
        <f t="shared" si="16"/>
        <v>4962302.0976048131</v>
      </c>
      <c r="I31" s="130">
        <f t="shared" si="16"/>
        <v>6277121.6585629974</v>
      </c>
      <c r="J31" s="130">
        <f t="shared" si="16"/>
        <v>7227139.6913707368</v>
      </c>
      <c r="K31" s="130">
        <f t="shared" si="16"/>
        <v>8652466.4968710206</v>
      </c>
      <c r="L31" s="130">
        <f t="shared" si="16"/>
        <v>9975929.064458346</v>
      </c>
      <c r="M31" s="130">
        <f t="shared" si="16"/>
        <v>10930642.570595227</v>
      </c>
      <c r="N31" s="130">
        <f t="shared" si="16"/>
        <v>12384372.788957722</v>
      </c>
      <c r="O31" s="130">
        <f t="shared" si="16"/>
        <v>12384372.788957722</v>
      </c>
    </row>
    <row r="32" spans="1:17" x14ac:dyDescent="0.25">
      <c r="A32" s="232"/>
      <c r="B32" s="123"/>
      <c r="C32" s="309"/>
      <c r="D32" s="310"/>
      <c r="E32" s="311"/>
      <c r="F32" s="310"/>
      <c r="G32" s="310"/>
      <c r="H32" s="311"/>
      <c r="I32" s="310"/>
      <c r="J32" s="310"/>
      <c r="K32" s="310"/>
      <c r="L32" s="310"/>
      <c r="M32" s="310"/>
      <c r="N32" s="269" t="s">
        <v>237</v>
      </c>
      <c r="O32" s="268">
        <f>SUM(C5:N15)</f>
        <v>12384372.788957722</v>
      </c>
    </row>
    <row r="33" spans="1:15" ht="15.75" thickBot="1" x14ac:dyDescent="0.3">
      <c r="A33" s="124"/>
      <c r="B33" s="124"/>
      <c r="C33" s="124"/>
      <c r="D33" s="124"/>
      <c r="E33" s="124"/>
      <c r="F33" s="124"/>
      <c r="G33" s="124"/>
      <c r="H33" s="124"/>
      <c r="N33" s="269" t="s">
        <v>238</v>
      </c>
      <c r="O33" s="274">
        <f>O32+C18</f>
        <v>12384372.788957722</v>
      </c>
    </row>
    <row r="34" spans="1:15" ht="16.5" thickBot="1" x14ac:dyDescent="0.3">
      <c r="A34" s="514" t="s">
        <v>16</v>
      </c>
      <c r="B34" s="149" t="s">
        <v>10</v>
      </c>
      <c r="C34" s="139">
        <f>C$4</f>
        <v>45658</v>
      </c>
      <c r="D34" s="139">
        <f t="shared" ref="D34:O34" si="17">D$4</f>
        <v>45689</v>
      </c>
      <c r="E34" s="139">
        <f t="shared" si="17"/>
        <v>45717</v>
      </c>
      <c r="F34" s="139">
        <f t="shared" si="17"/>
        <v>45748</v>
      </c>
      <c r="G34" s="139">
        <f t="shared" si="17"/>
        <v>45778</v>
      </c>
      <c r="H34" s="139">
        <f t="shared" si="17"/>
        <v>45809</v>
      </c>
      <c r="I34" s="139">
        <f t="shared" si="17"/>
        <v>45839</v>
      </c>
      <c r="J34" s="139">
        <f t="shared" si="17"/>
        <v>45870</v>
      </c>
      <c r="K34" s="139">
        <f t="shared" si="17"/>
        <v>45901</v>
      </c>
      <c r="L34" s="139">
        <f t="shared" si="17"/>
        <v>45931</v>
      </c>
      <c r="M34" s="139">
        <f t="shared" si="17"/>
        <v>45962</v>
      </c>
      <c r="N34" s="139">
        <f t="shared" si="17"/>
        <v>45992</v>
      </c>
      <c r="O34" s="139">
        <f t="shared" si="17"/>
        <v>46023</v>
      </c>
    </row>
    <row r="35" spans="1:15" ht="15" customHeight="1" x14ac:dyDescent="0.25">
      <c r="A35" s="515"/>
      <c r="B35" s="91" t="str">
        <f t="shared" ref="B35:B46" si="18">B20</f>
        <v>Building Shell</v>
      </c>
      <c r="C35" s="312">
        <v>0</v>
      </c>
      <c r="D35" s="295">
        <f t="shared" ref="D35" si="19">C35</f>
        <v>0</v>
      </c>
      <c r="E35" s="295">
        <f t="shared" ref="E35" si="20">D35</f>
        <v>0</v>
      </c>
      <c r="F35" s="295">
        <f t="shared" ref="F35" si="21">E35</f>
        <v>0</v>
      </c>
      <c r="G35" s="295">
        <f t="shared" ref="G35" si="22">F35</f>
        <v>0</v>
      </c>
      <c r="H35" s="295">
        <f t="shared" ref="H35" si="23">G35</f>
        <v>0</v>
      </c>
      <c r="I35" s="295">
        <f t="shared" ref="I35" si="24">H35</f>
        <v>0</v>
      </c>
      <c r="J35" s="295">
        <f t="shared" ref="J35" si="25">I35</f>
        <v>0</v>
      </c>
      <c r="K35" s="295">
        <f t="shared" ref="K35" si="26">J35</f>
        <v>0</v>
      </c>
      <c r="L35" s="295">
        <f t="shared" ref="L35" si="27">K35</f>
        <v>0</v>
      </c>
      <c r="M35" s="295">
        <f t="shared" ref="M35" si="28">L35</f>
        <v>0</v>
      </c>
      <c r="N35" s="295">
        <f t="shared" ref="N35:N44" si="29">M35</f>
        <v>0</v>
      </c>
      <c r="O35" s="369">
        <f t="shared" ref="O35:O44" si="30">N35</f>
        <v>0</v>
      </c>
    </row>
    <row r="36" spans="1:15" x14ac:dyDescent="0.25">
      <c r="A36" s="515"/>
      <c r="B36" s="150" t="str">
        <f t="shared" si="18"/>
        <v>Cooling</v>
      </c>
      <c r="C36" s="3">
        <v>0</v>
      </c>
      <c r="D36" s="3">
        <v>0</v>
      </c>
      <c r="E36" s="3">
        <v>0</v>
      </c>
      <c r="F36" s="295">
        <v>0</v>
      </c>
      <c r="G36" s="3">
        <f t="shared" ref="G36:M36" si="31">F36</f>
        <v>0</v>
      </c>
      <c r="H36" s="3">
        <f t="shared" si="31"/>
        <v>0</v>
      </c>
      <c r="I36" s="3">
        <f t="shared" si="31"/>
        <v>0</v>
      </c>
      <c r="J36" s="3">
        <f t="shared" si="31"/>
        <v>0</v>
      </c>
      <c r="K36" s="3">
        <f t="shared" si="31"/>
        <v>0</v>
      </c>
      <c r="L36" s="3">
        <f t="shared" si="31"/>
        <v>0</v>
      </c>
      <c r="M36" s="3">
        <f t="shared" si="31"/>
        <v>0</v>
      </c>
      <c r="N36" s="3">
        <f t="shared" si="29"/>
        <v>0</v>
      </c>
      <c r="O36" s="3">
        <f t="shared" si="30"/>
        <v>0</v>
      </c>
    </row>
    <row r="37" spans="1:15" x14ac:dyDescent="0.25">
      <c r="A37" s="515"/>
      <c r="B37" s="91" t="str">
        <f t="shared" si="18"/>
        <v>Freezer</v>
      </c>
      <c r="C37" s="3">
        <v>0</v>
      </c>
      <c r="D37" s="3">
        <v>0</v>
      </c>
      <c r="E37" s="3">
        <v>0</v>
      </c>
      <c r="F37" s="295">
        <v>0</v>
      </c>
      <c r="G37" s="3">
        <f t="shared" ref="G37:M37" si="32">F37</f>
        <v>0</v>
      </c>
      <c r="H37" s="3">
        <f t="shared" si="32"/>
        <v>0</v>
      </c>
      <c r="I37" s="3">
        <f t="shared" si="32"/>
        <v>0</v>
      </c>
      <c r="J37" s="3">
        <f t="shared" si="32"/>
        <v>0</v>
      </c>
      <c r="K37" s="3">
        <f t="shared" si="32"/>
        <v>0</v>
      </c>
      <c r="L37" s="3">
        <f t="shared" si="32"/>
        <v>0</v>
      </c>
      <c r="M37" s="3">
        <f t="shared" si="32"/>
        <v>0</v>
      </c>
      <c r="N37" s="3">
        <f t="shared" si="29"/>
        <v>0</v>
      </c>
      <c r="O37" s="127">
        <f t="shared" si="30"/>
        <v>0</v>
      </c>
    </row>
    <row r="38" spans="1:15" x14ac:dyDescent="0.25">
      <c r="A38" s="515"/>
      <c r="B38" s="91" t="str">
        <f t="shared" si="18"/>
        <v>Heating</v>
      </c>
      <c r="C38" s="3">
        <v>0</v>
      </c>
      <c r="D38" s="3">
        <v>0</v>
      </c>
      <c r="E38" s="3">
        <v>0</v>
      </c>
      <c r="F38" s="295">
        <v>0</v>
      </c>
      <c r="G38" s="3">
        <f t="shared" ref="G38:M38" si="33">F38</f>
        <v>0</v>
      </c>
      <c r="H38" s="3">
        <f t="shared" si="33"/>
        <v>0</v>
      </c>
      <c r="I38" s="3">
        <f t="shared" si="33"/>
        <v>0</v>
      </c>
      <c r="J38" s="3">
        <f t="shared" si="33"/>
        <v>0</v>
      </c>
      <c r="K38" s="3">
        <f t="shared" si="33"/>
        <v>0</v>
      </c>
      <c r="L38" s="3">
        <f t="shared" si="33"/>
        <v>0</v>
      </c>
      <c r="M38" s="3">
        <f t="shared" si="33"/>
        <v>0</v>
      </c>
      <c r="N38" s="3">
        <f t="shared" si="29"/>
        <v>0</v>
      </c>
      <c r="O38" s="3">
        <f t="shared" si="30"/>
        <v>0</v>
      </c>
    </row>
    <row r="39" spans="1:15" x14ac:dyDescent="0.25">
      <c r="A39" s="515"/>
      <c r="B39" s="150" t="str">
        <f t="shared" si="18"/>
        <v>HVAC</v>
      </c>
      <c r="C39" s="3">
        <v>0</v>
      </c>
      <c r="D39" s="3">
        <v>0</v>
      </c>
      <c r="E39" s="3">
        <v>0</v>
      </c>
      <c r="F39" s="295">
        <v>0</v>
      </c>
      <c r="G39" s="3">
        <f t="shared" ref="G39:M39" si="34">F39</f>
        <v>0</v>
      </c>
      <c r="H39" s="3">
        <f t="shared" si="34"/>
        <v>0</v>
      </c>
      <c r="I39" s="3">
        <f t="shared" si="34"/>
        <v>0</v>
      </c>
      <c r="J39" s="3">
        <f t="shared" si="34"/>
        <v>0</v>
      </c>
      <c r="K39" s="3">
        <f t="shared" si="34"/>
        <v>0</v>
      </c>
      <c r="L39" s="3">
        <f t="shared" si="34"/>
        <v>0</v>
      </c>
      <c r="M39" s="3">
        <f t="shared" si="34"/>
        <v>0</v>
      </c>
      <c r="N39" s="3">
        <f t="shared" si="29"/>
        <v>0</v>
      </c>
      <c r="O39" s="3">
        <f t="shared" si="30"/>
        <v>0</v>
      </c>
    </row>
    <row r="40" spans="1:15" x14ac:dyDescent="0.25">
      <c r="A40" s="515"/>
      <c r="B40" s="91" t="str">
        <f t="shared" si="18"/>
        <v>Lighting</v>
      </c>
      <c r="C40" s="3">
        <v>0</v>
      </c>
      <c r="D40" s="3">
        <v>0</v>
      </c>
      <c r="E40" s="3">
        <v>0</v>
      </c>
      <c r="F40" s="295">
        <v>0</v>
      </c>
      <c r="G40" s="3">
        <f t="shared" ref="G40:M40" si="35">F40</f>
        <v>0</v>
      </c>
      <c r="H40" s="3">
        <f t="shared" si="35"/>
        <v>0</v>
      </c>
      <c r="I40" s="3">
        <f t="shared" si="35"/>
        <v>0</v>
      </c>
      <c r="J40" s="3">
        <f t="shared" si="35"/>
        <v>0</v>
      </c>
      <c r="K40" s="3">
        <f t="shared" si="35"/>
        <v>0</v>
      </c>
      <c r="L40" s="3">
        <f t="shared" si="35"/>
        <v>0</v>
      </c>
      <c r="M40" s="3">
        <f t="shared" si="35"/>
        <v>0</v>
      </c>
      <c r="N40" s="3">
        <f t="shared" si="29"/>
        <v>0</v>
      </c>
      <c r="O40" s="3">
        <f t="shared" si="30"/>
        <v>0</v>
      </c>
    </row>
    <row r="41" spans="1:15" x14ac:dyDescent="0.25">
      <c r="A41" s="515"/>
      <c r="B41" s="91" t="str">
        <f t="shared" si="18"/>
        <v>Miscellaneous</v>
      </c>
      <c r="C41" s="3">
        <v>0</v>
      </c>
      <c r="D41" s="3">
        <v>0</v>
      </c>
      <c r="E41" s="3">
        <v>0</v>
      </c>
      <c r="F41" s="295">
        <v>0</v>
      </c>
      <c r="G41" s="3">
        <f t="shared" ref="G41:M41" si="36">F41</f>
        <v>0</v>
      </c>
      <c r="H41" s="3">
        <f t="shared" si="36"/>
        <v>0</v>
      </c>
      <c r="I41" s="3">
        <f t="shared" si="36"/>
        <v>0</v>
      </c>
      <c r="J41" s="3">
        <f t="shared" si="36"/>
        <v>0</v>
      </c>
      <c r="K41" s="3">
        <f t="shared" si="36"/>
        <v>0</v>
      </c>
      <c r="L41" s="3">
        <f t="shared" si="36"/>
        <v>0</v>
      </c>
      <c r="M41" s="3">
        <f t="shared" si="36"/>
        <v>0</v>
      </c>
      <c r="N41" s="3">
        <f t="shared" si="29"/>
        <v>0</v>
      </c>
      <c r="O41" s="3">
        <f t="shared" si="30"/>
        <v>0</v>
      </c>
    </row>
    <row r="42" spans="1:15" x14ac:dyDescent="0.25">
      <c r="A42" s="515"/>
      <c r="B42" s="91" t="str">
        <f t="shared" si="18"/>
        <v>Pool Spa</v>
      </c>
      <c r="C42" s="3">
        <v>0</v>
      </c>
      <c r="D42" s="3">
        <v>0</v>
      </c>
      <c r="E42" s="3">
        <v>0</v>
      </c>
      <c r="F42" s="295">
        <v>0</v>
      </c>
      <c r="G42" s="3">
        <f t="shared" ref="G42:M42" si="37">F42</f>
        <v>0</v>
      </c>
      <c r="H42" s="3">
        <f t="shared" si="37"/>
        <v>0</v>
      </c>
      <c r="I42" s="3">
        <f t="shared" si="37"/>
        <v>0</v>
      </c>
      <c r="J42" s="3">
        <f t="shared" si="37"/>
        <v>0</v>
      </c>
      <c r="K42" s="3">
        <f t="shared" si="37"/>
        <v>0</v>
      </c>
      <c r="L42" s="3">
        <f t="shared" si="37"/>
        <v>0</v>
      </c>
      <c r="M42" s="3">
        <f t="shared" si="37"/>
        <v>0</v>
      </c>
      <c r="N42" s="3">
        <f t="shared" si="29"/>
        <v>0</v>
      </c>
      <c r="O42" s="3">
        <f t="shared" si="30"/>
        <v>0</v>
      </c>
    </row>
    <row r="43" spans="1:15" x14ac:dyDescent="0.25">
      <c r="A43" s="515"/>
      <c r="B43" s="91" t="str">
        <f t="shared" si="18"/>
        <v>Refrigeration</v>
      </c>
      <c r="C43" s="3">
        <v>0</v>
      </c>
      <c r="D43" s="3">
        <v>0</v>
      </c>
      <c r="E43" s="3">
        <v>0</v>
      </c>
      <c r="F43" s="295">
        <v>0</v>
      </c>
      <c r="G43" s="3">
        <f t="shared" ref="G43:M43" si="38">F43</f>
        <v>0</v>
      </c>
      <c r="H43" s="3">
        <f t="shared" si="38"/>
        <v>0</v>
      </c>
      <c r="I43" s="3">
        <f t="shared" si="38"/>
        <v>0</v>
      </c>
      <c r="J43" s="3">
        <f t="shared" si="38"/>
        <v>0</v>
      </c>
      <c r="K43" s="3">
        <f t="shared" si="38"/>
        <v>0</v>
      </c>
      <c r="L43" s="3">
        <f t="shared" si="38"/>
        <v>0</v>
      </c>
      <c r="M43" s="3">
        <f t="shared" si="38"/>
        <v>0</v>
      </c>
      <c r="N43" s="3">
        <f t="shared" si="29"/>
        <v>0</v>
      </c>
      <c r="O43" s="3">
        <f t="shared" si="30"/>
        <v>0</v>
      </c>
    </row>
    <row r="44" spans="1:15" ht="15" customHeight="1" x14ac:dyDescent="0.25">
      <c r="A44" s="515"/>
      <c r="B44" s="91" t="str">
        <f t="shared" si="18"/>
        <v>Water Heating</v>
      </c>
      <c r="C44" s="3">
        <v>0</v>
      </c>
      <c r="D44" s="3">
        <v>0</v>
      </c>
      <c r="E44" s="3">
        <v>0</v>
      </c>
      <c r="F44" s="295">
        <v>0</v>
      </c>
      <c r="G44" s="3">
        <f t="shared" ref="G44:M44" si="39">F44</f>
        <v>0</v>
      </c>
      <c r="H44" s="3">
        <f t="shared" si="39"/>
        <v>0</v>
      </c>
      <c r="I44" s="3">
        <f t="shared" si="39"/>
        <v>0</v>
      </c>
      <c r="J44" s="3">
        <f t="shared" si="39"/>
        <v>0</v>
      </c>
      <c r="K44" s="3">
        <f t="shared" si="39"/>
        <v>0</v>
      </c>
      <c r="L44" s="3">
        <f t="shared" si="39"/>
        <v>0</v>
      </c>
      <c r="M44" s="3">
        <f t="shared" si="39"/>
        <v>0</v>
      </c>
      <c r="N44" s="3">
        <f t="shared" si="29"/>
        <v>0</v>
      </c>
      <c r="O44" s="3">
        <f t="shared" si="30"/>
        <v>0</v>
      </c>
    </row>
    <row r="45" spans="1:15" ht="15" customHeight="1" thickBot="1" x14ac:dyDescent="0.3">
      <c r="A45" s="515"/>
      <c r="B45" s="151" t="str">
        <f t="shared" si="18"/>
        <v>Motors(uses bus. load shape)</v>
      </c>
      <c r="C45" s="147"/>
      <c r="D45" s="147"/>
      <c r="E45" s="147"/>
      <c r="F45" s="325">
        <v>0</v>
      </c>
      <c r="G45" s="147"/>
      <c r="H45" s="147"/>
      <c r="I45" s="147"/>
      <c r="J45" s="147"/>
      <c r="K45" s="147"/>
      <c r="L45" s="147"/>
      <c r="M45" s="147"/>
      <c r="N45" s="147"/>
      <c r="O45" s="147"/>
    </row>
    <row r="46" spans="1:15" ht="15" customHeight="1" thickBot="1" x14ac:dyDescent="0.3">
      <c r="A46" s="516"/>
      <c r="B46" s="152" t="str">
        <f t="shared" si="18"/>
        <v>Monthly kWh</v>
      </c>
      <c r="C46" s="130">
        <f>SUM(C35:C45)</f>
        <v>0</v>
      </c>
      <c r="D46" s="130">
        <f t="shared" ref="D46:O46" si="40">SUM(D35:D45)</f>
        <v>0</v>
      </c>
      <c r="E46" s="130">
        <f t="shared" si="40"/>
        <v>0</v>
      </c>
      <c r="F46" s="130">
        <f t="shared" si="40"/>
        <v>0</v>
      </c>
      <c r="G46" s="130">
        <f t="shared" si="40"/>
        <v>0</v>
      </c>
      <c r="H46" s="130">
        <f t="shared" si="40"/>
        <v>0</v>
      </c>
      <c r="I46" s="130">
        <f t="shared" si="40"/>
        <v>0</v>
      </c>
      <c r="J46" s="130">
        <f t="shared" si="40"/>
        <v>0</v>
      </c>
      <c r="K46" s="130">
        <f t="shared" si="40"/>
        <v>0</v>
      </c>
      <c r="L46" s="130">
        <f t="shared" si="40"/>
        <v>0</v>
      </c>
      <c r="M46" s="130">
        <f t="shared" si="40"/>
        <v>0</v>
      </c>
      <c r="N46" s="130">
        <f t="shared" si="40"/>
        <v>0</v>
      </c>
      <c r="O46" s="130">
        <f t="shared" si="40"/>
        <v>0</v>
      </c>
    </row>
    <row r="47" spans="1:15" x14ac:dyDescent="0.25">
      <c r="A47" s="232"/>
      <c r="B47" s="123"/>
      <c r="C47" s="125"/>
      <c r="D47" s="123"/>
      <c r="E47" s="125"/>
      <c r="F47" s="123"/>
      <c r="G47" s="123"/>
      <c r="H47" s="125"/>
      <c r="I47" s="123"/>
      <c r="J47" s="123"/>
      <c r="K47" s="125"/>
      <c r="L47" s="336"/>
      <c r="M47" s="336"/>
      <c r="N47" s="336"/>
      <c r="O47" s="336"/>
    </row>
    <row r="48" spans="1:15" ht="15.75" thickBot="1" x14ac:dyDescent="0.3">
      <c r="A48" s="197" t="s">
        <v>175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24"/>
      <c r="L48" s="124"/>
      <c r="M48" s="124"/>
      <c r="N48" s="124"/>
      <c r="O48" s="124"/>
    </row>
    <row r="49" spans="1:16" ht="16.5" thickBot="1" x14ac:dyDescent="0.3">
      <c r="A49" s="517" t="s">
        <v>17</v>
      </c>
      <c r="B49" s="153" t="s">
        <v>158</v>
      </c>
      <c r="C49" s="139">
        <f>C$4</f>
        <v>45658</v>
      </c>
      <c r="D49" s="139">
        <f t="shared" ref="D49:O49" si="41">D$4</f>
        <v>45689</v>
      </c>
      <c r="E49" s="139">
        <f t="shared" si="41"/>
        <v>45717</v>
      </c>
      <c r="F49" s="139">
        <f t="shared" si="41"/>
        <v>45748</v>
      </c>
      <c r="G49" s="139">
        <f t="shared" si="41"/>
        <v>45778</v>
      </c>
      <c r="H49" s="139">
        <f t="shared" si="41"/>
        <v>45809</v>
      </c>
      <c r="I49" s="139">
        <f t="shared" si="41"/>
        <v>45839</v>
      </c>
      <c r="J49" s="139">
        <f t="shared" si="41"/>
        <v>45870</v>
      </c>
      <c r="K49" s="139">
        <f t="shared" si="41"/>
        <v>45901</v>
      </c>
      <c r="L49" s="139">
        <f t="shared" si="41"/>
        <v>45931</v>
      </c>
      <c r="M49" s="139">
        <f t="shared" si="41"/>
        <v>45962</v>
      </c>
      <c r="N49" s="339">
        <f t="shared" si="41"/>
        <v>45992</v>
      </c>
      <c r="O49" s="139">
        <f t="shared" si="41"/>
        <v>46023</v>
      </c>
    </row>
    <row r="50" spans="1:16" ht="15" customHeight="1" x14ac:dyDescent="0.25">
      <c r="A50" s="518"/>
      <c r="B50" s="28" t="str">
        <f t="shared" ref="B50:B60" si="42">B35</f>
        <v>Building Shell</v>
      </c>
      <c r="C50" s="410">
        <f>((C5*0.5)-C35)*C66*C$78*C$2</f>
        <v>543.7208093969881</v>
      </c>
      <c r="D50" s="23">
        <f>((D5*0.5)+C20-D35)*D66*D$78*D$2</f>
        <v>1366.6174747367154</v>
      </c>
      <c r="E50" s="23">
        <f t="shared" ref="E50:M50" si="43">((E5*0.5)+D20-E35)*E66*E$78*E$2</f>
        <v>1636.0402702291622</v>
      </c>
      <c r="F50" s="23">
        <f t="shared" si="43"/>
        <v>1625.5986888166703</v>
      </c>
      <c r="G50" s="23">
        <f t="shared" si="43"/>
        <v>2651.2479426203831</v>
      </c>
      <c r="H50" s="23">
        <f t="shared" si="43"/>
        <v>15423.451823475723</v>
      </c>
      <c r="I50" s="23">
        <f t="shared" si="43"/>
        <v>24797.639091154397</v>
      </c>
      <c r="J50" s="23">
        <f t="shared" si="43"/>
        <v>27886.643227549775</v>
      </c>
      <c r="K50" s="23">
        <f t="shared" si="43"/>
        <v>16441.335314846263</v>
      </c>
      <c r="L50" s="23">
        <f t="shared" si="43"/>
        <v>4988.0626266854142</v>
      </c>
      <c r="M50" s="23">
        <f t="shared" si="43"/>
        <v>9750.2157006543348</v>
      </c>
      <c r="N50" s="23">
        <f t="shared" ref="N50:N59" si="44">((N5*0.5)+M20-N35)*N66*N$78*N$2</f>
        <v>18579.940015033102</v>
      </c>
      <c r="O50" s="23">
        <f t="shared" ref="O50:O59" si="45">((O5*0.5)+N20-O35)*O66*O$78*O$2</f>
        <v>19676.696932900166</v>
      </c>
    </row>
    <row r="51" spans="1:16" ht="15.75" x14ac:dyDescent="0.25">
      <c r="A51" s="518"/>
      <c r="B51" s="349" t="str">
        <f t="shared" si="42"/>
        <v>Cooling</v>
      </c>
      <c r="C51" s="411">
        <f>((C6*0.5)+C18-C36)*C67*C$78*C$2</f>
        <v>7.9236161833721228</v>
      </c>
      <c r="D51" s="350">
        <f t="shared" ref="D51:M51" si="46">((D6*0.5)+C21-D36)*D67*D$78*D$2</f>
        <v>21.364983970796963</v>
      </c>
      <c r="E51" s="23">
        <f t="shared" si="46"/>
        <v>104.83615426952422</v>
      </c>
      <c r="F51" s="23">
        <f t="shared" si="46"/>
        <v>903.16249434101724</v>
      </c>
      <c r="G51" s="23">
        <f t="shared" si="46"/>
        <v>5602.7528241628752</v>
      </c>
      <c r="H51" s="23">
        <f t="shared" si="46"/>
        <v>43067.017406827013</v>
      </c>
      <c r="I51" s="23">
        <f t="shared" si="46"/>
        <v>69797.144174281246</v>
      </c>
      <c r="J51" s="23">
        <f t="shared" si="46"/>
        <v>77925.713096326828</v>
      </c>
      <c r="K51" s="23">
        <f t="shared" si="46"/>
        <v>42330.106978555756</v>
      </c>
      <c r="L51" s="23">
        <f t="shared" si="46"/>
        <v>3289.969045112146</v>
      </c>
      <c r="M51" s="23">
        <f t="shared" si="46"/>
        <v>304.43951452753839</v>
      </c>
      <c r="N51" s="23">
        <f t="shared" si="44"/>
        <v>270.58339632730406</v>
      </c>
      <c r="O51" s="23">
        <f t="shared" si="45"/>
        <v>270.36273268110074</v>
      </c>
    </row>
    <row r="52" spans="1:16" ht="15.75" x14ac:dyDescent="0.25">
      <c r="A52" s="518"/>
      <c r="B52" s="28" t="str">
        <f t="shared" si="42"/>
        <v>Freezer</v>
      </c>
      <c r="C52" s="351">
        <f t="shared" ref="C52:C59" si="47">((C7*0.5)-C37)*C68*C$78*C$2</f>
        <v>0</v>
      </c>
      <c r="D52" s="23">
        <f t="shared" ref="D52:M52" si="48">((D7*0.5)+C22-D37)*D68*D$78*D$2</f>
        <v>0</v>
      </c>
      <c r="E52" s="23">
        <f t="shared" si="48"/>
        <v>0</v>
      </c>
      <c r="F52" s="23">
        <f t="shared" si="48"/>
        <v>0</v>
      </c>
      <c r="G52" s="23">
        <f t="shared" si="48"/>
        <v>0</v>
      </c>
      <c r="H52" s="23">
        <f t="shared" si="48"/>
        <v>0</v>
      </c>
      <c r="I52" s="23">
        <f t="shared" si="48"/>
        <v>0</v>
      </c>
      <c r="J52" s="23">
        <f t="shared" si="48"/>
        <v>0</v>
      </c>
      <c r="K52" s="23">
        <f t="shared" si="48"/>
        <v>0</v>
      </c>
      <c r="L52" s="23">
        <f t="shared" si="48"/>
        <v>0</v>
      </c>
      <c r="M52" s="23">
        <f t="shared" si="48"/>
        <v>0</v>
      </c>
      <c r="N52" s="23">
        <f t="shared" si="44"/>
        <v>0</v>
      </c>
      <c r="O52" s="23">
        <f t="shared" si="45"/>
        <v>0</v>
      </c>
    </row>
    <row r="53" spans="1:16" ht="15.75" x14ac:dyDescent="0.25">
      <c r="A53" s="518"/>
      <c r="B53" s="28" t="str">
        <f t="shared" si="42"/>
        <v>Heating</v>
      </c>
      <c r="C53" s="23">
        <f t="shared" si="47"/>
        <v>842.19070583322127</v>
      </c>
      <c r="D53" s="23">
        <f t="shared" ref="D53:M53" si="49">((D8*0.5)+C23-D38)*D69*D$78*D$2</f>
        <v>2070.6388624444044</v>
      </c>
      <c r="E53" s="23">
        <f t="shared" si="49"/>
        <v>2643.4068176037572</v>
      </c>
      <c r="F53" s="23">
        <f t="shared" si="49"/>
        <v>2054.7971645992639</v>
      </c>
      <c r="G53" s="23">
        <f t="shared" si="49"/>
        <v>859.54879650094836</v>
      </c>
      <c r="H53" s="23">
        <f t="shared" si="49"/>
        <v>60.981492229806086</v>
      </c>
      <c r="I53" s="23">
        <f t="shared" si="49"/>
        <v>0.86075684007761799</v>
      </c>
      <c r="J53" s="23">
        <f t="shared" si="49"/>
        <v>1.516108316007478</v>
      </c>
      <c r="K53" s="23">
        <f t="shared" si="49"/>
        <v>1723.9560225651621</v>
      </c>
      <c r="L53" s="23">
        <f t="shared" si="49"/>
        <v>5729.8266642940935</v>
      </c>
      <c r="M53" s="23">
        <f t="shared" si="49"/>
        <v>14302.586427121034</v>
      </c>
      <c r="N53" s="23">
        <f t="shared" si="44"/>
        <v>27104.982388444929</v>
      </c>
      <c r="O53" s="23">
        <f t="shared" si="45"/>
        <v>28736.498007755818</v>
      </c>
    </row>
    <row r="54" spans="1:16" ht="15.75" x14ac:dyDescent="0.25">
      <c r="A54" s="518"/>
      <c r="B54" s="28" t="str">
        <f t="shared" si="42"/>
        <v>HVAC</v>
      </c>
      <c r="C54" s="23">
        <f t="shared" si="47"/>
        <v>0</v>
      </c>
      <c r="D54" s="23">
        <f t="shared" ref="D54:M54" si="50">((D9*0.5)+C24-D39)*D70*D$78*D$2</f>
        <v>0</v>
      </c>
      <c r="E54" s="23">
        <f t="shared" si="50"/>
        <v>0</v>
      </c>
      <c r="F54" s="23">
        <f t="shared" si="50"/>
        <v>0</v>
      </c>
      <c r="G54" s="23">
        <f t="shared" si="50"/>
        <v>0</v>
      </c>
      <c r="H54" s="23">
        <f t="shared" si="50"/>
        <v>0</v>
      </c>
      <c r="I54" s="23">
        <f t="shared" si="50"/>
        <v>0</v>
      </c>
      <c r="J54" s="23">
        <f t="shared" si="50"/>
        <v>0</v>
      </c>
      <c r="K54" s="23">
        <f t="shared" si="50"/>
        <v>0</v>
      </c>
      <c r="L54" s="23">
        <f t="shared" si="50"/>
        <v>0</v>
      </c>
      <c r="M54" s="23">
        <f t="shared" si="50"/>
        <v>0</v>
      </c>
      <c r="N54" s="23">
        <f t="shared" si="44"/>
        <v>0</v>
      </c>
      <c r="O54" s="23">
        <f t="shared" si="45"/>
        <v>0</v>
      </c>
    </row>
    <row r="55" spans="1:16" ht="15.75" x14ac:dyDescent="0.25">
      <c r="A55" s="518"/>
      <c r="B55" s="28" t="str">
        <f t="shared" si="42"/>
        <v>Lighting</v>
      </c>
      <c r="C55" s="23">
        <f t="shared" si="47"/>
        <v>65.13634893223572</v>
      </c>
      <c r="D55" s="23">
        <f t="shared" ref="D55:M55" si="51">((D10*0.5)+C25-D40)*D71*D$78*D$2</f>
        <v>178.87921477156308</v>
      </c>
      <c r="E55" s="23">
        <f t="shared" si="51"/>
        <v>326.68177224345447</v>
      </c>
      <c r="F55" s="23">
        <f t="shared" si="51"/>
        <v>524.52163504580824</v>
      </c>
      <c r="G55" s="23">
        <f t="shared" si="51"/>
        <v>733.40778086589739</v>
      </c>
      <c r="H55" s="23">
        <f t="shared" si="51"/>
        <v>1615.973145369958</v>
      </c>
      <c r="I55" s="23">
        <f t="shared" si="51"/>
        <v>2070.3229755322222</v>
      </c>
      <c r="J55" s="23">
        <f t="shared" si="51"/>
        <v>2697.72548893058</v>
      </c>
      <c r="K55" s="23">
        <f t="shared" si="51"/>
        <v>3382.5368427546223</v>
      </c>
      <c r="L55" s="23">
        <f t="shared" si="51"/>
        <v>2098.7024853384337</v>
      </c>
      <c r="M55" s="23">
        <f t="shared" si="51"/>
        <v>2675.4430187490584</v>
      </c>
      <c r="N55" s="23">
        <f t="shared" si="44"/>
        <v>3006.3320081822339</v>
      </c>
      <c r="O55" s="23">
        <f t="shared" si="45"/>
        <v>3080.8091294094897</v>
      </c>
    </row>
    <row r="56" spans="1:16" ht="15.75" x14ac:dyDescent="0.25">
      <c r="A56" s="518"/>
      <c r="B56" s="28" t="str">
        <f t="shared" si="42"/>
        <v>Miscellaneous</v>
      </c>
      <c r="C56" s="23">
        <f t="shared" si="47"/>
        <v>54.819082850166147</v>
      </c>
      <c r="D56" s="23">
        <f t="shared" ref="D56:M56" si="52">((D11*0.5)+C26-D41)*D72*D$78*D$2</f>
        <v>153.32408479361376</v>
      </c>
      <c r="E56" s="23">
        <f t="shared" si="52"/>
        <v>311.61822562212626</v>
      </c>
      <c r="F56" s="23">
        <f t="shared" si="52"/>
        <v>528.71434946412353</v>
      </c>
      <c r="G56" s="23">
        <f t="shared" si="52"/>
        <v>805.75530657311958</v>
      </c>
      <c r="H56" s="23">
        <f t="shared" si="52"/>
        <v>2033.3879248606479</v>
      </c>
      <c r="I56" s="23">
        <f t="shared" si="52"/>
        <v>2697.603451000904</v>
      </c>
      <c r="J56" s="23">
        <f t="shared" si="52"/>
        <v>3413.5456514896255</v>
      </c>
      <c r="K56" s="23">
        <f t="shared" si="52"/>
        <v>3906.8443700438247</v>
      </c>
      <c r="L56" s="23">
        <f t="shared" si="52"/>
        <v>2131.8843510647011</v>
      </c>
      <c r="M56" s="23">
        <f t="shared" si="52"/>
        <v>2454.9150573816505</v>
      </c>
      <c r="N56" s="23">
        <f t="shared" si="44"/>
        <v>2610.4691576671694</v>
      </c>
      <c r="O56" s="23">
        <f t="shared" si="45"/>
        <v>2617.8760429465792</v>
      </c>
    </row>
    <row r="57" spans="1:16" ht="15.75" x14ac:dyDescent="0.25">
      <c r="A57" s="518"/>
      <c r="B57" s="28" t="str">
        <f t="shared" si="42"/>
        <v>Pool Spa</v>
      </c>
      <c r="C57" s="23">
        <f t="shared" si="47"/>
        <v>0</v>
      </c>
      <c r="D57" s="23">
        <f t="shared" ref="D57:M57" si="53">((D12*0.5)+C27-D42)*D73*D$78*D$2</f>
        <v>0</v>
      </c>
      <c r="E57" s="23">
        <f t="shared" si="53"/>
        <v>0</v>
      </c>
      <c r="F57" s="23">
        <f t="shared" si="53"/>
        <v>0</v>
      </c>
      <c r="G57" s="23">
        <f t="shared" si="53"/>
        <v>0</v>
      </c>
      <c r="H57" s="23">
        <f t="shared" si="53"/>
        <v>0</v>
      </c>
      <c r="I57" s="23">
        <f t="shared" si="53"/>
        <v>0</v>
      </c>
      <c r="J57" s="23">
        <f t="shared" si="53"/>
        <v>0</v>
      </c>
      <c r="K57" s="23">
        <f t="shared" si="53"/>
        <v>0</v>
      </c>
      <c r="L57" s="23">
        <f t="shared" si="53"/>
        <v>0</v>
      </c>
      <c r="M57" s="23">
        <f t="shared" si="53"/>
        <v>0</v>
      </c>
      <c r="N57" s="23">
        <f t="shared" si="44"/>
        <v>0</v>
      </c>
      <c r="O57" s="23">
        <f t="shared" si="45"/>
        <v>0</v>
      </c>
    </row>
    <row r="58" spans="1:16" ht="15.75" x14ac:dyDescent="0.25">
      <c r="A58" s="518"/>
      <c r="B58" s="28" t="str">
        <f t="shared" si="42"/>
        <v>Refrigeration</v>
      </c>
      <c r="C58" s="23">
        <f t="shared" si="47"/>
        <v>0</v>
      </c>
      <c r="D58" s="23">
        <f t="shared" ref="D58:M58" si="54">((D13*0.5)+C28-D43)*D74*D$78*D$2</f>
        <v>0</v>
      </c>
      <c r="E58" s="23">
        <f t="shared" si="54"/>
        <v>0</v>
      </c>
      <c r="F58" s="23">
        <f t="shared" si="54"/>
        <v>0</v>
      </c>
      <c r="G58" s="23">
        <f t="shared" si="54"/>
        <v>0</v>
      </c>
      <c r="H58" s="23">
        <f t="shared" si="54"/>
        <v>0</v>
      </c>
      <c r="I58" s="23">
        <f t="shared" si="54"/>
        <v>0</v>
      </c>
      <c r="J58" s="23">
        <f t="shared" si="54"/>
        <v>0</v>
      </c>
      <c r="K58" s="23">
        <f t="shared" si="54"/>
        <v>0</v>
      </c>
      <c r="L58" s="23">
        <f t="shared" si="54"/>
        <v>0</v>
      </c>
      <c r="M58" s="23">
        <f t="shared" si="54"/>
        <v>0</v>
      </c>
      <c r="N58" s="23">
        <f t="shared" si="44"/>
        <v>0</v>
      </c>
      <c r="O58" s="23">
        <f t="shared" si="45"/>
        <v>0</v>
      </c>
    </row>
    <row r="59" spans="1:16" ht="15.75" customHeight="1" x14ac:dyDescent="0.25">
      <c r="A59" s="518"/>
      <c r="B59" s="28" t="str">
        <f t="shared" si="42"/>
        <v>Water Heating</v>
      </c>
      <c r="C59" s="23">
        <f t="shared" si="47"/>
        <v>130.42826171762252</v>
      </c>
      <c r="D59" s="23">
        <f t="shared" ref="D59:M59" si="55">((D14*0.5)+C29-D44)*D75*D$78*D$2</f>
        <v>324.41943167105808</v>
      </c>
      <c r="E59" s="23">
        <f t="shared" si="55"/>
        <v>591.33482385214882</v>
      </c>
      <c r="F59" s="23">
        <f t="shared" si="55"/>
        <v>978.8143591131643</v>
      </c>
      <c r="G59" s="23">
        <f t="shared" si="55"/>
        <v>1396.6474336437939</v>
      </c>
      <c r="H59" s="23">
        <f t="shared" si="55"/>
        <v>3209.1831036330118</v>
      </c>
      <c r="I59" s="23">
        <f t="shared" si="55"/>
        <v>3922.5651485821636</v>
      </c>
      <c r="J59" s="23">
        <f t="shared" si="55"/>
        <v>5086.6406149600407</v>
      </c>
      <c r="K59" s="23">
        <f t="shared" si="55"/>
        <v>6876.2109611676078</v>
      </c>
      <c r="L59" s="23">
        <f t="shared" si="55"/>
        <v>4289.6213057691257</v>
      </c>
      <c r="M59" s="23">
        <f t="shared" si="55"/>
        <v>5483.5264461533761</v>
      </c>
      <c r="N59" s="23">
        <f t="shared" si="44"/>
        <v>6637.310280134122</v>
      </c>
      <c r="O59" s="23">
        <f t="shared" si="45"/>
        <v>6919.2005695489479</v>
      </c>
    </row>
    <row r="60" spans="1:16" ht="15.75" customHeight="1" thickBot="1" x14ac:dyDescent="0.3">
      <c r="A60" s="518"/>
      <c r="B60" s="155" t="str">
        <f t="shared" si="42"/>
        <v>Motors(uses bus. load shape)</v>
      </c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</row>
    <row r="61" spans="1:16" ht="15.75" customHeight="1" x14ac:dyDescent="0.25">
      <c r="A61" s="518"/>
      <c r="B61" s="154" t="s">
        <v>18</v>
      </c>
      <c r="C61" s="122">
        <f>SUM(C50:C60)</f>
        <v>1644.2188249136059</v>
      </c>
      <c r="D61" s="122">
        <f t="shared" ref="D61:O61" si="56">SUM(D50:D60)</f>
        <v>4115.2440523881514</v>
      </c>
      <c r="E61" s="122">
        <f t="shared" si="56"/>
        <v>5613.9180638201724</v>
      </c>
      <c r="F61" s="122">
        <f t="shared" si="56"/>
        <v>6615.6086913800482</v>
      </c>
      <c r="G61" s="122">
        <f t="shared" si="56"/>
        <v>12049.360084367016</v>
      </c>
      <c r="H61" s="122">
        <f t="shared" si="56"/>
        <v>65409.994896396158</v>
      </c>
      <c r="I61" s="122">
        <f t="shared" si="56"/>
        <v>103286.13559739101</v>
      </c>
      <c r="J61" s="122">
        <f t="shared" si="56"/>
        <v>117011.78418757285</v>
      </c>
      <c r="K61" s="122">
        <f t="shared" si="56"/>
        <v>74660.990489933232</v>
      </c>
      <c r="L61" s="122">
        <f t="shared" si="56"/>
        <v>22528.066478263914</v>
      </c>
      <c r="M61" s="122">
        <f t="shared" si="56"/>
        <v>34971.126164586989</v>
      </c>
      <c r="N61" s="122">
        <f t="shared" si="56"/>
        <v>58209.617245788861</v>
      </c>
      <c r="O61" s="122">
        <f t="shared" si="56"/>
        <v>61301.443415242102</v>
      </c>
    </row>
    <row r="62" spans="1:16" ht="16.5" customHeight="1" thickBot="1" x14ac:dyDescent="0.3">
      <c r="A62" s="519"/>
      <c r="B62" s="132" t="s">
        <v>19</v>
      </c>
      <c r="C62" s="24">
        <f>C61</f>
        <v>1644.2188249136059</v>
      </c>
      <c r="D62" s="24">
        <f>C62+D61</f>
        <v>5759.4628773017575</v>
      </c>
      <c r="E62" s="24">
        <f t="shared" ref="E62:O62" si="57">D62+E61</f>
        <v>11373.38094112193</v>
      </c>
      <c r="F62" s="24">
        <f t="shared" si="57"/>
        <v>17988.98963250198</v>
      </c>
      <c r="G62" s="24">
        <f t="shared" si="57"/>
        <v>30038.349716868994</v>
      </c>
      <c r="H62" s="24">
        <f t="shared" si="57"/>
        <v>95448.344613265159</v>
      </c>
      <c r="I62" s="24">
        <f t="shared" si="57"/>
        <v>198734.48021065618</v>
      </c>
      <c r="J62" s="24">
        <f t="shared" si="57"/>
        <v>315746.26439822902</v>
      </c>
      <c r="K62" s="24">
        <f t="shared" si="57"/>
        <v>390407.25488816225</v>
      </c>
      <c r="L62" s="24">
        <f t="shared" si="57"/>
        <v>412935.32136642619</v>
      </c>
      <c r="M62" s="24">
        <f t="shared" si="57"/>
        <v>447906.44753101317</v>
      </c>
      <c r="N62" s="24">
        <f t="shared" si="57"/>
        <v>506116.06477680203</v>
      </c>
      <c r="O62" s="24">
        <f t="shared" si="57"/>
        <v>567417.5081920441</v>
      </c>
    </row>
    <row r="63" spans="1:16" x14ac:dyDescent="0.25">
      <c r="A63" s="232"/>
      <c r="B63" s="123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6" ht="15.75" thickBot="1" x14ac:dyDescent="0.3">
      <c r="A64" s="124"/>
      <c r="B64" s="124"/>
      <c r="C64" s="124"/>
      <c r="D64" s="124"/>
      <c r="E64" s="124"/>
      <c r="F64" s="124"/>
      <c r="G64" s="124"/>
      <c r="H64" s="124"/>
      <c r="I64" s="148"/>
      <c r="J64" s="148"/>
      <c r="K64" s="148"/>
      <c r="L64" s="148"/>
      <c r="M64" s="148"/>
      <c r="N64" s="148"/>
      <c r="O64" s="148"/>
      <c r="P64" s="187"/>
    </row>
    <row r="65" spans="1:17" s="95" customFormat="1" ht="16.5" thickBot="1" x14ac:dyDescent="0.3">
      <c r="A65" s="520" t="s">
        <v>12</v>
      </c>
      <c r="B65" s="153" t="s">
        <v>157</v>
      </c>
      <c r="C65" s="139">
        <f>C$4</f>
        <v>45658</v>
      </c>
      <c r="D65" s="139">
        <f t="shared" ref="D65:O65" si="58">D$4</f>
        <v>45689</v>
      </c>
      <c r="E65" s="139">
        <f t="shared" si="58"/>
        <v>45717</v>
      </c>
      <c r="F65" s="139">
        <f t="shared" si="58"/>
        <v>45748</v>
      </c>
      <c r="G65" s="139">
        <f t="shared" si="58"/>
        <v>45778</v>
      </c>
      <c r="H65" s="139">
        <f t="shared" si="58"/>
        <v>45809</v>
      </c>
      <c r="I65" s="139">
        <f t="shared" si="58"/>
        <v>45839</v>
      </c>
      <c r="J65" s="139">
        <f t="shared" si="58"/>
        <v>45870</v>
      </c>
      <c r="K65" s="139">
        <f t="shared" si="58"/>
        <v>45901</v>
      </c>
      <c r="L65" s="139">
        <f t="shared" si="58"/>
        <v>45931</v>
      </c>
      <c r="M65" s="139">
        <f t="shared" si="58"/>
        <v>45962</v>
      </c>
      <c r="N65" s="139">
        <f t="shared" si="58"/>
        <v>45992</v>
      </c>
      <c r="O65" s="139">
        <f t="shared" si="58"/>
        <v>46023</v>
      </c>
      <c r="Q65" s="95" t="s">
        <v>233</v>
      </c>
    </row>
    <row r="66" spans="1:17" s="95" customFormat="1" ht="15" customHeight="1" x14ac:dyDescent="0.25">
      <c r="A66" s="521"/>
      <c r="B66" s="129" t="s">
        <v>0</v>
      </c>
      <c r="C66" s="434">
        <v>0.11129699999999999</v>
      </c>
      <c r="D66" s="434">
        <v>9.3076999999999993E-2</v>
      </c>
      <c r="E66" s="434">
        <v>7.0041999999999993E-2</v>
      </c>
      <c r="F66" s="434">
        <v>3.7116000000000003E-2</v>
      </c>
      <c r="G66" s="434">
        <v>4.0888000000000001E-2</v>
      </c>
      <c r="H66" s="434">
        <v>0.103973</v>
      </c>
      <c r="I66" s="434">
        <v>0.1401</v>
      </c>
      <c r="J66" s="434">
        <v>0.13320699999999999</v>
      </c>
      <c r="K66" s="434">
        <v>6.6758999999999999E-2</v>
      </c>
      <c r="L66" s="434">
        <v>3.7011000000000002E-2</v>
      </c>
      <c r="M66" s="434">
        <v>5.9593E-2</v>
      </c>
      <c r="N66" s="434">
        <v>0.106937</v>
      </c>
      <c r="O66" s="434">
        <f>C66</f>
        <v>0.11129699999999999</v>
      </c>
      <c r="Q66" s="428">
        <f t="shared" ref="Q66:Q75" si="59">SUM(C66:N66)</f>
        <v>1</v>
      </c>
    </row>
    <row r="67" spans="1:17" s="95" customFormat="1" x14ac:dyDescent="0.25">
      <c r="A67" s="521"/>
      <c r="B67" s="34" t="s">
        <v>1</v>
      </c>
      <c r="C67" s="435">
        <v>1.1999999999999999E-3</v>
      </c>
      <c r="D67" s="435">
        <v>1.1000000000000001E-3</v>
      </c>
      <c r="E67" s="435">
        <v>3.13E-3</v>
      </c>
      <c r="F67" s="435">
        <v>1.5047E-2</v>
      </c>
      <c r="G67" s="435">
        <v>6.5409999999999996E-2</v>
      </c>
      <c r="H67" s="435">
        <v>0.21082300000000001</v>
      </c>
      <c r="I67" s="435">
        <v>0.28477999999999998</v>
      </c>
      <c r="J67" s="435">
        <v>0.27076600000000001</v>
      </c>
      <c r="K67" s="435">
        <v>0.126605</v>
      </c>
      <c r="L67" s="435">
        <v>1.8471999999999999E-2</v>
      </c>
      <c r="M67" s="435">
        <v>1.444E-3</v>
      </c>
      <c r="N67" s="435">
        <v>1.2229999999999999E-3</v>
      </c>
      <c r="O67" s="435">
        <f t="shared" ref="O67:O75" si="60">C67</f>
        <v>1.1999999999999999E-3</v>
      </c>
      <c r="Q67" s="428">
        <f t="shared" si="59"/>
        <v>1.0000000000000002</v>
      </c>
    </row>
    <row r="68" spans="1:17" s="95" customFormat="1" x14ac:dyDescent="0.25">
      <c r="A68" s="521"/>
      <c r="B68" s="33" t="s">
        <v>2</v>
      </c>
      <c r="C68" s="435">
        <v>7.9578999999999997E-2</v>
      </c>
      <c r="D68" s="435">
        <v>7.2517999999999999E-2</v>
      </c>
      <c r="E68" s="435">
        <v>8.1079999999999999E-2</v>
      </c>
      <c r="F68" s="435">
        <v>7.9918000000000003E-2</v>
      </c>
      <c r="G68" s="435">
        <v>8.4083000000000005E-2</v>
      </c>
      <c r="H68" s="435">
        <v>8.5730000000000001E-2</v>
      </c>
      <c r="I68" s="435">
        <v>9.6095E-2</v>
      </c>
      <c r="J68" s="435">
        <v>9.6095E-2</v>
      </c>
      <c r="K68" s="435">
        <v>8.4277000000000005E-2</v>
      </c>
      <c r="L68" s="435">
        <v>8.2582000000000003E-2</v>
      </c>
      <c r="M68" s="435">
        <v>7.8464999999999993E-2</v>
      </c>
      <c r="N68" s="435">
        <v>7.9577999999999996E-2</v>
      </c>
      <c r="O68" s="435">
        <f t="shared" si="60"/>
        <v>7.9578999999999997E-2</v>
      </c>
      <c r="Q68" s="428">
        <f t="shared" si="59"/>
        <v>1.0000000000000002</v>
      </c>
    </row>
    <row r="69" spans="1:17" s="95" customFormat="1" x14ac:dyDescent="0.25">
      <c r="A69" s="521"/>
      <c r="B69" s="33" t="s">
        <v>9</v>
      </c>
      <c r="C69" s="427">
        <v>0.21790499999999999</v>
      </c>
      <c r="D69" s="427">
        <v>0.18213499999999999</v>
      </c>
      <c r="E69" s="427">
        <v>0.13483300000000001</v>
      </c>
      <c r="F69" s="427">
        <v>5.8486000000000003E-2</v>
      </c>
      <c r="G69" s="427">
        <v>1.7144E-2</v>
      </c>
      <c r="H69" s="427">
        <v>5.1000000000000004E-4</v>
      </c>
      <c r="I69" s="427">
        <v>6.0000000000000002E-6</v>
      </c>
      <c r="J69" s="427">
        <v>9.0000000000000002E-6</v>
      </c>
      <c r="K69" s="427">
        <v>8.8090000000000009E-3</v>
      </c>
      <c r="L69" s="427">
        <v>5.4961999999999997E-2</v>
      </c>
      <c r="M69" s="427">
        <v>0.115899</v>
      </c>
      <c r="N69" s="427">
        <v>0.2093020000000001</v>
      </c>
      <c r="O69" s="427">
        <f t="shared" si="60"/>
        <v>0.21790499999999999</v>
      </c>
      <c r="Q69" s="428">
        <f t="shared" si="59"/>
        <v>1</v>
      </c>
    </row>
    <row r="70" spans="1:17" s="95" customFormat="1" x14ac:dyDescent="0.25">
      <c r="A70" s="521"/>
      <c r="B70" s="34" t="s">
        <v>3</v>
      </c>
      <c r="C70" s="435">
        <v>0.11129699999999999</v>
      </c>
      <c r="D70" s="435">
        <v>9.3076999999999993E-2</v>
      </c>
      <c r="E70" s="435">
        <v>7.0041999999999993E-2</v>
      </c>
      <c r="F70" s="435">
        <v>3.7116000000000003E-2</v>
      </c>
      <c r="G70" s="435">
        <v>4.0888000000000001E-2</v>
      </c>
      <c r="H70" s="435">
        <v>0.103973</v>
      </c>
      <c r="I70" s="435">
        <v>0.1401</v>
      </c>
      <c r="J70" s="435">
        <v>0.13320699999999999</v>
      </c>
      <c r="K70" s="435">
        <v>6.6758999999999999E-2</v>
      </c>
      <c r="L70" s="435">
        <v>3.7011000000000002E-2</v>
      </c>
      <c r="M70" s="435">
        <v>5.9593E-2</v>
      </c>
      <c r="N70" s="435">
        <v>0.106937</v>
      </c>
      <c r="O70" s="435">
        <f t="shared" si="60"/>
        <v>0.11129699999999999</v>
      </c>
      <c r="Q70" s="428">
        <f t="shared" si="59"/>
        <v>1</v>
      </c>
    </row>
    <row r="71" spans="1:17" s="95" customFormat="1" x14ac:dyDescent="0.25">
      <c r="A71" s="521"/>
      <c r="B71" s="33" t="s">
        <v>4</v>
      </c>
      <c r="C71" s="435">
        <v>0.10118199999999999</v>
      </c>
      <c r="D71" s="435">
        <v>8.8441000000000006E-2</v>
      </c>
      <c r="E71" s="435">
        <v>9.2879000000000003E-2</v>
      </c>
      <c r="F71" s="435">
        <v>8.4644999999999998E-2</v>
      </c>
      <c r="G71" s="435">
        <v>7.9393000000000005E-2</v>
      </c>
      <c r="H71" s="435">
        <v>6.8507999999999999E-2</v>
      </c>
      <c r="I71" s="435">
        <v>6.7863999999999994E-2</v>
      </c>
      <c r="J71" s="435">
        <v>7.0565000000000003E-2</v>
      </c>
      <c r="K71" s="435">
        <v>7.3791999999999996E-2</v>
      </c>
      <c r="L71" s="435">
        <v>8.4539000000000003E-2</v>
      </c>
      <c r="M71" s="435">
        <v>8.9880000000000002E-2</v>
      </c>
      <c r="N71" s="435">
        <v>9.8311999999999997E-2</v>
      </c>
      <c r="O71" s="435">
        <f t="shared" si="60"/>
        <v>0.10118199999999999</v>
      </c>
      <c r="Q71" s="428">
        <f t="shared" si="59"/>
        <v>0.99999999999999989</v>
      </c>
    </row>
    <row r="72" spans="1:17" s="95" customFormat="1" x14ac:dyDescent="0.25">
      <c r="A72" s="521"/>
      <c r="B72" s="33" t="s">
        <v>5</v>
      </c>
      <c r="C72" s="435">
        <v>8.4892999999999996E-2</v>
      </c>
      <c r="D72" s="435">
        <v>7.7366000000000004E-2</v>
      </c>
      <c r="E72" s="435">
        <v>8.4862999999999994E-2</v>
      </c>
      <c r="F72" s="435">
        <v>8.2143999999999995E-2</v>
      </c>
      <c r="G72" s="435">
        <v>8.4847000000000006E-2</v>
      </c>
      <c r="H72" s="435">
        <v>8.2122000000000001E-2</v>
      </c>
      <c r="I72" s="435">
        <v>8.4883E-2</v>
      </c>
      <c r="J72" s="435">
        <v>8.4839999999999999E-2</v>
      </c>
      <c r="K72" s="435">
        <v>8.2136000000000001E-2</v>
      </c>
      <c r="L72" s="435">
        <v>8.4869E-2</v>
      </c>
      <c r="M72" s="435">
        <v>8.2122000000000001E-2</v>
      </c>
      <c r="N72" s="435">
        <v>8.4915000000000004E-2</v>
      </c>
      <c r="O72" s="435">
        <f t="shared" si="60"/>
        <v>8.4892999999999996E-2</v>
      </c>
      <c r="Q72" s="428">
        <f t="shared" si="59"/>
        <v>1</v>
      </c>
    </row>
    <row r="73" spans="1:17" s="95" customFormat="1" x14ac:dyDescent="0.25">
      <c r="A73" s="521"/>
      <c r="B73" s="33" t="s">
        <v>6</v>
      </c>
      <c r="C73" s="435">
        <v>8.6451E-2</v>
      </c>
      <c r="D73" s="435">
        <v>7.1145E-2</v>
      </c>
      <c r="E73" s="435">
        <v>8.6052000000000003E-2</v>
      </c>
      <c r="F73" s="435">
        <v>8.0701999999999996E-2</v>
      </c>
      <c r="G73" s="435">
        <v>8.6052000000000003E-2</v>
      </c>
      <c r="H73" s="435">
        <v>8.0701999999999996E-2</v>
      </c>
      <c r="I73" s="435">
        <v>8.6451E-2</v>
      </c>
      <c r="J73" s="435">
        <v>8.5653000000000007E-2</v>
      </c>
      <c r="K73" s="435">
        <v>8.3031999999999995E-2</v>
      </c>
      <c r="L73" s="435">
        <v>8.6052000000000003E-2</v>
      </c>
      <c r="M73" s="435">
        <v>8.1087999999999993E-2</v>
      </c>
      <c r="N73" s="435">
        <v>8.6620000000000003E-2</v>
      </c>
      <c r="O73" s="435">
        <f t="shared" si="60"/>
        <v>8.6451E-2</v>
      </c>
      <c r="Q73" s="428">
        <f t="shared" si="59"/>
        <v>1</v>
      </c>
    </row>
    <row r="74" spans="1:17" s="95" customFormat="1" x14ac:dyDescent="0.25">
      <c r="A74" s="521"/>
      <c r="B74" s="33" t="s">
        <v>7</v>
      </c>
      <c r="C74" s="435">
        <v>7.7052999999999996E-2</v>
      </c>
      <c r="D74" s="435">
        <v>7.2168999999999997E-2</v>
      </c>
      <c r="E74" s="435">
        <v>8.0271999999999996E-2</v>
      </c>
      <c r="F74" s="435">
        <v>7.8752000000000003E-2</v>
      </c>
      <c r="G74" s="435">
        <v>8.5646E-2</v>
      </c>
      <c r="H74" s="435">
        <v>8.9111999999999997E-2</v>
      </c>
      <c r="I74" s="435">
        <v>9.4239000000000003E-2</v>
      </c>
      <c r="J74" s="435">
        <v>9.4212000000000004E-2</v>
      </c>
      <c r="K74" s="435">
        <v>8.4971000000000005E-2</v>
      </c>
      <c r="L74" s="435">
        <v>8.5653000000000007E-2</v>
      </c>
      <c r="M74" s="435">
        <v>7.8716999999999995E-2</v>
      </c>
      <c r="N74" s="435">
        <v>7.9203999999999997E-2</v>
      </c>
      <c r="O74" s="435">
        <f t="shared" si="60"/>
        <v>7.7052999999999996E-2</v>
      </c>
      <c r="Q74" s="428">
        <f t="shared" si="59"/>
        <v>1</v>
      </c>
    </row>
    <row r="75" spans="1:17" s="95" customFormat="1" ht="15.75" thickBot="1" x14ac:dyDescent="0.3">
      <c r="A75" s="522"/>
      <c r="B75" s="29" t="s">
        <v>8</v>
      </c>
      <c r="C75" s="436">
        <v>0.10352699999999999</v>
      </c>
      <c r="D75" s="436">
        <v>9.0719999999999995E-2</v>
      </c>
      <c r="E75" s="436">
        <v>9.5543000000000003E-2</v>
      </c>
      <c r="F75" s="436">
        <v>8.4798999999999999E-2</v>
      </c>
      <c r="G75" s="436">
        <v>8.3599999999999994E-2</v>
      </c>
      <c r="H75" s="436">
        <v>7.7064999999999995E-2</v>
      </c>
      <c r="I75" s="436">
        <v>6.7711999999999994E-2</v>
      </c>
      <c r="J75" s="436">
        <v>6.3687999999999995E-2</v>
      </c>
      <c r="K75" s="436">
        <v>6.9373000000000004E-2</v>
      </c>
      <c r="L75" s="436">
        <v>7.9644000000000006E-2</v>
      </c>
      <c r="M75" s="436">
        <v>8.4751999999999994E-2</v>
      </c>
      <c r="N75" s="436">
        <v>9.9576999999999999E-2</v>
      </c>
      <c r="O75" s="436">
        <f t="shared" si="60"/>
        <v>0.10352699999999999</v>
      </c>
      <c r="Q75" s="428">
        <f t="shared" si="59"/>
        <v>1</v>
      </c>
    </row>
    <row r="76" spans="1:17" s="95" customFormat="1" ht="15.75" thickBot="1" x14ac:dyDescent="0.3">
      <c r="Q76" s="95" t="s">
        <v>234</v>
      </c>
    </row>
    <row r="77" spans="1:17" s="95" customFormat="1" ht="15.75" thickBot="1" x14ac:dyDescent="0.3">
      <c r="A77" s="433"/>
      <c r="B77" s="506" t="s">
        <v>159</v>
      </c>
      <c r="C77" s="139">
        <f>C$4</f>
        <v>45658</v>
      </c>
      <c r="D77" s="139">
        <f t="shared" ref="D77:O77" si="61">D$4</f>
        <v>45689</v>
      </c>
      <c r="E77" s="139">
        <f t="shared" si="61"/>
        <v>45717</v>
      </c>
      <c r="F77" s="139">
        <f t="shared" si="61"/>
        <v>45748</v>
      </c>
      <c r="G77" s="139">
        <f t="shared" si="61"/>
        <v>45778</v>
      </c>
      <c r="H77" s="139">
        <f t="shared" si="61"/>
        <v>45809</v>
      </c>
      <c r="I77" s="139">
        <f t="shared" si="61"/>
        <v>45839</v>
      </c>
      <c r="J77" s="139">
        <f t="shared" si="61"/>
        <v>45870</v>
      </c>
      <c r="K77" s="139">
        <f t="shared" si="61"/>
        <v>45901</v>
      </c>
      <c r="L77" s="139">
        <f t="shared" si="61"/>
        <v>45931</v>
      </c>
      <c r="M77" s="139">
        <f t="shared" si="61"/>
        <v>45962</v>
      </c>
      <c r="N77" s="139">
        <f t="shared" si="61"/>
        <v>45992</v>
      </c>
      <c r="O77" s="139">
        <f t="shared" si="61"/>
        <v>46023</v>
      </c>
    </row>
    <row r="78" spans="1:17" s="95" customFormat="1" ht="15.75" thickBot="1" x14ac:dyDescent="0.3">
      <c r="A78" s="433"/>
      <c r="B78" s="507"/>
      <c r="C78" s="437">
        <v>5.3462000000000003E-2</v>
      </c>
      <c r="D78" s="437">
        <v>5.3289999999999997E-2</v>
      </c>
      <c r="E78" s="437">
        <v>5.4837999999999998E-2</v>
      </c>
      <c r="F78" s="437">
        <v>5.9094000000000001E-2</v>
      </c>
      <c r="G78" s="437">
        <v>6.0398E-2</v>
      </c>
      <c r="H78" s="437">
        <v>0.122034</v>
      </c>
      <c r="I78" s="437">
        <v>0.122029</v>
      </c>
      <c r="J78" s="437">
        <v>0.122026</v>
      </c>
      <c r="K78" s="437">
        <v>0.12202499999999999</v>
      </c>
      <c r="L78" s="437">
        <v>5.5929E-2</v>
      </c>
      <c r="M78" s="437">
        <v>5.9523E-2</v>
      </c>
      <c r="N78" s="437">
        <v>5.5969999999999999E-2</v>
      </c>
      <c r="O78" s="437">
        <f>C78</f>
        <v>5.3462000000000003E-2</v>
      </c>
      <c r="Q78" s="95" t="s">
        <v>235</v>
      </c>
    </row>
    <row r="79" spans="1:17" s="95" customFormat="1" x14ac:dyDescent="0.25">
      <c r="C79" s="438" t="s">
        <v>231</v>
      </c>
    </row>
    <row r="80" spans="1:17" x14ac:dyDescent="0.25"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</row>
    <row r="81" spans="3:15" x14ac:dyDescent="0.25">
      <c r="C81" s="264"/>
      <c r="D81" s="264"/>
      <c r="E81" s="264"/>
      <c r="F81" s="264"/>
    </row>
    <row r="82" spans="3:15" ht="14.65" customHeight="1" x14ac:dyDescent="0.25">
      <c r="C82" s="264"/>
      <c r="D82" s="264"/>
      <c r="E82" s="264"/>
      <c r="F82" s="264"/>
    </row>
    <row r="83" spans="3:15" x14ac:dyDescent="0.25">
      <c r="C83" s="264"/>
      <c r="D83" s="264"/>
      <c r="E83" s="264"/>
      <c r="F83" s="264"/>
    </row>
    <row r="84" spans="3:15" x14ac:dyDescent="0.25">
      <c r="C84" s="264"/>
      <c r="D84" s="264"/>
      <c r="E84" s="264"/>
      <c r="F84" s="264"/>
    </row>
    <row r="85" spans="3:15" x14ac:dyDescent="0.25">
      <c r="C85" s="264"/>
      <c r="D85" s="264"/>
      <c r="E85" s="264"/>
      <c r="F85" s="264"/>
    </row>
    <row r="86" spans="3:15" x14ac:dyDescent="0.25">
      <c r="C86" s="264"/>
      <c r="D86" s="264"/>
      <c r="E86" s="264"/>
      <c r="F86" s="264"/>
    </row>
    <row r="87" spans="3:15" ht="14.65" customHeight="1" x14ac:dyDescent="0.25">
      <c r="C87" s="264"/>
      <c r="D87" s="264"/>
      <c r="E87" s="264"/>
      <c r="F87" s="264"/>
    </row>
    <row r="88" spans="3:15" x14ac:dyDescent="0.25"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</row>
    <row r="89" spans="3:15" ht="14.65" customHeight="1" x14ac:dyDescent="0.25"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</row>
    <row r="90" spans="3:15" x14ac:dyDescent="0.25"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</row>
    <row r="96" spans="3:15" x14ac:dyDescent="0.25">
      <c r="J96" s="5"/>
    </row>
    <row r="97" spans="4:4" x14ac:dyDescent="0.25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Q112"/>
  <sheetViews>
    <sheetView zoomScale="80" zoomScaleNormal="80" workbookViewId="0">
      <selection activeCell="H28" sqref="H28"/>
    </sheetView>
  </sheetViews>
  <sheetFormatPr defaultRowHeight="15" x14ac:dyDescent="0.25"/>
  <cols>
    <col min="1" max="1" width="10.5703125" customWidth="1"/>
    <col min="2" max="2" width="24.7109375" customWidth="1"/>
    <col min="3" max="11" width="14.42578125" customWidth="1"/>
    <col min="12" max="15" width="14.28515625" bestFit="1" customWidth="1"/>
    <col min="16" max="16" width="10.5703125" bestFit="1" customWidth="1"/>
    <col min="17" max="17" width="15.7109375" customWidth="1"/>
  </cols>
  <sheetData>
    <row r="1" spans="1:17" s="2" customFormat="1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/>
      <c r="Q1"/>
    </row>
    <row r="2" spans="1:17" ht="15.75" thickBot="1" x14ac:dyDescent="0.3">
      <c r="A2" s="18"/>
      <c r="B2" s="25" t="s">
        <v>13</v>
      </c>
      <c r="C2" s="313">
        <v>0.7</v>
      </c>
      <c r="D2" s="313">
        <f>C2</f>
        <v>0.7</v>
      </c>
      <c r="E2" s="307">
        <f t="shared" ref="E2:O2" si="0">D2</f>
        <v>0.7</v>
      </c>
      <c r="F2" s="314">
        <f t="shared" si="0"/>
        <v>0.7</v>
      </c>
      <c r="G2" s="315">
        <f t="shared" si="0"/>
        <v>0.7</v>
      </c>
      <c r="H2" s="315">
        <f t="shared" si="0"/>
        <v>0.7</v>
      </c>
      <c r="I2" s="315">
        <f t="shared" si="0"/>
        <v>0.7</v>
      </c>
      <c r="J2" s="315">
        <f t="shared" si="0"/>
        <v>0.7</v>
      </c>
      <c r="K2" s="315">
        <f t="shared" si="0"/>
        <v>0.7</v>
      </c>
      <c r="L2" s="315">
        <f t="shared" si="0"/>
        <v>0.7</v>
      </c>
      <c r="M2" s="315">
        <f t="shared" si="0"/>
        <v>0.7</v>
      </c>
      <c r="N2" s="315">
        <f t="shared" si="0"/>
        <v>0.7</v>
      </c>
      <c r="O2" s="315">
        <f t="shared" si="0"/>
        <v>0.7</v>
      </c>
    </row>
    <row r="3" spans="1:17" s="7" customFormat="1" ht="15.75" thickBo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7" ht="15.75" customHeight="1" thickBot="1" x14ac:dyDescent="0.3">
      <c r="A4" s="525" t="s">
        <v>14</v>
      </c>
      <c r="B4" s="17" t="s">
        <v>10</v>
      </c>
      <c r="C4" s="139">
        <f>' 1M - RES'!C4</f>
        <v>45658</v>
      </c>
      <c r="D4" s="139">
        <f>' 1M - RES'!D4</f>
        <v>45689</v>
      </c>
      <c r="E4" s="139">
        <f>' 1M - RES'!E4</f>
        <v>45717</v>
      </c>
      <c r="F4" s="139">
        <f>' 1M - RES'!F4</f>
        <v>45748</v>
      </c>
      <c r="G4" s="139">
        <f>' 1M - RES'!G4</f>
        <v>45778</v>
      </c>
      <c r="H4" s="139">
        <f>' 1M - RES'!H4</f>
        <v>45809</v>
      </c>
      <c r="I4" s="139">
        <f>' 1M - RES'!I4</f>
        <v>45839</v>
      </c>
      <c r="J4" s="139">
        <f>' 1M - RES'!J4</f>
        <v>45870</v>
      </c>
      <c r="K4" s="139">
        <f>' 1M - RES'!K4</f>
        <v>45901</v>
      </c>
      <c r="L4" s="139">
        <f>' 1M - RES'!L4</f>
        <v>45931</v>
      </c>
      <c r="M4" s="139">
        <f>' 1M - RES'!M4</f>
        <v>45962</v>
      </c>
      <c r="N4" s="139">
        <f>' 1M - RES'!N4</f>
        <v>45992</v>
      </c>
      <c r="O4" s="139">
        <f>' 1M - RES'!O4</f>
        <v>46023</v>
      </c>
    </row>
    <row r="5" spans="1:17" ht="15" customHeight="1" x14ac:dyDescent="0.25">
      <c r="A5" s="526"/>
      <c r="B5" s="11" t="s">
        <v>20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47"/>
    </row>
    <row r="6" spans="1:17" x14ac:dyDescent="0.25">
      <c r="A6" s="526"/>
      <c r="B6" s="12" t="s">
        <v>0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47"/>
    </row>
    <row r="7" spans="1:17" x14ac:dyDescent="0.25">
      <c r="A7" s="526"/>
      <c r="B7" s="11" t="s">
        <v>21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47"/>
    </row>
    <row r="8" spans="1:17" x14ac:dyDescent="0.25">
      <c r="A8" s="526"/>
      <c r="B8" s="11" t="s">
        <v>1</v>
      </c>
      <c r="C8" s="3">
        <f>'BIZ kWh ENTRY'!C103</f>
        <v>0</v>
      </c>
      <c r="D8" s="3">
        <f>'BIZ kWh ENTRY'!D103</f>
        <v>3655.5881111676458</v>
      </c>
      <c r="E8" s="3">
        <f>'BIZ kWh ENTRY'!E103</f>
        <v>6270.9574228589918</v>
      </c>
      <c r="F8" s="3">
        <f>'BIZ kWh ENTRY'!F103</f>
        <v>31533.255074670738</v>
      </c>
      <c r="G8" s="3">
        <f>'BIZ kWh ENTRY'!G103</f>
        <v>26814.851594418978</v>
      </c>
      <c r="H8" s="3">
        <f>'BIZ kWh ENTRY'!H103</f>
        <v>11329.487542075534</v>
      </c>
      <c r="I8" s="3">
        <f>'BIZ kWh ENTRY'!I103</f>
        <v>10722.304793879634</v>
      </c>
      <c r="J8" s="3">
        <f>'BIZ kWh ENTRY'!J103</f>
        <v>13520.770282677846</v>
      </c>
      <c r="K8" s="3">
        <f>'BIZ kWh ENTRY'!K103</f>
        <v>81641.918763959475</v>
      </c>
      <c r="L8" s="3">
        <f>'BIZ kWh ENTRY'!L103</f>
        <v>17594.668400022136</v>
      </c>
      <c r="M8" s="3">
        <f>'BIZ kWh ENTRY'!M103</f>
        <v>112360.53981310385</v>
      </c>
      <c r="N8" s="3">
        <f>'BIZ kWh ENTRY'!N103</f>
        <v>461725.33584288409</v>
      </c>
      <c r="O8" s="147"/>
    </row>
    <row r="9" spans="1:17" x14ac:dyDescent="0.25">
      <c r="A9" s="526"/>
      <c r="B9" s="12" t="s">
        <v>22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47"/>
    </row>
    <row r="10" spans="1:17" x14ac:dyDescent="0.25">
      <c r="A10" s="526"/>
      <c r="B10" s="11" t="s">
        <v>9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47"/>
    </row>
    <row r="11" spans="1:17" x14ac:dyDescent="0.25">
      <c r="A11" s="526"/>
      <c r="B11" s="11" t="s">
        <v>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29082.521178087889</v>
      </c>
      <c r="G11" s="3">
        <f>'BIZ kWh ENTRY'!G106</f>
        <v>79602.632479880864</v>
      </c>
      <c r="H11" s="3">
        <f>'BIZ kWh ENTRY'!H106</f>
        <v>0</v>
      </c>
      <c r="I11" s="3">
        <f>'BIZ kWh ENTRY'!I106</f>
        <v>18112.669941979904</v>
      </c>
      <c r="J11" s="3">
        <f>'BIZ kWh ENTRY'!J106</f>
        <v>5829.771024364918</v>
      </c>
      <c r="K11" s="3">
        <f>'BIZ kWh ENTRY'!K106</f>
        <v>7010.0697309591442</v>
      </c>
      <c r="L11" s="3">
        <f>'BIZ kWh ENTRY'!L106</f>
        <v>14904.951837542734</v>
      </c>
      <c r="M11" s="3">
        <f>'BIZ kWh ENTRY'!M106</f>
        <v>83364.671574022534</v>
      </c>
      <c r="N11" s="3">
        <f>'BIZ kWh ENTRY'!N106</f>
        <v>404411.29034607764</v>
      </c>
      <c r="O11" s="147"/>
    </row>
    <row r="12" spans="1:17" x14ac:dyDescent="0.25">
      <c r="A12" s="526"/>
      <c r="B12" s="11" t="s">
        <v>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47"/>
    </row>
    <row r="13" spans="1:17" x14ac:dyDescent="0.25">
      <c r="A13" s="526"/>
      <c r="B13" s="11" t="s">
        <v>5</v>
      </c>
      <c r="C13" s="3">
        <f>'BIZ kWh ENTRY'!C108</f>
        <v>0</v>
      </c>
      <c r="D13" s="3">
        <f>'BIZ kWh ENTRY'!D108</f>
        <v>0</v>
      </c>
      <c r="E13" s="3">
        <f>'BIZ kWh ENTRY'!E108</f>
        <v>66.637367607249075</v>
      </c>
      <c r="F13" s="3">
        <f>'BIZ kWh ENTRY'!F108</f>
        <v>676.42344856531702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0</v>
      </c>
      <c r="K13" s="3">
        <f>'BIZ kWh ENTRY'!K108</f>
        <v>0</v>
      </c>
      <c r="L13" s="3">
        <f>'BIZ kWh ENTRY'!L108</f>
        <v>0</v>
      </c>
      <c r="M13" s="3">
        <f>'BIZ kWh ENTRY'!M108</f>
        <v>0</v>
      </c>
      <c r="N13" s="3">
        <f>'BIZ kWh ENTRY'!N108</f>
        <v>33.122759339888248</v>
      </c>
      <c r="O13" s="147"/>
    </row>
    <row r="14" spans="1:17" x14ac:dyDescent="0.25">
      <c r="A14" s="526"/>
      <c r="B14" s="11" t="s">
        <v>23</v>
      </c>
      <c r="C14" s="3">
        <f>'BIZ kWh ENTRY'!C109</f>
        <v>0</v>
      </c>
      <c r="D14" s="3">
        <f>'BIZ kWh ENTRY'!D109</f>
        <v>13847.458299641983</v>
      </c>
      <c r="E14" s="3">
        <f>'BIZ kWh ENTRY'!E109</f>
        <v>15265.823484215622</v>
      </c>
      <c r="F14" s="3">
        <f>'BIZ kWh ENTRY'!F109</f>
        <v>15008.425583366414</v>
      </c>
      <c r="G14" s="3">
        <f>'BIZ kWh ENTRY'!G109</f>
        <v>23497.739965997866</v>
      </c>
      <c r="H14" s="3">
        <f>'BIZ kWh ENTRY'!H109</f>
        <v>28693.810583333456</v>
      </c>
      <c r="I14" s="3">
        <f>'BIZ kWh ENTRY'!I109</f>
        <v>11003.133859531286</v>
      </c>
      <c r="J14" s="3">
        <f>'BIZ kWh ENTRY'!J109</f>
        <v>17193.637403238929</v>
      </c>
      <c r="K14" s="3">
        <f>'BIZ kWh ENTRY'!K109</f>
        <v>12975.728980604759</v>
      </c>
      <c r="L14" s="3">
        <f>'BIZ kWh ENTRY'!L109</f>
        <v>27155.827715011008</v>
      </c>
      <c r="M14" s="3">
        <f>'BIZ kWh ENTRY'!M109</f>
        <v>24342.110121819343</v>
      </c>
      <c r="N14" s="3">
        <f>'BIZ kWh ENTRY'!N109</f>
        <v>65316.538270139703</v>
      </c>
      <c r="O14" s="147"/>
    </row>
    <row r="15" spans="1:17" x14ac:dyDescent="0.25">
      <c r="A15" s="526"/>
      <c r="B15" s="11" t="s">
        <v>24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47"/>
    </row>
    <row r="16" spans="1:17" x14ac:dyDescent="0.25">
      <c r="A16" s="526"/>
      <c r="B16" s="11" t="s">
        <v>7</v>
      </c>
      <c r="C16" s="3">
        <f>'BIZ kWh ENTRY'!C111</f>
        <v>0</v>
      </c>
      <c r="D16" s="3">
        <f>'BIZ kWh ENTRY'!D111</f>
        <v>644.3583392481878</v>
      </c>
      <c r="E16" s="3">
        <f>'BIZ kWh ENTRY'!E111</f>
        <v>1381.4091828958394</v>
      </c>
      <c r="F16" s="3">
        <f>'BIZ kWh ENTRY'!F111</f>
        <v>650.26886053239559</v>
      </c>
      <c r="G16" s="3">
        <f>'BIZ kWh ENTRY'!G111</f>
        <v>1994.7401478795753</v>
      </c>
      <c r="H16" s="3">
        <f>'BIZ kWh ENTRY'!H111</f>
        <v>861.040279912644</v>
      </c>
      <c r="I16" s="3">
        <f>'BIZ kWh ENTRY'!I111</f>
        <v>644.3583392481878</v>
      </c>
      <c r="J16" s="3">
        <f>'BIZ kWh ENTRY'!J111</f>
        <v>0</v>
      </c>
      <c r="K16" s="3">
        <f>'BIZ kWh ENTRY'!K111</f>
        <v>9134.8497966091745</v>
      </c>
      <c r="L16" s="3">
        <f>'BIZ kWh ENTRY'!L111</f>
        <v>121776.13459857441</v>
      </c>
      <c r="M16" s="3">
        <f>'BIZ kWh ENTRY'!M111</f>
        <v>56958.633384941422</v>
      </c>
      <c r="N16" s="3">
        <f>'BIZ kWh ENTRY'!N111</f>
        <v>10066.137164503483</v>
      </c>
      <c r="O16" s="147"/>
    </row>
    <row r="17" spans="1:15" x14ac:dyDescent="0.25">
      <c r="A17" s="526"/>
      <c r="B17" s="11" t="s">
        <v>8</v>
      </c>
      <c r="C17" s="3">
        <f>'BIZ kWh ENTRY'!C112</f>
        <v>0</v>
      </c>
      <c r="D17" s="3">
        <f>'BIZ kWh ENTRY'!D112</f>
        <v>0.89128563890765067</v>
      </c>
      <c r="E17" s="3">
        <f>'BIZ kWh ENTRY'!E112</f>
        <v>10.189477240849518</v>
      </c>
      <c r="F17" s="3">
        <f>'BIZ kWh ENTRY'!F112</f>
        <v>26.646071087549888</v>
      </c>
      <c r="G17" s="3">
        <f>'BIZ kWh ENTRY'!G112</f>
        <v>54.407663398688349</v>
      </c>
      <c r="H17" s="3">
        <f>'BIZ kWh ENTRY'!H112</f>
        <v>23.890203175200909</v>
      </c>
      <c r="I17" s="3">
        <f>'BIZ kWh ENTRY'!I112</f>
        <v>202345.87087775182</v>
      </c>
      <c r="J17" s="3">
        <f>'BIZ kWh ENTRY'!J112</f>
        <v>55.075664034823532</v>
      </c>
      <c r="K17" s="3">
        <f>'BIZ kWh ENTRY'!K112</f>
        <v>302.08294273111522</v>
      </c>
      <c r="L17" s="3">
        <f>'BIZ kWh ENTRY'!L112</f>
        <v>70.241668046450002</v>
      </c>
      <c r="M17" s="3">
        <f>'BIZ kWh ENTRY'!M112</f>
        <v>318.08282117428843</v>
      </c>
      <c r="N17" s="3">
        <f>'BIZ kWh ENTRY'!N112</f>
        <v>1910.7105056331322</v>
      </c>
      <c r="O17" s="147"/>
    </row>
    <row r="18" spans="1:15" x14ac:dyDescent="0.25">
      <c r="A18" s="526"/>
      <c r="B18" s="11" t="s">
        <v>11</v>
      </c>
      <c r="C18" s="3"/>
      <c r="D18" s="3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147"/>
    </row>
    <row r="19" spans="1:15" ht="15.75" thickBot="1" x14ac:dyDescent="0.3">
      <c r="A19" s="527"/>
      <c r="B19" s="182" t="str">
        <f>' 1M - RES'!B16</f>
        <v>Monthly kWh</v>
      </c>
      <c r="C19" s="217">
        <f>SUM(C5:C18)</f>
        <v>0</v>
      </c>
      <c r="D19" s="217">
        <f t="shared" ref="D19:O19" si="1">SUM(D5:D18)</f>
        <v>18148.296035696723</v>
      </c>
      <c r="E19" s="217">
        <f t="shared" si="1"/>
        <v>22995.016934818552</v>
      </c>
      <c r="F19" s="217">
        <f t="shared" si="1"/>
        <v>76977.540216310299</v>
      </c>
      <c r="G19" s="217">
        <f t="shared" si="1"/>
        <v>131964.37185157597</v>
      </c>
      <c r="H19" s="217">
        <f t="shared" si="1"/>
        <v>40908.228608496836</v>
      </c>
      <c r="I19" s="217">
        <f t="shared" si="1"/>
        <v>242828.33781239082</v>
      </c>
      <c r="J19" s="217">
        <f t="shared" si="1"/>
        <v>36599.254374316515</v>
      </c>
      <c r="K19" s="217">
        <f t="shared" si="1"/>
        <v>111064.65021486366</v>
      </c>
      <c r="L19" s="217">
        <f t="shared" si="1"/>
        <v>181501.82421919674</v>
      </c>
      <c r="M19" s="217">
        <f t="shared" si="1"/>
        <v>277344.03771506145</v>
      </c>
      <c r="N19" s="217">
        <f t="shared" si="1"/>
        <v>943463.13488857797</v>
      </c>
      <c r="O19" s="218">
        <f t="shared" si="1"/>
        <v>0</v>
      </c>
    </row>
    <row r="20" spans="1:15" x14ac:dyDescent="0.25">
      <c r="A20" s="233"/>
      <c r="B20" s="234"/>
      <c r="C20" s="9"/>
      <c r="D20" s="234"/>
      <c r="E20" s="9"/>
      <c r="F20" s="234"/>
      <c r="G20" s="234"/>
      <c r="H20" s="9"/>
      <c r="I20" s="234"/>
      <c r="J20" s="234"/>
      <c r="K20" s="9"/>
      <c r="L20" s="234"/>
      <c r="M20" s="234"/>
      <c r="N20" s="9"/>
      <c r="O20" s="234"/>
    </row>
    <row r="21" spans="1:15" ht="15.75" thickBot="1" x14ac:dyDescent="0.3">
      <c r="C21" s="235"/>
      <c r="D21" s="124"/>
      <c r="E21" s="235"/>
      <c r="F21" s="124"/>
      <c r="G21" s="124"/>
      <c r="H21" s="235"/>
      <c r="I21" s="124"/>
      <c r="J21" s="124"/>
      <c r="K21" s="235"/>
      <c r="L21" s="124"/>
      <c r="M21" s="124"/>
      <c r="N21" s="235"/>
      <c r="O21" s="124"/>
    </row>
    <row r="22" spans="1:15" ht="16.5" thickBot="1" x14ac:dyDescent="0.3">
      <c r="A22" s="528" t="s">
        <v>15</v>
      </c>
      <c r="B22" s="17" t="s">
        <v>10</v>
      </c>
      <c r="C22" s="139">
        <f>C$4</f>
        <v>45658</v>
      </c>
      <c r="D22" s="139">
        <f t="shared" ref="D22:O22" si="2">D$4</f>
        <v>45689</v>
      </c>
      <c r="E22" s="139">
        <f t="shared" si="2"/>
        <v>45717</v>
      </c>
      <c r="F22" s="139">
        <f t="shared" si="2"/>
        <v>45748</v>
      </c>
      <c r="G22" s="139">
        <f t="shared" si="2"/>
        <v>45778</v>
      </c>
      <c r="H22" s="139">
        <f t="shared" si="2"/>
        <v>45809</v>
      </c>
      <c r="I22" s="139">
        <f t="shared" si="2"/>
        <v>45839</v>
      </c>
      <c r="J22" s="139">
        <f t="shared" si="2"/>
        <v>45870</v>
      </c>
      <c r="K22" s="139">
        <f t="shared" si="2"/>
        <v>45901</v>
      </c>
      <c r="L22" s="139">
        <f t="shared" si="2"/>
        <v>45931</v>
      </c>
      <c r="M22" s="139">
        <f t="shared" si="2"/>
        <v>45962</v>
      </c>
      <c r="N22" s="139">
        <f t="shared" si="2"/>
        <v>45992</v>
      </c>
      <c r="O22" s="139">
        <f t="shared" si="2"/>
        <v>46023</v>
      </c>
    </row>
    <row r="23" spans="1:15" ht="15" customHeight="1" x14ac:dyDescent="0.25">
      <c r="A23" s="529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O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</row>
    <row r="24" spans="1:15" x14ac:dyDescent="0.25">
      <c r="A24" s="529"/>
      <c r="B24" s="12" t="str">
        <f t="shared" si="3"/>
        <v>Building Shell</v>
      </c>
      <c r="C24" s="3">
        <f t="shared" si="3"/>
        <v>0</v>
      </c>
      <c r="D24" s="3">
        <f t="shared" ref="D24:O35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</row>
    <row r="25" spans="1:15" x14ac:dyDescent="0.25">
      <c r="A25" s="529"/>
      <c r="B25" s="11" t="str">
        <f t="shared" si="3"/>
        <v>Cooking</v>
      </c>
      <c r="C25" s="3">
        <f t="shared" si="3"/>
        <v>0</v>
      </c>
      <c r="D25" s="3">
        <f t="shared" si="5"/>
        <v>0</v>
      </c>
      <c r="E25" s="3">
        <f t="shared" ref="E25:O28" si="6">IF(SUM($C$19:$N$19)=0,0,D25+E7)</f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</row>
    <row r="26" spans="1:15" x14ac:dyDescent="0.25">
      <c r="A26" s="529"/>
      <c r="B26" s="11" t="str">
        <f t="shared" si="3"/>
        <v>Cooling</v>
      </c>
      <c r="C26" s="3">
        <f t="shared" si="3"/>
        <v>0</v>
      </c>
      <c r="D26" s="3">
        <f t="shared" si="5"/>
        <v>3655.5881111676458</v>
      </c>
      <c r="E26" s="3">
        <f t="shared" si="6"/>
        <v>9926.5455340266381</v>
      </c>
      <c r="F26" s="3">
        <f t="shared" si="6"/>
        <v>41459.800608697376</v>
      </c>
      <c r="G26" s="3">
        <f t="shared" si="6"/>
        <v>68274.652203116362</v>
      </c>
      <c r="H26" s="3">
        <f t="shared" si="6"/>
        <v>79604.139745191904</v>
      </c>
      <c r="I26" s="3">
        <f t="shared" si="6"/>
        <v>90326.444539071541</v>
      </c>
      <c r="J26" s="3">
        <f t="shared" si="6"/>
        <v>103847.21482174938</v>
      </c>
      <c r="K26" s="3">
        <f t="shared" si="6"/>
        <v>185489.13358570886</v>
      </c>
      <c r="L26" s="3">
        <f t="shared" si="6"/>
        <v>203083.801985731</v>
      </c>
      <c r="M26" s="3">
        <f t="shared" si="6"/>
        <v>315444.34179883485</v>
      </c>
      <c r="N26" s="3">
        <f t="shared" si="6"/>
        <v>777169.67764171888</v>
      </c>
      <c r="O26" s="3">
        <f t="shared" si="6"/>
        <v>777169.67764171888</v>
      </c>
    </row>
    <row r="27" spans="1:15" x14ac:dyDescent="0.25">
      <c r="A27" s="529"/>
      <c r="B27" s="12" t="str">
        <f t="shared" si="3"/>
        <v>Ext Lighting</v>
      </c>
      <c r="C27" s="3">
        <f t="shared" si="3"/>
        <v>0</v>
      </c>
      <c r="D27" s="3">
        <f t="shared" si="5"/>
        <v>0</v>
      </c>
      <c r="E27" s="3">
        <f t="shared" si="6"/>
        <v>0</v>
      </c>
      <c r="F27" s="3">
        <f t="shared" si="6"/>
        <v>0</v>
      </c>
      <c r="G27" s="3">
        <f t="shared" si="6"/>
        <v>0</v>
      </c>
      <c r="H27" s="3">
        <f t="shared" si="6"/>
        <v>0</v>
      </c>
      <c r="I27" s="3">
        <f t="shared" si="6"/>
        <v>0</v>
      </c>
      <c r="J27" s="3">
        <f t="shared" si="6"/>
        <v>0</v>
      </c>
      <c r="K27" s="3">
        <f t="shared" si="6"/>
        <v>0</v>
      </c>
      <c r="L27" s="3">
        <f t="shared" si="6"/>
        <v>0</v>
      </c>
      <c r="M27" s="3">
        <f t="shared" si="6"/>
        <v>0</v>
      </c>
      <c r="N27" s="3">
        <f t="shared" si="6"/>
        <v>0</v>
      </c>
      <c r="O27" s="3">
        <f t="shared" si="6"/>
        <v>0</v>
      </c>
    </row>
    <row r="28" spans="1:15" x14ac:dyDescent="0.25">
      <c r="A28" s="529"/>
      <c r="B28" s="11" t="str">
        <f t="shared" si="3"/>
        <v>Heating</v>
      </c>
      <c r="C28" s="3">
        <f t="shared" si="3"/>
        <v>0</v>
      </c>
      <c r="D28" s="3">
        <f t="shared" si="5"/>
        <v>0</v>
      </c>
      <c r="E28" s="3">
        <f t="shared" si="6"/>
        <v>0</v>
      </c>
      <c r="F28" s="3">
        <f t="shared" si="6"/>
        <v>0</v>
      </c>
      <c r="G28" s="3">
        <f t="shared" si="6"/>
        <v>0</v>
      </c>
      <c r="H28" s="3">
        <f t="shared" si="6"/>
        <v>0</v>
      </c>
      <c r="I28" s="3">
        <f t="shared" si="6"/>
        <v>0</v>
      </c>
      <c r="J28" s="3">
        <f t="shared" si="6"/>
        <v>0</v>
      </c>
      <c r="K28" s="3">
        <f t="shared" si="6"/>
        <v>0</v>
      </c>
      <c r="L28" s="3">
        <f t="shared" si="6"/>
        <v>0</v>
      </c>
      <c r="M28" s="3">
        <f t="shared" si="6"/>
        <v>0</v>
      </c>
      <c r="N28" s="3">
        <f t="shared" si="6"/>
        <v>0</v>
      </c>
      <c r="O28" s="3">
        <f t="shared" si="6"/>
        <v>0</v>
      </c>
    </row>
    <row r="29" spans="1:15" x14ac:dyDescent="0.25">
      <c r="A29" s="529"/>
      <c r="B29" s="11" t="str">
        <f t="shared" si="3"/>
        <v>HVAC</v>
      </c>
      <c r="C29" s="3">
        <f t="shared" si="3"/>
        <v>0</v>
      </c>
      <c r="D29" s="3">
        <f t="shared" si="5"/>
        <v>0</v>
      </c>
      <c r="E29" s="3">
        <f t="shared" ref="E29:O32" si="7">IF(SUM($C$19:$N$19)=0,0,D29+E11)</f>
        <v>0</v>
      </c>
      <c r="F29" s="3">
        <f t="shared" si="7"/>
        <v>29082.521178087889</v>
      </c>
      <c r="G29" s="3">
        <f t="shared" si="7"/>
        <v>108685.15365796875</v>
      </c>
      <c r="H29" s="3">
        <f t="shared" si="7"/>
        <v>108685.15365796875</v>
      </c>
      <c r="I29" s="3">
        <f t="shared" si="7"/>
        <v>126797.82359994866</v>
      </c>
      <c r="J29" s="3">
        <f t="shared" si="7"/>
        <v>132627.59462431358</v>
      </c>
      <c r="K29" s="3">
        <f t="shared" si="7"/>
        <v>139637.66435527272</v>
      </c>
      <c r="L29" s="3">
        <f t="shared" si="7"/>
        <v>154542.61619281545</v>
      </c>
      <c r="M29" s="3">
        <f t="shared" si="7"/>
        <v>237907.28776683798</v>
      </c>
      <c r="N29" s="3">
        <f t="shared" si="7"/>
        <v>642318.57811291562</v>
      </c>
      <c r="O29" s="3">
        <f t="shared" si="7"/>
        <v>642318.57811291562</v>
      </c>
    </row>
    <row r="30" spans="1:15" x14ac:dyDescent="0.25">
      <c r="A30" s="529"/>
      <c r="B30" s="11" t="str">
        <f t="shared" si="3"/>
        <v>Lighting</v>
      </c>
      <c r="C30" s="3">
        <f t="shared" si="3"/>
        <v>0</v>
      </c>
      <c r="D30" s="3">
        <f t="shared" si="5"/>
        <v>0</v>
      </c>
      <c r="E30" s="3">
        <f t="shared" si="7"/>
        <v>0</v>
      </c>
      <c r="F30" s="3">
        <f t="shared" si="7"/>
        <v>0</v>
      </c>
      <c r="G30" s="3">
        <f t="shared" si="7"/>
        <v>0</v>
      </c>
      <c r="H30" s="3">
        <f t="shared" si="7"/>
        <v>0</v>
      </c>
      <c r="I30" s="3">
        <f t="shared" si="7"/>
        <v>0</v>
      </c>
      <c r="J30" s="3">
        <f t="shared" si="7"/>
        <v>0</v>
      </c>
      <c r="K30" s="3">
        <f t="shared" si="7"/>
        <v>0</v>
      </c>
      <c r="L30" s="3">
        <f t="shared" si="7"/>
        <v>0</v>
      </c>
      <c r="M30" s="3">
        <f t="shared" si="7"/>
        <v>0</v>
      </c>
      <c r="N30" s="3">
        <f t="shared" si="7"/>
        <v>0</v>
      </c>
      <c r="O30" s="3">
        <f t="shared" si="7"/>
        <v>0</v>
      </c>
    </row>
    <row r="31" spans="1:15" x14ac:dyDescent="0.25">
      <c r="A31" s="529"/>
      <c r="B31" s="11" t="str">
        <f t="shared" si="3"/>
        <v>Miscellaneous</v>
      </c>
      <c r="C31" s="3">
        <f t="shared" si="3"/>
        <v>0</v>
      </c>
      <c r="D31" s="3">
        <f t="shared" si="5"/>
        <v>0</v>
      </c>
      <c r="E31" s="3">
        <f t="shared" si="7"/>
        <v>66.637367607249075</v>
      </c>
      <c r="F31" s="3">
        <f t="shared" si="7"/>
        <v>743.06081617256609</v>
      </c>
      <c r="G31" s="3">
        <f t="shared" si="7"/>
        <v>743.06081617256609</v>
      </c>
      <c r="H31" s="3">
        <f t="shared" si="7"/>
        <v>743.06081617256609</v>
      </c>
      <c r="I31" s="3">
        <f t="shared" si="7"/>
        <v>743.06081617256609</v>
      </c>
      <c r="J31" s="3">
        <f t="shared" si="7"/>
        <v>743.06081617256609</v>
      </c>
      <c r="K31" s="3">
        <f t="shared" si="7"/>
        <v>743.06081617256609</v>
      </c>
      <c r="L31" s="3">
        <f t="shared" si="7"/>
        <v>743.06081617256609</v>
      </c>
      <c r="M31" s="3">
        <f t="shared" si="7"/>
        <v>743.06081617256609</v>
      </c>
      <c r="N31" s="3">
        <f t="shared" si="7"/>
        <v>776.18357551245435</v>
      </c>
      <c r="O31" s="3">
        <f t="shared" si="7"/>
        <v>776.18357551245435</v>
      </c>
    </row>
    <row r="32" spans="1:15" ht="15" customHeight="1" x14ac:dyDescent="0.25">
      <c r="A32" s="529"/>
      <c r="B32" s="11" t="str">
        <f t="shared" si="3"/>
        <v>Motors</v>
      </c>
      <c r="C32" s="3">
        <f t="shared" si="3"/>
        <v>0</v>
      </c>
      <c r="D32" s="3">
        <f t="shared" si="5"/>
        <v>13847.458299641983</v>
      </c>
      <c r="E32" s="3">
        <f t="shared" si="7"/>
        <v>29113.281783857605</v>
      </c>
      <c r="F32" s="3">
        <f t="shared" si="7"/>
        <v>44121.707367224022</v>
      </c>
      <c r="G32" s="3">
        <f t="shared" si="7"/>
        <v>67619.447333221891</v>
      </c>
      <c r="H32" s="3">
        <f t="shared" si="7"/>
        <v>96313.257916555347</v>
      </c>
      <c r="I32" s="3">
        <f t="shared" si="7"/>
        <v>107316.39177608663</v>
      </c>
      <c r="J32" s="3">
        <f t="shared" si="7"/>
        <v>124510.02917932556</v>
      </c>
      <c r="K32" s="3">
        <f t="shared" si="7"/>
        <v>137485.75815993032</v>
      </c>
      <c r="L32" s="3">
        <f t="shared" si="7"/>
        <v>164641.58587494132</v>
      </c>
      <c r="M32" s="3">
        <f t="shared" si="7"/>
        <v>188983.69599676065</v>
      </c>
      <c r="N32" s="3">
        <f t="shared" si="7"/>
        <v>254300.23426690034</v>
      </c>
      <c r="O32" s="3">
        <f t="shared" si="7"/>
        <v>254300.23426690034</v>
      </c>
    </row>
    <row r="33" spans="1:15" x14ac:dyDescent="0.25">
      <c r="A33" s="529"/>
      <c r="B33" s="11" t="str">
        <f t="shared" si="3"/>
        <v>Process</v>
      </c>
      <c r="C33" s="3">
        <f t="shared" si="3"/>
        <v>0</v>
      </c>
      <c r="D33" s="3">
        <f t="shared" si="5"/>
        <v>0</v>
      </c>
      <c r="E33" s="3">
        <f t="shared" ref="E33:O35" si="8">IF(SUM($C$19:$N$19)=0,0,D33+E15)</f>
        <v>0</v>
      </c>
      <c r="F33" s="3">
        <f t="shared" si="8"/>
        <v>0</v>
      </c>
      <c r="G33" s="3">
        <f t="shared" si="8"/>
        <v>0</v>
      </c>
      <c r="H33" s="3">
        <f t="shared" si="8"/>
        <v>0</v>
      </c>
      <c r="I33" s="3">
        <f t="shared" si="8"/>
        <v>0</v>
      </c>
      <c r="J33" s="3">
        <f t="shared" si="8"/>
        <v>0</v>
      </c>
      <c r="K33" s="3">
        <f t="shared" si="8"/>
        <v>0</v>
      </c>
      <c r="L33" s="3">
        <f t="shared" si="8"/>
        <v>0</v>
      </c>
      <c r="M33" s="3">
        <f t="shared" si="8"/>
        <v>0</v>
      </c>
      <c r="N33" s="3">
        <f t="shared" si="8"/>
        <v>0</v>
      </c>
      <c r="O33" s="3">
        <f t="shared" si="8"/>
        <v>0</v>
      </c>
    </row>
    <row r="34" spans="1:15" x14ac:dyDescent="0.25">
      <c r="A34" s="529"/>
      <c r="B34" s="11" t="str">
        <f t="shared" si="3"/>
        <v>Refrigeration</v>
      </c>
      <c r="C34" s="3">
        <f t="shared" si="3"/>
        <v>0</v>
      </c>
      <c r="D34" s="3">
        <f t="shared" si="5"/>
        <v>644.3583392481878</v>
      </c>
      <c r="E34" s="3">
        <f t="shared" si="8"/>
        <v>2025.7675221440272</v>
      </c>
      <c r="F34" s="3">
        <f t="shared" si="8"/>
        <v>2676.0363826764228</v>
      </c>
      <c r="G34" s="3">
        <f t="shared" si="8"/>
        <v>4670.7765305559979</v>
      </c>
      <c r="H34" s="3">
        <f t="shared" si="8"/>
        <v>5531.816810468642</v>
      </c>
      <c r="I34" s="3">
        <f t="shared" si="8"/>
        <v>6176.1751497168298</v>
      </c>
      <c r="J34" s="3">
        <f t="shared" si="8"/>
        <v>6176.1751497168298</v>
      </c>
      <c r="K34" s="3">
        <f t="shared" si="8"/>
        <v>15311.024946326004</v>
      </c>
      <c r="L34" s="3">
        <f t="shared" si="8"/>
        <v>137087.15954490041</v>
      </c>
      <c r="M34" s="3">
        <f t="shared" si="8"/>
        <v>194045.79292984185</v>
      </c>
      <c r="N34" s="3">
        <f t="shared" si="8"/>
        <v>204111.93009434533</v>
      </c>
      <c r="O34" s="3">
        <f t="shared" si="8"/>
        <v>204111.93009434533</v>
      </c>
    </row>
    <row r="35" spans="1:15" x14ac:dyDescent="0.25">
      <c r="A35" s="529"/>
      <c r="B35" s="11" t="str">
        <f t="shared" si="3"/>
        <v>Water Heating</v>
      </c>
      <c r="C35" s="3">
        <f t="shared" si="3"/>
        <v>0</v>
      </c>
      <c r="D35" s="3">
        <f t="shared" si="5"/>
        <v>0.89128563890765067</v>
      </c>
      <c r="E35" s="3">
        <f t="shared" si="8"/>
        <v>11.080762879757168</v>
      </c>
      <c r="F35" s="3">
        <f t="shared" si="8"/>
        <v>37.726833967307059</v>
      </c>
      <c r="G35" s="3">
        <f t="shared" si="8"/>
        <v>92.134497365995401</v>
      </c>
      <c r="H35" s="3">
        <f t="shared" si="8"/>
        <v>116.02470054119631</v>
      </c>
      <c r="I35" s="3">
        <f t="shared" si="8"/>
        <v>202461.89557829301</v>
      </c>
      <c r="J35" s="3">
        <f t="shared" si="8"/>
        <v>202516.97124232783</v>
      </c>
      <c r="K35" s="3">
        <f t="shared" si="8"/>
        <v>202819.05418505895</v>
      </c>
      <c r="L35" s="3">
        <f t="shared" si="8"/>
        <v>202889.2958531054</v>
      </c>
      <c r="M35" s="3">
        <f t="shared" si="8"/>
        <v>203207.37867427969</v>
      </c>
      <c r="N35" s="3">
        <f t="shared" si="8"/>
        <v>205118.08917991281</v>
      </c>
      <c r="O35" s="3">
        <f t="shared" si="8"/>
        <v>205118.08917991281</v>
      </c>
    </row>
    <row r="36" spans="1:15" ht="15" customHeight="1" x14ac:dyDescent="0.25">
      <c r="A36" s="529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" customHeight="1" thickBot="1" x14ac:dyDescent="0.3">
      <c r="A37" s="530"/>
      <c r="B37" s="182" t="str">
        <f t="shared" si="3"/>
        <v>Monthly kWh</v>
      </c>
      <c r="C37" s="217">
        <f>SUM(C23:C36)</f>
        <v>0</v>
      </c>
      <c r="D37" s="217">
        <f t="shared" ref="D37" si="9">SUM(D23:D36)</f>
        <v>18148.296035696723</v>
      </c>
      <c r="E37" s="217">
        <f t="shared" ref="E37" si="10">SUM(E23:E36)</f>
        <v>41143.312970515275</v>
      </c>
      <c r="F37" s="217">
        <f t="shared" ref="F37" si="11">SUM(F23:F36)</f>
        <v>118120.85318682558</v>
      </c>
      <c r="G37" s="217">
        <f t="shared" ref="G37" si="12">SUM(G23:G36)</f>
        <v>250085.22503840161</v>
      </c>
      <c r="H37" s="217">
        <f t="shared" ref="H37" si="13">SUM(H23:H36)</f>
        <v>290993.45364689839</v>
      </c>
      <c r="I37" s="217">
        <f t="shared" ref="I37" si="14">SUM(I23:I36)</f>
        <v>533821.79145928926</v>
      </c>
      <c r="J37" s="217">
        <f t="shared" ref="J37" si="15">SUM(J23:J36)</f>
        <v>570421.04583360581</v>
      </c>
      <c r="K37" s="217">
        <f t="shared" ref="K37" si="16">SUM(K23:K36)</f>
        <v>681485.6960484694</v>
      </c>
      <c r="L37" s="217">
        <f t="shared" ref="L37" si="17">SUM(L23:L36)</f>
        <v>862987.52026766608</v>
      </c>
      <c r="M37" s="217">
        <f t="shared" ref="M37" si="18">SUM(M23:M36)</f>
        <v>1140331.5579827274</v>
      </c>
      <c r="N37" s="217">
        <f t="shared" ref="N37" si="19">SUM(N23:N36)</f>
        <v>2083794.6928713052</v>
      </c>
      <c r="O37" s="217">
        <f t="shared" ref="O37" si="20">SUM(O23:O36)</f>
        <v>2083794.6928713052</v>
      </c>
    </row>
    <row r="38" spans="1:15" x14ac:dyDescent="0.25">
      <c r="A38" s="8"/>
      <c r="B38" s="234"/>
      <c r="C38" s="9"/>
      <c r="D38" s="234"/>
      <c r="E38" s="9"/>
      <c r="F38" s="234"/>
      <c r="G38" s="234"/>
      <c r="H38" s="9"/>
      <c r="I38" s="234"/>
      <c r="J38" s="234"/>
      <c r="K38" s="9"/>
      <c r="L38" s="234"/>
      <c r="M38" s="234"/>
      <c r="N38" s="269" t="s">
        <v>193</v>
      </c>
      <c r="O38" s="268">
        <f>SUM(C5:N18)</f>
        <v>2083794.6928713059</v>
      </c>
    </row>
    <row r="39" spans="1:15" ht="15.75" thickBot="1" x14ac:dyDescent="0.3">
      <c r="C39" s="235"/>
      <c r="D39" s="124"/>
      <c r="E39" s="235"/>
      <c r="F39" s="124"/>
      <c r="G39" s="124"/>
      <c r="H39" s="235"/>
      <c r="I39" s="124"/>
      <c r="J39" s="124"/>
      <c r="K39" s="235"/>
      <c r="L39" s="124"/>
      <c r="M39" s="124"/>
      <c r="N39" s="235"/>
      <c r="O39" s="124"/>
    </row>
    <row r="40" spans="1:15" ht="16.5" thickBot="1" x14ac:dyDescent="0.3">
      <c r="A40" s="531" t="s">
        <v>16</v>
      </c>
      <c r="B40" s="17" t="s">
        <v>10</v>
      </c>
      <c r="C40" s="139">
        <f>C$4</f>
        <v>45658</v>
      </c>
      <c r="D40" s="139">
        <f t="shared" ref="D40:O40" si="21">D$4</f>
        <v>45689</v>
      </c>
      <c r="E40" s="139">
        <f t="shared" si="21"/>
        <v>45717</v>
      </c>
      <c r="F40" s="139">
        <f t="shared" si="21"/>
        <v>45748</v>
      </c>
      <c r="G40" s="139">
        <f t="shared" si="21"/>
        <v>45778</v>
      </c>
      <c r="H40" s="139">
        <f t="shared" si="21"/>
        <v>45809</v>
      </c>
      <c r="I40" s="139">
        <f t="shared" si="21"/>
        <v>45839</v>
      </c>
      <c r="J40" s="139">
        <f t="shared" si="21"/>
        <v>45870</v>
      </c>
      <c r="K40" s="139">
        <f t="shared" si="21"/>
        <v>45901</v>
      </c>
      <c r="L40" s="139">
        <f t="shared" si="21"/>
        <v>45931</v>
      </c>
      <c r="M40" s="139">
        <f t="shared" si="21"/>
        <v>45962</v>
      </c>
      <c r="N40" s="139">
        <f t="shared" si="21"/>
        <v>45992</v>
      </c>
      <c r="O40" s="139">
        <f t="shared" si="21"/>
        <v>46023</v>
      </c>
    </row>
    <row r="41" spans="1:15" ht="15" customHeight="1" x14ac:dyDescent="0.25">
      <c r="A41" s="532"/>
      <c r="B41" s="11" t="str">
        <f t="shared" ref="B41:B55" si="22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O41" si="23">G41</f>
        <v>0</v>
      </c>
      <c r="I41" s="3">
        <f t="shared" si="23"/>
        <v>0</v>
      </c>
      <c r="J41" s="3">
        <f t="shared" si="23"/>
        <v>0</v>
      </c>
      <c r="K41" s="3">
        <f t="shared" si="23"/>
        <v>0</v>
      </c>
      <c r="L41" s="3">
        <f t="shared" si="23"/>
        <v>0</v>
      </c>
      <c r="M41" s="3">
        <f t="shared" si="23"/>
        <v>0</v>
      </c>
      <c r="N41" s="3">
        <f t="shared" si="23"/>
        <v>0</v>
      </c>
      <c r="O41" s="3">
        <f t="shared" si="23"/>
        <v>0</v>
      </c>
    </row>
    <row r="42" spans="1:15" x14ac:dyDescent="0.25">
      <c r="A42" s="532"/>
      <c r="B42" s="12" t="str">
        <f t="shared" si="22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O42" si="24">F42</f>
        <v>0</v>
      </c>
      <c r="H42" s="3">
        <f t="shared" si="24"/>
        <v>0</v>
      </c>
      <c r="I42" s="3">
        <f t="shared" si="24"/>
        <v>0</v>
      </c>
      <c r="J42" s="3">
        <f t="shared" si="24"/>
        <v>0</v>
      </c>
      <c r="K42" s="3">
        <f t="shared" si="24"/>
        <v>0</v>
      </c>
      <c r="L42" s="3">
        <f t="shared" si="24"/>
        <v>0</v>
      </c>
      <c r="M42" s="3">
        <f t="shared" si="24"/>
        <v>0</v>
      </c>
      <c r="N42" s="3">
        <f t="shared" si="24"/>
        <v>0</v>
      </c>
      <c r="O42" s="3">
        <f t="shared" si="24"/>
        <v>0</v>
      </c>
    </row>
    <row r="43" spans="1:15" x14ac:dyDescent="0.25">
      <c r="A43" s="532"/>
      <c r="B43" s="11" t="str">
        <f t="shared" si="22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O43" si="25">F43</f>
        <v>0</v>
      </c>
      <c r="H43" s="3">
        <f t="shared" si="25"/>
        <v>0</v>
      </c>
      <c r="I43" s="3">
        <f t="shared" si="25"/>
        <v>0</v>
      </c>
      <c r="J43" s="3">
        <f t="shared" si="25"/>
        <v>0</v>
      </c>
      <c r="K43" s="3">
        <f t="shared" si="25"/>
        <v>0</v>
      </c>
      <c r="L43" s="3">
        <f t="shared" si="25"/>
        <v>0</v>
      </c>
      <c r="M43" s="3">
        <f t="shared" si="25"/>
        <v>0</v>
      </c>
      <c r="N43" s="3">
        <f t="shared" si="25"/>
        <v>0</v>
      </c>
      <c r="O43" s="3">
        <f t="shared" si="25"/>
        <v>0</v>
      </c>
    </row>
    <row r="44" spans="1:15" x14ac:dyDescent="0.25">
      <c r="A44" s="532"/>
      <c r="B44" s="11" t="str">
        <f t="shared" si="22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O44" si="26">F44</f>
        <v>0</v>
      </c>
      <c r="H44" s="3">
        <f t="shared" si="26"/>
        <v>0</v>
      </c>
      <c r="I44" s="3">
        <f t="shared" si="26"/>
        <v>0</v>
      </c>
      <c r="J44" s="3">
        <f t="shared" si="26"/>
        <v>0</v>
      </c>
      <c r="K44" s="3">
        <f t="shared" si="26"/>
        <v>0</v>
      </c>
      <c r="L44" s="3">
        <f t="shared" si="26"/>
        <v>0</v>
      </c>
      <c r="M44" s="3">
        <f t="shared" si="26"/>
        <v>0</v>
      </c>
      <c r="N44" s="3">
        <f t="shared" si="26"/>
        <v>0</v>
      </c>
      <c r="O44" s="3">
        <f t="shared" si="26"/>
        <v>0</v>
      </c>
    </row>
    <row r="45" spans="1:15" x14ac:dyDescent="0.25">
      <c r="A45" s="532"/>
      <c r="B45" s="12" t="str">
        <f t="shared" si="22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O45" si="27">F45</f>
        <v>0</v>
      </c>
      <c r="H45" s="3">
        <f t="shared" si="27"/>
        <v>0</v>
      </c>
      <c r="I45" s="3">
        <f t="shared" si="27"/>
        <v>0</v>
      </c>
      <c r="J45" s="3">
        <f t="shared" si="27"/>
        <v>0</v>
      </c>
      <c r="K45" s="3">
        <f t="shared" si="27"/>
        <v>0</v>
      </c>
      <c r="L45" s="3">
        <f t="shared" si="27"/>
        <v>0</v>
      </c>
      <c r="M45" s="3">
        <f t="shared" si="27"/>
        <v>0</v>
      </c>
      <c r="N45" s="3">
        <f t="shared" si="27"/>
        <v>0</v>
      </c>
      <c r="O45" s="3">
        <f t="shared" si="27"/>
        <v>0</v>
      </c>
    </row>
    <row r="46" spans="1:15" x14ac:dyDescent="0.25">
      <c r="A46" s="532"/>
      <c r="B46" s="11" t="str">
        <f t="shared" si="22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O46" si="28">F46</f>
        <v>0</v>
      </c>
      <c r="H46" s="3">
        <f t="shared" si="28"/>
        <v>0</v>
      </c>
      <c r="I46" s="3">
        <f t="shared" si="28"/>
        <v>0</v>
      </c>
      <c r="J46" s="3">
        <f t="shared" si="28"/>
        <v>0</v>
      </c>
      <c r="K46" s="3">
        <f t="shared" si="28"/>
        <v>0</v>
      </c>
      <c r="L46" s="3">
        <f t="shared" si="28"/>
        <v>0</v>
      </c>
      <c r="M46" s="3">
        <f t="shared" si="28"/>
        <v>0</v>
      </c>
      <c r="N46" s="3">
        <f t="shared" si="28"/>
        <v>0</v>
      </c>
      <c r="O46" s="3">
        <f t="shared" si="28"/>
        <v>0</v>
      </c>
    </row>
    <row r="47" spans="1:15" x14ac:dyDescent="0.25">
      <c r="A47" s="532"/>
      <c r="B47" s="11" t="str">
        <f t="shared" si="22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O47" si="29">F47</f>
        <v>0</v>
      </c>
      <c r="H47" s="3">
        <f t="shared" si="29"/>
        <v>0</v>
      </c>
      <c r="I47" s="3">
        <f t="shared" si="29"/>
        <v>0</v>
      </c>
      <c r="J47" s="3">
        <f t="shared" si="29"/>
        <v>0</v>
      </c>
      <c r="K47" s="3">
        <f t="shared" si="29"/>
        <v>0</v>
      </c>
      <c r="L47" s="3">
        <f t="shared" si="29"/>
        <v>0</v>
      </c>
      <c r="M47" s="3">
        <f t="shared" si="29"/>
        <v>0</v>
      </c>
      <c r="N47" s="3">
        <f t="shared" si="29"/>
        <v>0</v>
      </c>
      <c r="O47" s="3">
        <f t="shared" si="29"/>
        <v>0</v>
      </c>
    </row>
    <row r="48" spans="1:15" x14ac:dyDescent="0.25">
      <c r="A48" s="532"/>
      <c r="B48" s="11" t="str">
        <f t="shared" si="22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O48" si="30">F48</f>
        <v>0</v>
      </c>
      <c r="H48" s="3">
        <f t="shared" si="30"/>
        <v>0</v>
      </c>
      <c r="I48" s="3">
        <f t="shared" si="30"/>
        <v>0</v>
      </c>
      <c r="J48" s="3">
        <f t="shared" si="30"/>
        <v>0</v>
      </c>
      <c r="K48" s="3">
        <f t="shared" si="30"/>
        <v>0</v>
      </c>
      <c r="L48" s="3">
        <f t="shared" si="30"/>
        <v>0</v>
      </c>
      <c r="M48" s="3">
        <f t="shared" si="30"/>
        <v>0</v>
      </c>
      <c r="N48" s="3">
        <f t="shared" si="30"/>
        <v>0</v>
      </c>
      <c r="O48" s="3">
        <f t="shared" si="30"/>
        <v>0</v>
      </c>
    </row>
    <row r="49" spans="1:15" x14ac:dyDescent="0.25">
      <c r="A49" s="532"/>
      <c r="B49" s="11" t="str">
        <f t="shared" si="22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O49" si="31">F49</f>
        <v>0</v>
      </c>
      <c r="H49" s="3">
        <f t="shared" si="31"/>
        <v>0</v>
      </c>
      <c r="I49" s="3">
        <f t="shared" si="31"/>
        <v>0</v>
      </c>
      <c r="J49" s="3">
        <f t="shared" si="31"/>
        <v>0</v>
      </c>
      <c r="K49" s="3">
        <f t="shared" si="31"/>
        <v>0</v>
      </c>
      <c r="L49" s="3">
        <f t="shared" si="31"/>
        <v>0</v>
      </c>
      <c r="M49" s="3">
        <f t="shared" si="31"/>
        <v>0</v>
      </c>
      <c r="N49" s="3">
        <f t="shared" si="31"/>
        <v>0</v>
      </c>
      <c r="O49" s="3">
        <f t="shared" si="31"/>
        <v>0</v>
      </c>
    </row>
    <row r="50" spans="1:15" ht="15" customHeight="1" x14ac:dyDescent="0.25">
      <c r="A50" s="532"/>
      <c r="B50" s="11" t="str">
        <f t="shared" si="22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O50" si="32">F50</f>
        <v>0</v>
      </c>
      <c r="H50" s="3">
        <f t="shared" si="32"/>
        <v>0</v>
      </c>
      <c r="I50" s="3">
        <f t="shared" si="32"/>
        <v>0</v>
      </c>
      <c r="J50" s="3">
        <f t="shared" si="32"/>
        <v>0</v>
      </c>
      <c r="K50" s="3">
        <f t="shared" si="32"/>
        <v>0</v>
      </c>
      <c r="L50" s="3">
        <f t="shared" si="32"/>
        <v>0</v>
      </c>
      <c r="M50" s="3">
        <f t="shared" si="32"/>
        <v>0</v>
      </c>
      <c r="N50" s="3">
        <f t="shared" si="32"/>
        <v>0</v>
      </c>
      <c r="O50" s="3">
        <f t="shared" si="32"/>
        <v>0</v>
      </c>
    </row>
    <row r="51" spans="1:15" x14ac:dyDescent="0.25">
      <c r="A51" s="532"/>
      <c r="B51" s="11" t="str">
        <f t="shared" si="22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O51" si="33">F51</f>
        <v>0</v>
      </c>
      <c r="H51" s="3">
        <f t="shared" si="33"/>
        <v>0</v>
      </c>
      <c r="I51" s="3">
        <f t="shared" si="33"/>
        <v>0</v>
      </c>
      <c r="J51" s="3">
        <f t="shared" si="33"/>
        <v>0</v>
      </c>
      <c r="K51" s="3">
        <f t="shared" si="33"/>
        <v>0</v>
      </c>
      <c r="L51" s="3">
        <f t="shared" si="33"/>
        <v>0</v>
      </c>
      <c r="M51" s="3">
        <f t="shared" si="33"/>
        <v>0</v>
      </c>
      <c r="N51" s="3">
        <f t="shared" si="33"/>
        <v>0</v>
      </c>
      <c r="O51" s="3">
        <f t="shared" si="33"/>
        <v>0</v>
      </c>
    </row>
    <row r="52" spans="1:15" x14ac:dyDescent="0.25">
      <c r="A52" s="532"/>
      <c r="B52" s="11" t="str">
        <f t="shared" si="22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O52" si="34">F52</f>
        <v>0</v>
      </c>
      <c r="H52" s="3">
        <f t="shared" si="34"/>
        <v>0</v>
      </c>
      <c r="I52" s="3">
        <f t="shared" si="34"/>
        <v>0</v>
      </c>
      <c r="J52" s="3">
        <f t="shared" si="34"/>
        <v>0</v>
      </c>
      <c r="K52" s="3">
        <f t="shared" si="34"/>
        <v>0</v>
      </c>
      <c r="L52" s="3">
        <f t="shared" si="34"/>
        <v>0</v>
      </c>
      <c r="M52" s="3">
        <f t="shared" si="34"/>
        <v>0</v>
      </c>
      <c r="N52" s="3">
        <f t="shared" si="34"/>
        <v>0</v>
      </c>
      <c r="O52" s="3">
        <f t="shared" si="34"/>
        <v>0</v>
      </c>
    </row>
    <row r="53" spans="1:15" x14ac:dyDescent="0.25">
      <c r="A53" s="532"/>
      <c r="B53" s="11" t="str">
        <f t="shared" si="22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O53" si="35">F53</f>
        <v>0</v>
      </c>
      <c r="H53" s="3">
        <f t="shared" si="35"/>
        <v>0</v>
      </c>
      <c r="I53" s="3">
        <f t="shared" si="35"/>
        <v>0</v>
      </c>
      <c r="J53" s="3">
        <f t="shared" si="35"/>
        <v>0</v>
      </c>
      <c r="K53" s="3">
        <f t="shared" si="35"/>
        <v>0</v>
      </c>
      <c r="L53" s="3">
        <f t="shared" si="35"/>
        <v>0</v>
      </c>
      <c r="M53" s="3">
        <f t="shared" si="35"/>
        <v>0</v>
      </c>
      <c r="N53" s="3">
        <f t="shared" si="35"/>
        <v>0</v>
      </c>
      <c r="O53" s="3">
        <f t="shared" si="35"/>
        <v>0</v>
      </c>
    </row>
    <row r="54" spans="1:15" ht="15" customHeight="1" x14ac:dyDescent="0.25">
      <c r="A54" s="532"/>
      <c r="B54" s="11" t="str">
        <f t="shared" si="22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" customHeight="1" thickBot="1" x14ac:dyDescent="0.3">
      <c r="A55" s="533"/>
      <c r="B55" s="182" t="str">
        <f t="shared" si="22"/>
        <v>Monthly kWh</v>
      </c>
      <c r="C55" s="217">
        <f>SUM(C41:C54)</f>
        <v>0</v>
      </c>
      <c r="D55" s="217">
        <f t="shared" ref="D55:O55" si="36">SUM(D41:D54)</f>
        <v>0</v>
      </c>
      <c r="E55" s="217">
        <f t="shared" si="36"/>
        <v>0</v>
      </c>
      <c r="F55" s="217">
        <f t="shared" si="36"/>
        <v>0</v>
      </c>
      <c r="G55" s="217">
        <f t="shared" si="36"/>
        <v>0</v>
      </c>
      <c r="H55" s="217">
        <f t="shared" si="36"/>
        <v>0</v>
      </c>
      <c r="I55" s="217">
        <f t="shared" si="36"/>
        <v>0</v>
      </c>
      <c r="J55" s="217">
        <f t="shared" si="36"/>
        <v>0</v>
      </c>
      <c r="K55" s="217">
        <f t="shared" si="36"/>
        <v>0</v>
      </c>
      <c r="L55" s="217">
        <f t="shared" si="36"/>
        <v>0</v>
      </c>
      <c r="M55" s="217">
        <f t="shared" si="36"/>
        <v>0</v>
      </c>
      <c r="N55" s="217">
        <f t="shared" si="36"/>
        <v>0</v>
      </c>
      <c r="O55" s="217">
        <f t="shared" si="36"/>
        <v>0</v>
      </c>
    </row>
    <row r="56" spans="1:15" x14ac:dyDescent="0.25">
      <c r="A56" s="8"/>
      <c r="B56" s="234"/>
      <c r="C56" s="9"/>
      <c r="D56" s="234"/>
      <c r="E56" s="9"/>
      <c r="F56" s="234"/>
      <c r="G56" s="234"/>
      <c r="H56" s="9"/>
      <c r="I56" s="234"/>
      <c r="J56" s="234"/>
      <c r="K56" s="9"/>
      <c r="L56" s="234"/>
      <c r="M56" s="234"/>
      <c r="N56" s="9"/>
      <c r="O56" s="234"/>
    </row>
    <row r="57" spans="1:15" ht="15.75" thickBot="1" x14ac:dyDescent="0.3">
      <c r="A57" s="197" t="s">
        <v>175</v>
      </c>
      <c r="B57" s="197"/>
      <c r="C57" s="197"/>
      <c r="D57" s="197"/>
      <c r="E57" s="197"/>
      <c r="F57" s="197"/>
      <c r="G57" s="197"/>
      <c r="H57" s="197"/>
      <c r="I57" s="197"/>
      <c r="J57" s="332"/>
      <c r="K57" s="235"/>
      <c r="L57" s="124"/>
      <c r="M57" s="124"/>
      <c r="N57" s="235"/>
      <c r="O57" s="124"/>
    </row>
    <row r="58" spans="1:15" ht="16.5" thickBot="1" x14ac:dyDescent="0.3">
      <c r="A58" s="534" t="s">
        <v>17</v>
      </c>
      <c r="B58" s="219" t="s">
        <v>155</v>
      </c>
      <c r="C58" s="139">
        <f>C$4</f>
        <v>45658</v>
      </c>
      <c r="D58" s="139">
        <f t="shared" ref="D58:O58" si="37">D$4</f>
        <v>45689</v>
      </c>
      <c r="E58" s="139">
        <f t="shared" si="37"/>
        <v>45717</v>
      </c>
      <c r="F58" s="139">
        <f t="shared" si="37"/>
        <v>45748</v>
      </c>
      <c r="G58" s="139">
        <f t="shared" si="37"/>
        <v>45778</v>
      </c>
      <c r="H58" s="139">
        <f t="shared" si="37"/>
        <v>45809</v>
      </c>
      <c r="I58" s="139">
        <f t="shared" si="37"/>
        <v>45839</v>
      </c>
      <c r="J58" s="139">
        <f t="shared" si="37"/>
        <v>45870</v>
      </c>
      <c r="K58" s="139">
        <f t="shared" si="37"/>
        <v>45901</v>
      </c>
      <c r="L58" s="139">
        <f t="shared" si="37"/>
        <v>45931</v>
      </c>
      <c r="M58" s="139">
        <f t="shared" si="37"/>
        <v>45962</v>
      </c>
      <c r="N58" s="139">
        <f t="shared" si="37"/>
        <v>45992</v>
      </c>
      <c r="O58" s="139">
        <f t="shared" si="37"/>
        <v>46023</v>
      </c>
    </row>
    <row r="59" spans="1:15" ht="15" customHeight="1" x14ac:dyDescent="0.25">
      <c r="A59" s="535"/>
      <c r="B59" s="13" t="str">
        <f t="shared" ref="B59:B71" si="38">B41</f>
        <v>Air Comp</v>
      </c>
      <c r="C59" s="23">
        <f>((C5*0.5)-C41)*C78*C$93*C$2</f>
        <v>0</v>
      </c>
      <c r="D59" s="23">
        <f>((D5*0.5)+C23-D41)*D78*D$93*D$2</f>
        <v>0</v>
      </c>
      <c r="E59" s="23">
        <f t="shared" ref="E59:I59" si="39">((E5*0.5)+D23-E41)*E78*E$93*E$2</f>
        <v>0</v>
      </c>
      <c r="F59" s="23">
        <f t="shared" si="39"/>
        <v>0</v>
      </c>
      <c r="G59" s="23">
        <f t="shared" si="39"/>
        <v>0</v>
      </c>
      <c r="H59" s="23">
        <f t="shared" si="39"/>
        <v>0</v>
      </c>
      <c r="I59" s="23">
        <f t="shared" si="39"/>
        <v>0</v>
      </c>
      <c r="J59" s="99">
        <f>((J5*0.5)+I23-J41)*J78*J$93*J$2</f>
        <v>0</v>
      </c>
      <c r="K59" s="23">
        <f t="shared" ref="K59:O59" si="40">((K5*0.5)+J23-K41)*K78*K$93*K$2</f>
        <v>0</v>
      </c>
      <c r="L59" s="23">
        <f t="shared" si="40"/>
        <v>0</v>
      </c>
      <c r="M59" s="23">
        <f t="shared" si="40"/>
        <v>0</v>
      </c>
      <c r="N59" s="23">
        <f t="shared" si="40"/>
        <v>0</v>
      </c>
      <c r="O59" s="23">
        <f t="shared" si="40"/>
        <v>0</v>
      </c>
    </row>
    <row r="60" spans="1:15" ht="15.75" x14ac:dyDescent="0.25">
      <c r="A60" s="535"/>
      <c r="B60" s="13" t="str">
        <f t="shared" si="38"/>
        <v>Building Shell</v>
      </c>
      <c r="C60" s="23">
        <f t="shared" ref="C60:C71" si="41">((C6*0.5)-C42)*C79*C$93*C$2</f>
        <v>0</v>
      </c>
      <c r="D60" s="23">
        <f t="shared" ref="D60:O60" si="42">((D6*0.5)+C24-D42)*D79*D$93*D$2</f>
        <v>0</v>
      </c>
      <c r="E60" s="23">
        <f t="shared" si="42"/>
        <v>0</v>
      </c>
      <c r="F60" s="23">
        <f t="shared" si="42"/>
        <v>0</v>
      </c>
      <c r="G60" s="23">
        <f t="shared" si="42"/>
        <v>0</v>
      </c>
      <c r="H60" s="23">
        <f t="shared" si="42"/>
        <v>0</v>
      </c>
      <c r="I60" s="23">
        <f t="shared" si="42"/>
        <v>0</v>
      </c>
      <c r="J60" s="23">
        <f t="shared" si="42"/>
        <v>0</v>
      </c>
      <c r="K60" s="23">
        <f t="shared" si="42"/>
        <v>0</v>
      </c>
      <c r="L60" s="23">
        <f t="shared" si="42"/>
        <v>0</v>
      </c>
      <c r="M60" s="23">
        <f t="shared" si="42"/>
        <v>0</v>
      </c>
      <c r="N60" s="23">
        <f t="shared" si="42"/>
        <v>0</v>
      </c>
      <c r="O60" s="23">
        <f t="shared" si="42"/>
        <v>0</v>
      </c>
    </row>
    <row r="61" spans="1:15" ht="15.75" x14ac:dyDescent="0.25">
      <c r="A61" s="535"/>
      <c r="B61" s="13" t="str">
        <f t="shared" si="38"/>
        <v>Cooking</v>
      </c>
      <c r="C61" s="23">
        <f t="shared" si="41"/>
        <v>0</v>
      </c>
      <c r="D61" s="23">
        <f t="shared" ref="D61:O61" si="43">((D7*0.5)+C25-D43)*D80*D$93*D$2</f>
        <v>0</v>
      </c>
      <c r="E61" s="23">
        <f t="shared" si="43"/>
        <v>0</v>
      </c>
      <c r="F61" s="23">
        <f t="shared" si="43"/>
        <v>0</v>
      </c>
      <c r="G61" s="23">
        <f t="shared" si="43"/>
        <v>0</v>
      </c>
      <c r="H61" s="23">
        <f t="shared" si="43"/>
        <v>0</v>
      </c>
      <c r="I61" s="23">
        <f t="shared" si="43"/>
        <v>0</v>
      </c>
      <c r="J61" s="23">
        <f t="shared" si="43"/>
        <v>0</v>
      </c>
      <c r="K61" s="23">
        <f t="shared" si="43"/>
        <v>0</v>
      </c>
      <c r="L61" s="23">
        <f t="shared" si="43"/>
        <v>0</v>
      </c>
      <c r="M61" s="23">
        <f t="shared" si="43"/>
        <v>0</v>
      </c>
      <c r="N61" s="23">
        <f t="shared" si="43"/>
        <v>0</v>
      </c>
      <c r="O61" s="23">
        <f t="shared" si="43"/>
        <v>0</v>
      </c>
    </row>
    <row r="62" spans="1:15" ht="15.75" x14ac:dyDescent="0.25">
      <c r="A62" s="535"/>
      <c r="B62" s="13" t="str">
        <f t="shared" si="38"/>
        <v>Cooling</v>
      </c>
      <c r="C62" s="23">
        <f t="shared" si="41"/>
        <v>0</v>
      </c>
      <c r="D62" s="23">
        <f t="shared" ref="D62:O62" si="44">((D8*0.5)+C26-D44)*D81*D$93*D$2</f>
        <v>1.8467587532001655E-2</v>
      </c>
      <c r="E62" s="23">
        <f t="shared" si="44"/>
        <v>2.102034206030972</v>
      </c>
      <c r="F62" s="23">
        <f t="shared" si="44"/>
        <v>26.993785587292052</v>
      </c>
      <c r="G62" s="23">
        <f t="shared" si="44"/>
        <v>175.13875611986728</v>
      </c>
      <c r="H62" s="23">
        <f t="shared" si="44"/>
        <v>1153.3406325948808</v>
      </c>
      <c r="I62" s="23">
        <f t="shared" si="44"/>
        <v>1803.1779550690062</v>
      </c>
      <c r="J62" s="23">
        <f t="shared" si="44"/>
        <v>1919.6007772955527</v>
      </c>
      <c r="K62" s="23">
        <f t="shared" si="44"/>
        <v>1150.6365793509303</v>
      </c>
      <c r="L62" s="23">
        <f t="shared" si="44"/>
        <v>175.88614701015544</v>
      </c>
      <c r="M62" s="23">
        <f t="shared" si="44"/>
        <v>74.758580718752313</v>
      </c>
      <c r="N62" s="23">
        <f t="shared" si="44"/>
        <v>1.6480453395757768</v>
      </c>
      <c r="O62" s="23">
        <f t="shared" si="44"/>
        <v>0.19610135955210858</v>
      </c>
    </row>
    <row r="63" spans="1:15" ht="15.75" x14ac:dyDescent="0.25">
      <c r="A63" s="535"/>
      <c r="B63" s="13" t="str">
        <f t="shared" si="38"/>
        <v>Ext Lighting</v>
      </c>
      <c r="C63" s="23">
        <f t="shared" si="41"/>
        <v>0</v>
      </c>
      <c r="D63" s="23">
        <f t="shared" ref="D63:O63" si="45">((D9*0.5)+C27-D45)*D82*D$93*D$2</f>
        <v>0</v>
      </c>
      <c r="E63" s="23">
        <f t="shared" si="45"/>
        <v>0</v>
      </c>
      <c r="F63" s="23">
        <f t="shared" si="45"/>
        <v>0</v>
      </c>
      <c r="G63" s="23">
        <f t="shared" si="45"/>
        <v>0</v>
      </c>
      <c r="H63" s="23">
        <f t="shared" si="45"/>
        <v>0</v>
      </c>
      <c r="I63" s="23">
        <f t="shared" si="45"/>
        <v>0</v>
      </c>
      <c r="J63" s="23">
        <f t="shared" si="45"/>
        <v>0</v>
      </c>
      <c r="K63" s="23">
        <f t="shared" si="45"/>
        <v>0</v>
      </c>
      <c r="L63" s="23">
        <f t="shared" si="45"/>
        <v>0</v>
      </c>
      <c r="M63" s="23">
        <f t="shared" si="45"/>
        <v>0</v>
      </c>
      <c r="N63" s="23">
        <f t="shared" si="45"/>
        <v>0</v>
      </c>
      <c r="O63" s="23">
        <f t="shared" si="45"/>
        <v>0</v>
      </c>
    </row>
    <row r="64" spans="1:15" ht="15.75" x14ac:dyDescent="0.25">
      <c r="A64" s="535"/>
      <c r="B64" s="13" t="str">
        <f t="shared" si="38"/>
        <v>Heating</v>
      </c>
      <c r="C64" s="23">
        <f t="shared" si="41"/>
        <v>0</v>
      </c>
      <c r="D64" s="23">
        <f t="shared" ref="D64:O64" si="46">((D10*0.5)+C28-D46)*D83*D$93*D$2</f>
        <v>0</v>
      </c>
      <c r="E64" s="23">
        <f t="shared" si="46"/>
        <v>0</v>
      </c>
      <c r="F64" s="23">
        <f t="shared" si="46"/>
        <v>0</v>
      </c>
      <c r="G64" s="23">
        <f t="shared" si="46"/>
        <v>0</v>
      </c>
      <c r="H64" s="23">
        <f t="shared" si="46"/>
        <v>0</v>
      </c>
      <c r="I64" s="23">
        <f t="shared" si="46"/>
        <v>0</v>
      </c>
      <c r="J64" s="23">
        <f t="shared" si="46"/>
        <v>0</v>
      </c>
      <c r="K64" s="23">
        <f t="shared" si="46"/>
        <v>0</v>
      </c>
      <c r="L64" s="23">
        <f t="shared" si="46"/>
        <v>0</v>
      </c>
      <c r="M64" s="23">
        <f t="shared" si="46"/>
        <v>0</v>
      </c>
      <c r="N64" s="23">
        <f t="shared" si="46"/>
        <v>0</v>
      </c>
      <c r="O64" s="23">
        <f t="shared" si="46"/>
        <v>0</v>
      </c>
    </row>
    <row r="65" spans="1:17" ht="15.75" x14ac:dyDescent="0.25">
      <c r="A65" s="535"/>
      <c r="B65" s="13" t="str">
        <f t="shared" si="38"/>
        <v>HVAC</v>
      </c>
      <c r="C65" s="23">
        <f t="shared" si="41"/>
        <v>0</v>
      </c>
      <c r="D65" s="23">
        <f t="shared" ref="D65:O65" si="47">((D11*0.5)+C29-D47)*D84*D$93*D$2</f>
        <v>0</v>
      </c>
      <c r="E65" s="23">
        <f t="shared" si="47"/>
        <v>0</v>
      </c>
      <c r="F65" s="23">
        <f t="shared" si="47"/>
        <v>29.00309402373675</v>
      </c>
      <c r="G65" s="23">
        <f t="shared" si="47"/>
        <v>155.09635501105339</v>
      </c>
      <c r="H65" s="23">
        <f t="shared" si="47"/>
        <v>844.02597578335462</v>
      </c>
      <c r="I65" s="23">
        <f t="shared" si="47"/>
        <v>1231.0044206464549</v>
      </c>
      <c r="J65" s="23">
        <f t="shared" si="47"/>
        <v>1267.067890411902</v>
      </c>
      <c r="K65" s="23">
        <f t="shared" si="47"/>
        <v>575.86516967537864</v>
      </c>
      <c r="L65" s="23">
        <f t="shared" si="47"/>
        <v>257.72354380396752</v>
      </c>
      <c r="M65" s="23">
        <f t="shared" si="47"/>
        <v>582.74050053807571</v>
      </c>
      <c r="N65" s="23">
        <f t="shared" si="47"/>
        <v>2059.9201317005886</v>
      </c>
      <c r="O65" s="23">
        <f t="shared" si="47"/>
        <v>2912.5905031575826</v>
      </c>
    </row>
    <row r="66" spans="1:17" ht="15.75" x14ac:dyDescent="0.25">
      <c r="A66" s="535"/>
      <c r="B66" s="13" t="str">
        <f t="shared" si="38"/>
        <v>Lighting</v>
      </c>
      <c r="C66" s="23">
        <f t="shared" si="41"/>
        <v>0</v>
      </c>
      <c r="D66" s="23">
        <f t="shared" ref="D66:O66" si="48">((D12*0.5)+C30-D48)*D85*D$93*D$2</f>
        <v>0</v>
      </c>
      <c r="E66" s="23">
        <f t="shared" si="48"/>
        <v>0</v>
      </c>
      <c r="F66" s="23">
        <f t="shared" si="48"/>
        <v>0</v>
      </c>
      <c r="G66" s="23">
        <f t="shared" si="48"/>
        <v>0</v>
      </c>
      <c r="H66" s="23">
        <f t="shared" si="48"/>
        <v>0</v>
      </c>
      <c r="I66" s="23">
        <f t="shared" si="48"/>
        <v>0</v>
      </c>
      <c r="J66" s="23">
        <f t="shared" si="48"/>
        <v>0</v>
      </c>
      <c r="K66" s="23">
        <f t="shared" si="48"/>
        <v>0</v>
      </c>
      <c r="L66" s="23">
        <f t="shared" si="48"/>
        <v>0</v>
      </c>
      <c r="M66" s="23">
        <f t="shared" si="48"/>
        <v>0</v>
      </c>
      <c r="N66" s="23">
        <f t="shared" si="48"/>
        <v>0</v>
      </c>
      <c r="O66" s="23">
        <f t="shared" si="48"/>
        <v>0</v>
      </c>
    </row>
    <row r="67" spans="1:17" ht="15.75" x14ac:dyDescent="0.25">
      <c r="A67" s="535"/>
      <c r="B67" s="13" t="str">
        <f t="shared" si="38"/>
        <v>Miscellaneous</v>
      </c>
      <c r="C67" s="23">
        <f t="shared" si="41"/>
        <v>0</v>
      </c>
      <c r="D67" s="23">
        <f t="shared" ref="D67:O67" si="49">((D13*0.5)+C31-D49)*D86*D$93*D$2</f>
        <v>0</v>
      </c>
      <c r="E67" s="23">
        <f t="shared" si="49"/>
        <v>0.12276533520495514</v>
      </c>
      <c r="F67" s="23">
        <f t="shared" si="49"/>
        <v>1.5647348969093229</v>
      </c>
      <c r="G67" s="23">
        <f t="shared" si="49"/>
        <v>3.2137948536646124</v>
      </c>
      <c r="H67" s="23">
        <f t="shared" si="49"/>
        <v>4.458279988218993</v>
      </c>
      <c r="I67" s="23">
        <f t="shared" si="49"/>
        <v>4.572679904009135</v>
      </c>
      <c r="J67" s="23">
        <f t="shared" si="49"/>
        <v>4.5781171623641805</v>
      </c>
      <c r="K67" s="23">
        <f t="shared" si="49"/>
        <v>4.4863906139145753</v>
      </c>
      <c r="L67" s="23">
        <f t="shared" si="49"/>
        <v>2.9203677237117756</v>
      </c>
      <c r="M67" s="23">
        <f t="shared" si="49"/>
        <v>2.9345935991108409</v>
      </c>
      <c r="N67" s="23">
        <f t="shared" si="49"/>
        <v>2.915335069203997</v>
      </c>
      <c r="O67" s="23">
        <f t="shared" si="49"/>
        <v>2.7781356203410428</v>
      </c>
    </row>
    <row r="68" spans="1:17" ht="15.75" customHeight="1" x14ac:dyDescent="0.25">
      <c r="A68" s="535"/>
      <c r="B68" s="13" t="str">
        <f t="shared" si="38"/>
        <v>Motors</v>
      </c>
      <c r="C68" s="23">
        <f t="shared" si="41"/>
        <v>0</v>
      </c>
      <c r="D68" s="23">
        <f t="shared" ref="D68:O68" si="50">((D14*0.5)+C32-D50)*D87*D$93*D$2</f>
        <v>22.010548942828223</v>
      </c>
      <c r="E68" s="23">
        <f t="shared" si="50"/>
        <v>79.146128461863839</v>
      </c>
      <c r="F68" s="23">
        <f t="shared" si="50"/>
        <v>141.52599758163095</v>
      </c>
      <c r="G68" s="23">
        <f t="shared" si="50"/>
        <v>241.64451960244065</v>
      </c>
      <c r="H68" s="23">
        <f t="shared" si="50"/>
        <v>491.78874953618356</v>
      </c>
      <c r="I68" s="23">
        <f t="shared" si="50"/>
        <v>626.55248853394028</v>
      </c>
      <c r="J68" s="23">
        <f t="shared" si="50"/>
        <v>714.15992699778985</v>
      </c>
      <c r="K68" s="23">
        <f t="shared" si="50"/>
        <v>790.92815528777794</v>
      </c>
      <c r="L68" s="23">
        <f t="shared" si="50"/>
        <v>593.7084319120487</v>
      </c>
      <c r="M68" s="23">
        <f t="shared" si="50"/>
        <v>698.29175895036065</v>
      </c>
      <c r="N68" s="23">
        <f t="shared" si="50"/>
        <v>850.63416694854072</v>
      </c>
      <c r="O68" s="23">
        <f t="shared" si="50"/>
        <v>910.1977436349548</v>
      </c>
    </row>
    <row r="69" spans="1:17" ht="15.75" x14ac:dyDescent="0.25">
      <c r="A69" s="535"/>
      <c r="B69" s="13" t="str">
        <f t="shared" si="38"/>
        <v>Process</v>
      </c>
      <c r="C69" s="23">
        <f t="shared" si="41"/>
        <v>0</v>
      </c>
      <c r="D69" s="23">
        <f t="shared" ref="D69:O69" si="51">((D15*0.5)+C33-D51)*D88*D$93*D$2</f>
        <v>0</v>
      </c>
      <c r="E69" s="23">
        <f t="shared" si="51"/>
        <v>0</v>
      </c>
      <c r="F69" s="23">
        <f t="shared" si="51"/>
        <v>0</v>
      </c>
      <c r="G69" s="23">
        <f t="shared" si="51"/>
        <v>0</v>
      </c>
      <c r="H69" s="23">
        <f t="shared" si="51"/>
        <v>0</v>
      </c>
      <c r="I69" s="23">
        <f t="shared" si="51"/>
        <v>0</v>
      </c>
      <c r="J69" s="23">
        <f t="shared" si="51"/>
        <v>0</v>
      </c>
      <c r="K69" s="23">
        <f t="shared" si="51"/>
        <v>0</v>
      </c>
      <c r="L69" s="23">
        <f t="shared" si="51"/>
        <v>0</v>
      </c>
      <c r="M69" s="23">
        <f t="shared" si="51"/>
        <v>0</v>
      </c>
      <c r="N69" s="23">
        <f t="shared" si="51"/>
        <v>0</v>
      </c>
      <c r="O69" s="23">
        <f t="shared" si="51"/>
        <v>0</v>
      </c>
    </row>
    <row r="70" spans="1:17" ht="15.75" x14ac:dyDescent="0.25">
      <c r="A70" s="535"/>
      <c r="B70" s="13" t="str">
        <f t="shared" si="38"/>
        <v>Refrigeration</v>
      </c>
      <c r="C70" s="23">
        <f t="shared" si="41"/>
        <v>0</v>
      </c>
      <c r="D70" s="23">
        <f t="shared" ref="D70:O70" si="52">((D16*0.5)+C34-D52)*D89*D$93*D$2</f>
        <v>1.0036884825645598</v>
      </c>
      <c r="E70" s="23">
        <f t="shared" si="52"/>
        <v>4.7598110848589279</v>
      </c>
      <c r="F70" s="23">
        <f t="shared" si="52"/>
        <v>9.1985838434679632</v>
      </c>
      <c r="G70" s="23">
        <f t="shared" si="52"/>
        <v>15.850155258019292</v>
      </c>
      <c r="H70" s="23">
        <f t="shared" si="52"/>
        <v>31.465744006314765</v>
      </c>
      <c r="I70" s="23">
        <f t="shared" si="52"/>
        <v>37.463004524074535</v>
      </c>
      <c r="J70" s="23">
        <f t="shared" si="52"/>
        <v>39.422220717009573</v>
      </c>
      <c r="K70" s="23">
        <f t="shared" si="52"/>
        <v>65.501235282235356</v>
      </c>
      <c r="L70" s="23">
        <f t="shared" si="52"/>
        <v>296.96922488904573</v>
      </c>
      <c r="M70" s="23">
        <f t="shared" si="52"/>
        <v>642.18316145823064</v>
      </c>
      <c r="N70" s="23">
        <f t="shared" si="52"/>
        <v>745.03695123730222</v>
      </c>
      <c r="O70" s="23">
        <f t="shared" si="52"/>
        <v>716.63093170330728</v>
      </c>
    </row>
    <row r="71" spans="1:17" ht="15.75" x14ac:dyDescent="0.25">
      <c r="A71" s="535"/>
      <c r="B71" s="13" t="str">
        <f t="shared" si="38"/>
        <v>Water Heating</v>
      </c>
      <c r="C71" s="23">
        <f t="shared" si="41"/>
        <v>0</v>
      </c>
      <c r="D71" s="23">
        <f t="shared" ref="D71:O71" si="53">((D17*0.5)+C35-D53)*D90*D$93*D$2</f>
        <v>1.6602991701624046E-3</v>
      </c>
      <c r="E71" s="23">
        <f t="shared" si="53"/>
        <v>2.1826551802266756E-2</v>
      </c>
      <c r="F71" s="23">
        <f t="shared" si="53"/>
        <v>8.6263637126830078E-2</v>
      </c>
      <c r="G71" s="23">
        <f t="shared" si="53"/>
        <v>0.26277614354286671</v>
      </c>
      <c r="H71" s="23">
        <f t="shared" si="53"/>
        <v>0.55383584629501892</v>
      </c>
      <c r="I71" s="23">
        <f t="shared" si="53"/>
        <v>555.35853949092439</v>
      </c>
      <c r="J71" s="23">
        <f t="shared" si="53"/>
        <v>1124.0412838486902</v>
      </c>
      <c r="K71" s="23">
        <f t="shared" si="53"/>
        <v>1123.1343588066666</v>
      </c>
      <c r="L71" s="23">
        <f t="shared" si="53"/>
        <v>774.17209305531787</v>
      </c>
      <c r="M71" s="23">
        <f t="shared" si="53"/>
        <v>838.37444013921072</v>
      </c>
      <c r="N71" s="23">
        <f t="shared" si="53"/>
        <v>865.91594018965361</v>
      </c>
      <c r="O71" s="23">
        <f t="shared" si="53"/>
        <v>933.82486346263318</v>
      </c>
    </row>
    <row r="72" spans="1:17" ht="15.75" customHeight="1" x14ac:dyDescent="0.25">
      <c r="A72" s="535"/>
      <c r="B72" s="13" t="str">
        <f t="shared" ref="B72" si="54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7" ht="15.75" customHeight="1" x14ac:dyDescent="0.25">
      <c r="A73" s="535"/>
      <c r="B73" s="220" t="s">
        <v>26</v>
      </c>
      <c r="C73" s="23">
        <f>SUM(C59:C72)</f>
        <v>0</v>
      </c>
      <c r="D73" s="23">
        <f>SUM(D59:D72)</f>
        <v>23.034365312094945</v>
      </c>
      <c r="E73" s="23">
        <f t="shared" ref="E73:O73" si="55">SUM(E59:E72)</f>
        <v>86.152565639760951</v>
      </c>
      <c r="F73" s="23">
        <f t="shared" si="55"/>
        <v>208.37245957016384</v>
      </c>
      <c r="G73" s="23">
        <f t="shared" si="55"/>
        <v>591.20635698858814</v>
      </c>
      <c r="H73" s="23">
        <f t="shared" si="55"/>
        <v>2525.6332177552476</v>
      </c>
      <c r="I73" s="23">
        <f t="shared" si="55"/>
        <v>4258.129088168409</v>
      </c>
      <c r="J73" s="23">
        <f t="shared" si="55"/>
        <v>5068.870216433309</v>
      </c>
      <c r="K73" s="23">
        <f t="shared" si="55"/>
        <v>3710.5518890169037</v>
      </c>
      <c r="L73" s="23">
        <f t="shared" si="55"/>
        <v>2101.379808394247</v>
      </c>
      <c r="M73" s="23">
        <f t="shared" si="55"/>
        <v>2839.2830354037405</v>
      </c>
      <c r="N73" s="23">
        <f t="shared" si="55"/>
        <v>4526.0705704848651</v>
      </c>
      <c r="O73" s="23">
        <f t="shared" si="55"/>
        <v>5476.2182789383705</v>
      </c>
    </row>
    <row r="74" spans="1:17" ht="16.5" customHeight="1" thickBot="1" x14ac:dyDescent="0.3">
      <c r="A74" s="536"/>
      <c r="B74" s="131" t="s">
        <v>27</v>
      </c>
      <c r="C74" s="24">
        <f>C73</f>
        <v>0</v>
      </c>
      <c r="D74" s="24">
        <f>C74+D73</f>
        <v>23.034365312094945</v>
      </c>
      <c r="E74" s="24">
        <f t="shared" ref="E74:O74" si="56">D74+E73</f>
        <v>109.1869309518559</v>
      </c>
      <c r="F74" s="24">
        <f t="shared" si="56"/>
        <v>317.55939052201973</v>
      </c>
      <c r="G74" s="24">
        <f t="shared" si="56"/>
        <v>908.76574751060787</v>
      </c>
      <c r="H74" s="24">
        <f t="shared" si="56"/>
        <v>3434.3989652658556</v>
      </c>
      <c r="I74" s="24">
        <f t="shared" si="56"/>
        <v>7692.5280534342646</v>
      </c>
      <c r="J74" s="24">
        <f t="shared" si="56"/>
        <v>12761.398269867574</v>
      </c>
      <c r="K74" s="24">
        <f t="shared" si="56"/>
        <v>16471.950158884476</v>
      </c>
      <c r="L74" s="24">
        <f t="shared" si="56"/>
        <v>18573.329967278722</v>
      </c>
      <c r="M74" s="24">
        <f t="shared" si="56"/>
        <v>21412.613002682461</v>
      </c>
      <c r="N74" s="24">
        <f t="shared" si="56"/>
        <v>25938.683573167327</v>
      </c>
      <c r="O74" s="24">
        <f t="shared" si="56"/>
        <v>31414.901852105697</v>
      </c>
    </row>
    <row r="75" spans="1:17" x14ac:dyDescent="0.25">
      <c r="A75" s="8"/>
      <c r="B75" s="30"/>
      <c r="C75" s="198"/>
      <c r="D75" s="199"/>
      <c r="E75" s="198"/>
      <c r="F75" s="199"/>
      <c r="G75" s="198"/>
      <c r="H75" s="199"/>
      <c r="I75" s="198"/>
      <c r="J75" s="199"/>
      <c r="K75" s="198"/>
      <c r="L75" s="199"/>
      <c r="M75" s="198"/>
      <c r="N75" s="199"/>
      <c r="O75" s="198"/>
    </row>
    <row r="76" spans="1:17" ht="15.75" thickBot="1" x14ac:dyDescent="0.3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87"/>
    </row>
    <row r="77" spans="1:17" s="95" customFormat="1" ht="16.5" thickBot="1" x14ac:dyDescent="0.3">
      <c r="A77" s="537" t="s">
        <v>12</v>
      </c>
      <c r="B77" s="219" t="s">
        <v>156</v>
      </c>
      <c r="C77" s="139">
        <f>C$4</f>
        <v>45658</v>
      </c>
      <c r="D77" s="139">
        <f t="shared" ref="D77:O77" si="57">D$4</f>
        <v>45689</v>
      </c>
      <c r="E77" s="139">
        <f t="shared" si="57"/>
        <v>45717</v>
      </c>
      <c r="F77" s="139">
        <f t="shared" si="57"/>
        <v>45748</v>
      </c>
      <c r="G77" s="139">
        <f t="shared" si="57"/>
        <v>45778</v>
      </c>
      <c r="H77" s="139">
        <f t="shared" si="57"/>
        <v>45809</v>
      </c>
      <c r="I77" s="139">
        <f t="shared" si="57"/>
        <v>45839</v>
      </c>
      <c r="J77" s="139">
        <f t="shared" si="57"/>
        <v>45870</v>
      </c>
      <c r="K77" s="139">
        <f t="shared" si="57"/>
        <v>45901</v>
      </c>
      <c r="L77" s="139">
        <f t="shared" si="57"/>
        <v>45931</v>
      </c>
      <c r="M77" s="139">
        <f t="shared" si="57"/>
        <v>45962</v>
      </c>
      <c r="N77" s="139">
        <f t="shared" si="57"/>
        <v>45992</v>
      </c>
      <c r="O77" s="139">
        <f t="shared" si="57"/>
        <v>46023</v>
      </c>
      <c r="Q77" s="95" t="s">
        <v>233</v>
      </c>
    </row>
    <row r="78" spans="1:17" s="95" customFormat="1" ht="15.75" customHeight="1" x14ac:dyDescent="0.25">
      <c r="A78" s="538"/>
      <c r="B78" s="13" t="str">
        <f>B59</f>
        <v>Air Comp</v>
      </c>
      <c r="C78" s="427">
        <v>8.5109000000000004E-2</v>
      </c>
      <c r="D78" s="427">
        <v>7.7715000000000006E-2</v>
      </c>
      <c r="E78" s="427">
        <v>8.6136000000000004E-2</v>
      </c>
      <c r="F78" s="427">
        <v>7.9796000000000006E-2</v>
      </c>
      <c r="G78" s="427">
        <v>8.5334999999999994E-2</v>
      </c>
      <c r="H78" s="427">
        <v>8.1994999999999998E-2</v>
      </c>
      <c r="I78" s="427">
        <v>8.4098999999999993E-2</v>
      </c>
      <c r="J78" s="427">
        <v>8.4198999999999996E-2</v>
      </c>
      <c r="K78" s="427">
        <v>8.2512000000000002E-2</v>
      </c>
      <c r="L78" s="427">
        <v>8.5277000000000006E-2</v>
      </c>
      <c r="M78" s="427">
        <v>8.2588999999999996E-2</v>
      </c>
      <c r="N78" s="427">
        <v>8.5237999999999994E-2</v>
      </c>
      <c r="O78" s="427">
        <f>C78</f>
        <v>8.5109000000000004E-2</v>
      </c>
      <c r="Q78" s="428">
        <f t="shared" ref="Q78:Q90" si="58">SUM(C78:N78)</f>
        <v>1.0000000000000002</v>
      </c>
    </row>
    <row r="79" spans="1:17" s="95" customFormat="1" ht="15.75" x14ac:dyDescent="0.25">
      <c r="A79" s="538"/>
      <c r="B79" s="13" t="str">
        <f t="shared" ref="B79:B90" si="59">B60</f>
        <v>Building Shell</v>
      </c>
      <c r="C79" s="427">
        <v>0.107824</v>
      </c>
      <c r="D79" s="427">
        <v>9.1051999999999994E-2</v>
      </c>
      <c r="E79" s="427">
        <v>7.1135000000000004E-2</v>
      </c>
      <c r="F79" s="427">
        <v>4.1179E-2</v>
      </c>
      <c r="G79" s="427">
        <v>4.4423999999999998E-2</v>
      </c>
      <c r="H79" s="427">
        <v>0.106128</v>
      </c>
      <c r="I79" s="427">
        <v>0.14288100000000001</v>
      </c>
      <c r="J79" s="427">
        <v>0.133494</v>
      </c>
      <c r="K79" s="427">
        <v>5.781E-2</v>
      </c>
      <c r="L79" s="427">
        <v>3.8018000000000003E-2</v>
      </c>
      <c r="M79" s="427">
        <v>6.2103999999999999E-2</v>
      </c>
      <c r="N79" s="427">
        <v>0.103951</v>
      </c>
      <c r="O79" s="427">
        <f t="shared" ref="O79:O90" si="60">C79</f>
        <v>0.107824</v>
      </c>
      <c r="Q79" s="428">
        <f t="shared" si="58"/>
        <v>1</v>
      </c>
    </row>
    <row r="80" spans="1:17" s="95" customFormat="1" ht="15.75" x14ac:dyDescent="0.25">
      <c r="A80" s="538"/>
      <c r="B80" s="13" t="str">
        <f t="shared" si="59"/>
        <v>Cooking</v>
      </c>
      <c r="C80" s="427">
        <v>8.6096000000000006E-2</v>
      </c>
      <c r="D80" s="427">
        <v>7.8608999999999998E-2</v>
      </c>
      <c r="E80" s="427">
        <v>8.1547999999999995E-2</v>
      </c>
      <c r="F80" s="427">
        <v>7.2947999999999999E-2</v>
      </c>
      <c r="G80" s="427">
        <v>8.6277000000000006E-2</v>
      </c>
      <c r="H80" s="427">
        <v>8.3294000000000007E-2</v>
      </c>
      <c r="I80" s="427">
        <v>8.5859000000000005E-2</v>
      </c>
      <c r="J80" s="427">
        <v>8.5885000000000003E-2</v>
      </c>
      <c r="K80" s="427">
        <v>8.3474999999999994E-2</v>
      </c>
      <c r="L80" s="427">
        <v>8.6262000000000005E-2</v>
      </c>
      <c r="M80" s="427">
        <v>8.3496000000000001E-2</v>
      </c>
      <c r="N80" s="427">
        <v>8.6250999999999994E-2</v>
      </c>
      <c r="O80" s="427">
        <f t="shared" si="60"/>
        <v>8.6096000000000006E-2</v>
      </c>
      <c r="Q80" s="428">
        <f t="shared" si="58"/>
        <v>0.99999999999999989</v>
      </c>
    </row>
    <row r="81" spans="1:17" s="95" customFormat="1" ht="15.75" x14ac:dyDescent="0.25">
      <c r="A81" s="538"/>
      <c r="B81" s="13" t="str">
        <f t="shared" si="59"/>
        <v>Cooling</v>
      </c>
      <c r="C81" s="427">
        <v>6.0000000000000002E-6</v>
      </c>
      <c r="D81" s="427">
        <v>2.4699999999999999E-4</v>
      </c>
      <c r="E81" s="427">
        <v>7.2360000000000002E-3</v>
      </c>
      <c r="F81" s="427">
        <v>2.1690999999999998E-2</v>
      </c>
      <c r="G81" s="427">
        <v>6.2979999999999994E-2</v>
      </c>
      <c r="H81" s="427">
        <v>0.21317</v>
      </c>
      <c r="I81" s="427">
        <v>0.29002899999999998</v>
      </c>
      <c r="J81" s="427">
        <v>0.270206</v>
      </c>
      <c r="K81" s="427">
        <v>0.108695</v>
      </c>
      <c r="L81" s="427">
        <v>1.9643000000000001E-2</v>
      </c>
      <c r="M81" s="427">
        <v>6.0299999999999998E-3</v>
      </c>
      <c r="N81" s="427">
        <v>6.7000000000000002E-5</v>
      </c>
      <c r="O81" s="427">
        <f t="shared" si="60"/>
        <v>6.0000000000000002E-6</v>
      </c>
      <c r="Q81" s="428">
        <f t="shared" si="58"/>
        <v>0.99999999999999989</v>
      </c>
    </row>
    <row r="82" spans="1:17" s="95" customFormat="1" ht="15.75" x14ac:dyDescent="0.25">
      <c r="A82" s="538"/>
      <c r="B82" s="13" t="str">
        <f t="shared" si="59"/>
        <v>Ext Lighting</v>
      </c>
      <c r="C82" s="427">
        <v>0.106265</v>
      </c>
      <c r="D82" s="427">
        <v>8.2161999999999999E-2</v>
      </c>
      <c r="E82" s="427">
        <v>7.0887000000000006E-2</v>
      </c>
      <c r="F82" s="427">
        <v>6.8145999999999998E-2</v>
      </c>
      <c r="G82" s="427">
        <v>8.1852999999999995E-2</v>
      </c>
      <c r="H82" s="427">
        <v>6.7163E-2</v>
      </c>
      <c r="I82" s="427">
        <v>8.6751999999999996E-2</v>
      </c>
      <c r="J82" s="427">
        <v>6.9401000000000004E-2</v>
      </c>
      <c r="K82" s="427">
        <v>8.2907999999999996E-2</v>
      </c>
      <c r="L82" s="427">
        <v>0.100507</v>
      </c>
      <c r="M82" s="427">
        <v>8.7251999999999996E-2</v>
      </c>
      <c r="N82" s="427">
        <v>9.6703999999999998E-2</v>
      </c>
      <c r="O82" s="427">
        <f t="shared" si="60"/>
        <v>0.106265</v>
      </c>
      <c r="Q82" s="428">
        <f t="shared" si="58"/>
        <v>1</v>
      </c>
    </row>
    <row r="83" spans="1:17" s="95" customFormat="1" ht="15.75" x14ac:dyDescent="0.25">
      <c r="A83" s="538"/>
      <c r="B83" s="13" t="str">
        <f t="shared" si="59"/>
        <v>Heating</v>
      </c>
      <c r="C83" s="427">
        <v>0.210397</v>
      </c>
      <c r="D83" s="427">
        <v>0.17743600000000001</v>
      </c>
      <c r="E83" s="427">
        <v>0.13192400000000001</v>
      </c>
      <c r="F83" s="427">
        <v>5.9718E-2</v>
      </c>
      <c r="G83" s="427">
        <v>2.6769000000000001E-2</v>
      </c>
      <c r="H83" s="427">
        <v>4.2950000000000002E-3</v>
      </c>
      <c r="I83" s="427">
        <v>2.895E-3</v>
      </c>
      <c r="J83" s="427">
        <v>3.4320000000000002E-3</v>
      </c>
      <c r="K83" s="427">
        <v>9.4020000000000006E-3</v>
      </c>
      <c r="L83" s="427">
        <v>5.5496999999999998E-2</v>
      </c>
      <c r="M83" s="427">
        <v>0.115452</v>
      </c>
      <c r="N83" s="427">
        <v>0.20278299999999999</v>
      </c>
      <c r="O83" s="427">
        <f t="shared" si="60"/>
        <v>0.210397</v>
      </c>
      <c r="Q83" s="428">
        <f t="shared" si="58"/>
        <v>1.0000000000000002</v>
      </c>
    </row>
    <row r="84" spans="1:17" s="95" customFormat="1" ht="15.75" x14ac:dyDescent="0.25">
      <c r="A84" s="538"/>
      <c r="B84" s="13" t="str">
        <f t="shared" si="59"/>
        <v>HVAC</v>
      </c>
      <c r="C84" s="427">
        <v>0.107824</v>
      </c>
      <c r="D84" s="427">
        <v>9.1051999999999994E-2</v>
      </c>
      <c r="E84" s="427">
        <v>7.1135000000000004E-2</v>
      </c>
      <c r="F84" s="427">
        <v>4.1179E-2</v>
      </c>
      <c r="G84" s="427">
        <v>4.4423999999999998E-2</v>
      </c>
      <c r="H84" s="427">
        <v>0.106128</v>
      </c>
      <c r="I84" s="427">
        <v>0.14288100000000001</v>
      </c>
      <c r="J84" s="427">
        <v>0.133494</v>
      </c>
      <c r="K84" s="427">
        <v>5.781E-2</v>
      </c>
      <c r="L84" s="427">
        <v>3.8018000000000003E-2</v>
      </c>
      <c r="M84" s="427">
        <v>6.2103999999999999E-2</v>
      </c>
      <c r="N84" s="427">
        <v>0.103951</v>
      </c>
      <c r="O84" s="427">
        <f t="shared" si="60"/>
        <v>0.107824</v>
      </c>
      <c r="Q84" s="428">
        <f t="shared" si="58"/>
        <v>1</v>
      </c>
    </row>
    <row r="85" spans="1:17" s="95" customFormat="1" ht="15.75" x14ac:dyDescent="0.25">
      <c r="A85" s="538"/>
      <c r="B85" s="13" t="str">
        <f t="shared" si="59"/>
        <v>Lighting</v>
      </c>
      <c r="C85" s="427">
        <v>9.3563999999999994E-2</v>
      </c>
      <c r="D85" s="427">
        <v>7.2162000000000004E-2</v>
      </c>
      <c r="E85" s="427">
        <v>7.8372999999999998E-2</v>
      </c>
      <c r="F85" s="427">
        <v>7.6534000000000005E-2</v>
      </c>
      <c r="G85" s="427">
        <v>9.4246999999999997E-2</v>
      </c>
      <c r="H85" s="427">
        <v>7.5599E-2</v>
      </c>
      <c r="I85" s="427">
        <v>9.6199999999999994E-2</v>
      </c>
      <c r="J85" s="427">
        <v>7.7077999999999994E-2</v>
      </c>
      <c r="K85" s="427">
        <v>8.1374000000000002E-2</v>
      </c>
      <c r="L85" s="427">
        <v>9.4072000000000003E-2</v>
      </c>
      <c r="M85" s="427">
        <v>7.6706999999999997E-2</v>
      </c>
      <c r="N85" s="427">
        <v>8.4089999999999998E-2</v>
      </c>
      <c r="O85" s="427">
        <f t="shared" si="60"/>
        <v>9.3563999999999994E-2</v>
      </c>
      <c r="Q85" s="428">
        <f t="shared" si="58"/>
        <v>1</v>
      </c>
    </row>
    <row r="86" spans="1:17" s="95" customFormat="1" ht="15.75" x14ac:dyDescent="0.25">
      <c r="A86" s="538"/>
      <c r="B86" s="13" t="str">
        <f t="shared" si="59"/>
        <v>Miscellaneous</v>
      </c>
      <c r="C86" s="427">
        <v>8.5109000000000004E-2</v>
      </c>
      <c r="D86" s="427">
        <v>7.7715000000000006E-2</v>
      </c>
      <c r="E86" s="427">
        <v>8.6136000000000004E-2</v>
      </c>
      <c r="F86" s="427">
        <v>7.9796000000000006E-2</v>
      </c>
      <c r="G86" s="427">
        <v>8.5334999999999994E-2</v>
      </c>
      <c r="H86" s="427">
        <v>8.1994999999999998E-2</v>
      </c>
      <c r="I86" s="427">
        <v>8.4098999999999993E-2</v>
      </c>
      <c r="J86" s="427">
        <v>8.4198999999999996E-2</v>
      </c>
      <c r="K86" s="427">
        <v>8.2512000000000002E-2</v>
      </c>
      <c r="L86" s="427">
        <v>8.5277000000000006E-2</v>
      </c>
      <c r="M86" s="427">
        <v>8.2588999999999996E-2</v>
      </c>
      <c r="N86" s="427">
        <v>8.5237999999999994E-2</v>
      </c>
      <c r="O86" s="427">
        <f t="shared" si="60"/>
        <v>8.5109000000000004E-2</v>
      </c>
      <c r="Q86" s="428">
        <f t="shared" si="58"/>
        <v>1.0000000000000002</v>
      </c>
    </row>
    <row r="87" spans="1:17" s="95" customFormat="1" ht="15.75" x14ac:dyDescent="0.25">
      <c r="A87" s="538"/>
      <c r="B87" s="13" t="str">
        <f t="shared" si="59"/>
        <v>Motors</v>
      </c>
      <c r="C87" s="427">
        <v>8.5109000000000004E-2</v>
      </c>
      <c r="D87" s="427">
        <v>7.7715000000000006E-2</v>
      </c>
      <c r="E87" s="427">
        <v>8.6136000000000004E-2</v>
      </c>
      <c r="F87" s="427">
        <v>7.9796000000000006E-2</v>
      </c>
      <c r="G87" s="427">
        <v>8.5334999999999994E-2</v>
      </c>
      <c r="H87" s="427">
        <v>8.1994999999999998E-2</v>
      </c>
      <c r="I87" s="427">
        <v>8.4098999999999993E-2</v>
      </c>
      <c r="J87" s="427">
        <v>8.4198999999999996E-2</v>
      </c>
      <c r="K87" s="427">
        <v>8.2512000000000002E-2</v>
      </c>
      <c r="L87" s="427">
        <v>8.5277000000000006E-2</v>
      </c>
      <c r="M87" s="427">
        <v>8.2588999999999996E-2</v>
      </c>
      <c r="N87" s="427">
        <v>8.5237999999999994E-2</v>
      </c>
      <c r="O87" s="427">
        <f t="shared" si="60"/>
        <v>8.5109000000000004E-2</v>
      </c>
      <c r="Q87" s="428">
        <f t="shared" si="58"/>
        <v>1.0000000000000002</v>
      </c>
    </row>
    <row r="88" spans="1:17" s="95" customFormat="1" ht="15.75" x14ac:dyDescent="0.25">
      <c r="A88" s="538"/>
      <c r="B88" s="13" t="str">
        <f t="shared" si="59"/>
        <v>Process</v>
      </c>
      <c r="C88" s="427">
        <v>8.5109000000000004E-2</v>
      </c>
      <c r="D88" s="427">
        <v>7.7715000000000006E-2</v>
      </c>
      <c r="E88" s="427">
        <v>8.6136000000000004E-2</v>
      </c>
      <c r="F88" s="427">
        <v>7.9796000000000006E-2</v>
      </c>
      <c r="G88" s="427">
        <v>8.5334999999999994E-2</v>
      </c>
      <c r="H88" s="427">
        <v>8.1994999999999998E-2</v>
      </c>
      <c r="I88" s="427">
        <v>8.4098999999999993E-2</v>
      </c>
      <c r="J88" s="427">
        <v>8.4198999999999996E-2</v>
      </c>
      <c r="K88" s="427">
        <v>8.2512000000000002E-2</v>
      </c>
      <c r="L88" s="427">
        <v>8.5277000000000006E-2</v>
      </c>
      <c r="M88" s="427">
        <v>8.2588999999999996E-2</v>
      </c>
      <c r="N88" s="427">
        <v>8.5237999999999994E-2</v>
      </c>
      <c r="O88" s="427">
        <f t="shared" si="60"/>
        <v>8.5109000000000004E-2</v>
      </c>
      <c r="Q88" s="428">
        <f t="shared" si="58"/>
        <v>1.0000000000000002</v>
      </c>
    </row>
    <row r="89" spans="1:17" s="95" customFormat="1" ht="15.75" x14ac:dyDescent="0.25">
      <c r="A89" s="538"/>
      <c r="B89" s="13" t="str">
        <f t="shared" si="59"/>
        <v>Refrigeration</v>
      </c>
      <c r="C89" s="427">
        <v>8.3486000000000005E-2</v>
      </c>
      <c r="D89" s="427">
        <v>7.6158000000000003E-2</v>
      </c>
      <c r="E89" s="427">
        <v>8.3346000000000003E-2</v>
      </c>
      <c r="F89" s="427">
        <v>8.0782999999999994E-2</v>
      </c>
      <c r="G89" s="427">
        <v>8.5133E-2</v>
      </c>
      <c r="H89" s="427">
        <v>8.4294999999999995E-2</v>
      </c>
      <c r="I89" s="427">
        <v>8.7456999999999993E-2</v>
      </c>
      <c r="J89" s="427">
        <v>8.7230000000000002E-2</v>
      </c>
      <c r="K89" s="427">
        <v>8.3319000000000004E-2</v>
      </c>
      <c r="L89" s="427">
        <v>8.4562999999999999E-2</v>
      </c>
      <c r="M89" s="427">
        <v>8.1112000000000004E-2</v>
      </c>
      <c r="N89" s="427">
        <v>8.3117999999999997E-2</v>
      </c>
      <c r="O89" s="427">
        <f t="shared" si="60"/>
        <v>8.3486000000000005E-2</v>
      </c>
      <c r="Q89" s="428">
        <f t="shared" si="58"/>
        <v>1</v>
      </c>
    </row>
    <row r="90" spans="1:17" s="95" customFormat="1" ht="16.5" thickBot="1" x14ac:dyDescent="0.3">
      <c r="A90" s="539"/>
      <c r="B90" s="14" t="str">
        <f t="shared" si="59"/>
        <v>Water Heating</v>
      </c>
      <c r="C90" s="429">
        <v>0.108255</v>
      </c>
      <c r="D90" s="429">
        <v>9.1078000000000006E-2</v>
      </c>
      <c r="E90" s="429">
        <v>8.5239999999999996E-2</v>
      </c>
      <c r="F90" s="429">
        <v>7.2980000000000003E-2</v>
      </c>
      <c r="G90" s="429">
        <v>7.9849000000000003E-2</v>
      </c>
      <c r="H90" s="429">
        <v>7.2720999999999994E-2</v>
      </c>
      <c r="I90" s="429">
        <v>7.4929999999999997E-2</v>
      </c>
      <c r="J90" s="429">
        <v>7.5861999999999999E-2</v>
      </c>
      <c r="K90" s="429">
        <v>7.5733999999999996E-2</v>
      </c>
      <c r="L90" s="429">
        <v>8.2808000000000007E-2</v>
      </c>
      <c r="M90" s="429">
        <v>8.6345000000000005E-2</v>
      </c>
      <c r="N90" s="429">
        <v>9.4198000000000004E-2</v>
      </c>
      <c r="O90" s="429">
        <f t="shared" si="60"/>
        <v>0.108255</v>
      </c>
      <c r="Q90" s="428">
        <f t="shared" si="58"/>
        <v>1</v>
      </c>
    </row>
    <row r="91" spans="1:17" s="95" customFormat="1" ht="15.75" thickBot="1" x14ac:dyDescent="0.3">
      <c r="Q91" s="95" t="s">
        <v>234</v>
      </c>
    </row>
    <row r="92" spans="1:17" s="95" customFormat="1" ht="15.75" thickBot="1" x14ac:dyDescent="0.3">
      <c r="A92" s="433"/>
      <c r="B92" s="523" t="s">
        <v>160</v>
      </c>
      <c r="C92" s="139">
        <f>C$4</f>
        <v>45658</v>
      </c>
      <c r="D92" s="139">
        <f t="shared" ref="D92:O92" si="61">D$4</f>
        <v>45689</v>
      </c>
      <c r="E92" s="139">
        <f t="shared" si="61"/>
        <v>45717</v>
      </c>
      <c r="F92" s="139">
        <f t="shared" si="61"/>
        <v>45748</v>
      </c>
      <c r="G92" s="139">
        <f t="shared" si="61"/>
        <v>45778</v>
      </c>
      <c r="H92" s="139">
        <f t="shared" si="61"/>
        <v>45809</v>
      </c>
      <c r="I92" s="139">
        <f t="shared" si="61"/>
        <v>45839</v>
      </c>
      <c r="J92" s="139">
        <f t="shared" si="61"/>
        <v>45870</v>
      </c>
      <c r="K92" s="139">
        <f t="shared" si="61"/>
        <v>45901</v>
      </c>
      <c r="L92" s="139">
        <f t="shared" si="61"/>
        <v>45931</v>
      </c>
      <c r="M92" s="139">
        <f t="shared" si="61"/>
        <v>45962</v>
      </c>
      <c r="N92" s="139">
        <f t="shared" si="61"/>
        <v>45992</v>
      </c>
      <c r="O92" s="139">
        <f t="shared" si="61"/>
        <v>46023</v>
      </c>
    </row>
    <row r="93" spans="1:17" s="95" customFormat="1" ht="15.75" thickBot="1" x14ac:dyDescent="0.3">
      <c r="A93" s="433"/>
      <c r="B93" s="524"/>
      <c r="C93" s="432">
        <v>6.0077999999999999E-2</v>
      </c>
      <c r="D93" s="432">
        <v>5.8437000000000003E-2</v>
      </c>
      <c r="E93" s="432">
        <v>6.1108999999999997E-2</v>
      </c>
      <c r="F93" s="432">
        <v>6.9194000000000006E-2</v>
      </c>
      <c r="G93" s="432">
        <v>7.2404999999999997E-2</v>
      </c>
      <c r="H93" s="432">
        <v>0.104534</v>
      </c>
      <c r="I93" s="432">
        <v>0.104534</v>
      </c>
      <c r="J93" s="432">
        <v>0.104534</v>
      </c>
      <c r="K93" s="432">
        <v>0.104534</v>
      </c>
      <c r="L93" s="432">
        <v>6.5838999999999995E-2</v>
      </c>
      <c r="M93" s="432">
        <v>6.8312999999999999E-2</v>
      </c>
      <c r="N93" s="432">
        <v>6.4322000000000004E-2</v>
      </c>
      <c r="O93" s="432">
        <f>C93</f>
        <v>6.0077999999999999E-2</v>
      </c>
      <c r="Q93" s="95" t="s">
        <v>235</v>
      </c>
    </row>
    <row r="94" spans="1:17" x14ac:dyDescent="0.25">
      <c r="C94" s="334" t="s">
        <v>231</v>
      </c>
    </row>
    <row r="98" spans="3:15" x14ac:dyDescent="0.25">
      <c r="C98" s="347"/>
      <c r="D98" s="347"/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</row>
    <row r="99" spans="3:15" x14ac:dyDescent="0.25">
      <c r="C99" s="347"/>
      <c r="D99" s="347"/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</row>
    <row r="100" spans="3:15" x14ac:dyDescent="0.25"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</row>
    <row r="101" spans="3:15" x14ac:dyDescent="0.25">
      <c r="C101" s="347"/>
      <c r="D101" s="347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</row>
    <row r="102" spans="3:15" x14ac:dyDescent="0.25">
      <c r="C102" s="347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</row>
    <row r="103" spans="3:15" x14ac:dyDescent="0.25"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</row>
    <row r="104" spans="3:15" x14ac:dyDescent="0.25"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</row>
    <row r="105" spans="3:15" x14ac:dyDescent="0.25">
      <c r="C105" s="347"/>
      <c r="D105" s="347"/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</row>
    <row r="106" spans="3:15" x14ac:dyDescent="0.25">
      <c r="C106" s="347"/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</row>
    <row r="107" spans="3:15" x14ac:dyDescent="0.25">
      <c r="C107" s="347"/>
      <c r="D107" s="347"/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</row>
    <row r="108" spans="3:15" x14ac:dyDescent="0.25">
      <c r="C108" s="347"/>
      <c r="D108" s="347"/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</row>
    <row r="109" spans="3:15" x14ac:dyDescent="0.25">
      <c r="C109" s="347"/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</row>
    <row r="110" spans="3:15" x14ac:dyDescent="0.25">
      <c r="C110" s="347"/>
      <c r="D110" s="347"/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</row>
    <row r="111" spans="3:15" x14ac:dyDescent="0.25">
      <c r="J111" s="5"/>
    </row>
    <row r="112" spans="3:15" x14ac:dyDescent="0.25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948FDD09-676E-408E-A915-15827C53465D}"/>
</file>

<file path=customXml/itemProps2.xml><?xml version="1.0" encoding="utf-8"?>
<ds:datastoreItem xmlns:ds="http://schemas.openxmlformats.org/officeDocument/2006/customXml" ds:itemID="{32799CAC-A2CC-46E6-A2F8-863F63DEDDA0}"/>
</file>

<file path=customXml/itemProps3.xml><?xml version="1.0" encoding="utf-8"?>
<ds:datastoreItem xmlns:ds="http://schemas.openxmlformats.org/officeDocument/2006/customXml" ds:itemID="{2BF134E0-EB8F-4F76-AF2F-AED348B35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Day 5 SOX Review</vt:lpstr>
      <vt:lpstr>Error Checks</vt:lpstr>
      <vt:lpstr>Notes</vt:lpstr>
      <vt:lpstr>YTD PROGRAM SUMMARY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2024-11-13T21:06:10Z</dcterms:created>
  <dcterms:modified xsi:type="dcterms:W3CDTF">2024-11-13T21:06:18Z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