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14F325D2-FF92-4A19-B929-E662D4E3435E}" xr6:coauthVersionLast="47" xr6:coauthVersionMax="47" xr10:uidLastSave="{00000000-0000-0000-0000-000000000000}"/>
  <bookViews>
    <workbookView xWindow="-120" yWindow="-120" windowWidth="29040" windowHeight="15720" tabRatio="610" activeTab="3" xr2:uid="{00000000-000D-0000-FFFF-FFFF00000000}"/>
  </bookViews>
  <sheets>
    <sheet name="Day 5 SOX Review" sheetId="44" r:id="rId1"/>
    <sheet name="Error Checks" sheetId="47" r:id="rId2"/>
    <sheet name="Notes" sheetId="42" r:id="rId3"/>
    <sheet name="YTD PROGRAM SUMMARY" sheetId="28" r:id="rId4"/>
    <sheet name="RES kWh ENTRY" sheetId="39" r:id="rId5"/>
    <sheet name="BIZ kWh ENTRY" sheetId="40" r:id="rId6"/>
    <sheet name="BIZ SUM" sheetId="41" r:id="rId7"/>
    <sheet name=" 1M - RES" sheetId="2" r:id="rId8"/>
    <sheet name="2M - SGS" sheetId="10" r:id="rId9"/>
    <sheet name="3M - LGS" sheetId="29" r:id="rId10"/>
    <sheet name="4M - SPS" sheetId="30" r:id="rId11"/>
    <sheet name="11M - LPS" sheetId="31" r:id="rId12"/>
    <sheet name=" LI 1M - RES" sheetId="32" r:id="rId13"/>
    <sheet name="LI 2M - SGS" sheetId="33" r:id="rId14"/>
    <sheet name="LI 3M - LGS" sheetId="34" r:id="rId15"/>
    <sheet name="LI 4M - SPS" sheetId="35" r:id="rId16"/>
    <sheet name="LI 11M - LPS" sheetId="36" r:id="rId17"/>
    <sheet name="Biz DRENE" sheetId="4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7" l="1"/>
  <c r="D19" i="47"/>
  <c r="EA96" i="40" l="1"/>
  <c r="EA95" i="40"/>
  <c r="EA94" i="40"/>
  <c r="EA93" i="40"/>
  <c r="EA92" i="40"/>
  <c r="EA91" i="40"/>
  <c r="EA90" i="40"/>
  <c r="EA89" i="40"/>
  <c r="EA88" i="40"/>
  <c r="EA87" i="40"/>
  <c r="EA86" i="40"/>
  <c r="EA85" i="40"/>
  <c r="EA84" i="40"/>
  <c r="EA64" i="40"/>
  <c r="EA63" i="40"/>
  <c r="EA62" i="40"/>
  <c r="EA61" i="40"/>
  <c r="EA60" i="40"/>
  <c r="EA59" i="40"/>
  <c r="EA58" i="40"/>
  <c r="EA57" i="40"/>
  <c r="EA56" i="40"/>
  <c r="EA55" i="40"/>
  <c r="EA54" i="40"/>
  <c r="EA53" i="40"/>
  <c r="EA52" i="40"/>
  <c r="EA48" i="40"/>
  <c r="EA47" i="40"/>
  <c r="EA46" i="40"/>
  <c r="EA45" i="40"/>
  <c r="EA44" i="40"/>
  <c r="EA43" i="40"/>
  <c r="EA42" i="40"/>
  <c r="EA41" i="40"/>
  <c r="EA40" i="40"/>
  <c r="EA39" i="40"/>
  <c r="EA38" i="40"/>
  <c r="EA37" i="40"/>
  <c r="EA36" i="40"/>
  <c r="EA32" i="40"/>
  <c r="EA31" i="40"/>
  <c r="EA30" i="40"/>
  <c r="EA29" i="40"/>
  <c r="EA28" i="40"/>
  <c r="EA27" i="40"/>
  <c r="EA26" i="40"/>
  <c r="EA25" i="40"/>
  <c r="EA24" i="40"/>
  <c r="EA23" i="40"/>
  <c r="EA22" i="40"/>
  <c r="EA21" i="40"/>
  <c r="EA20" i="40"/>
  <c r="EA5" i="40"/>
  <c r="EA6" i="40"/>
  <c r="EA7" i="40"/>
  <c r="EA8" i="40"/>
  <c r="EA9" i="40"/>
  <c r="EA10" i="40"/>
  <c r="EA11" i="40"/>
  <c r="EA12" i="40"/>
  <c r="EA13" i="40"/>
  <c r="EA14" i="40"/>
  <c r="EA15" i="40"/>
  <c r="EA16" i="40"/>
  <c r="EA4" i="40"/>
  <c r="O153" i="41" l="1"/>
  <c r="D153" i="41"/>
  <c r="E153" i="41"/>
  <c r="F153" i="41"/>
  <c r="G153" i="41"/>
  <c r="H153" i="41"/>
  <c r="I153" i="41"/>
  <c r="J153" i="41"/>
  <c r="K153" i="41"/>
  <c r="L153" i="41"/>
  <c r="M153" i="41"/>
  <c r="N153" i="41"/>
  <c r="C153" i="41"/>
  <c r="BK150" i="40"/>
  <c r="BJ150" i="40"/>
  <c r="BI150" i="40"/>
  <c r="BH150" i="40"/>
  <c r="BG150" i="40"/>
  <c r="BF150" i="40"/>
  <c r="BE150" i="40"/>
  <c r="BD150" i="40"/>
  <c r="BC150" i="40"/>
  <c r="BB150" i="40"/>
  <c r="BA150" i="40"/>
  <c r="AZ150" i="40"/>
  <c r="AY150" i="40"/>
  <c r="AU150" i="40"/>
  <c r="AT150" i="40"/>
  <c r="AS150" i="40"/>
  <c r="AR150" i="40"/>
  <c r="AQ150" i="40"/>
  <c r="AP150" i="40"/>
  <c r="AO150" i="40"/>
  <c r="AN150" i="40"/>
  <c r="AM150" i="40"/>
  <c r="AL150" i="40"/>
  <c r="AK150" i="40"/>
  <c r="AJ150" i="40"/>
  <c r="AI150" i="40"/>
  <c r="AE150" i="40"/>
  <c r="AD150" i="40"/>
  <c r="AC150" i="40"/>
  <c r="AB150" i="40"/>
  <c r="AA150" i="40"/>
  <c r="Z150" i="40"/>
  <c r="Y150" i="40"/>
  <c r="X150" i="40"/>
  <c r="W150" i="40"/>
  <c r="V150" i="40"/>
  <c r="U150" i="40"/>
  <c r="T150" i="40"/>
  <c r="S150" i="40"/>
  <c r="D150" i="40"/>
  <c r="E150" i="40"/>
  <c r="F150" i="40"/>
  <c r="G150" i="40"/>
  <c r="H150" i="40"/>
  <c r="I150" i="40"/>
  <c r="J150" i="40"/>
  <c r="K150" i="40"/>
  <c r="L150" i="40"/>
  <c r="M150" i="40"/>
  <c r="N150" i="40"/>
  <c r="O150" i="40"/>
  <c r="C150" i="40"/>
  <c r="AI120" i="40"/>
  <c r="BJ96" i="40"/>
  <c r="BI96" i="40"/>
  <c r="BH96" i="40"/>
  <c r="BG96" i="40"/>
  <c r="BF96" i="40"/>
  <c r="BE96" i="40"/>
  <c r="BD96" i="40"/>
  <c r="BC96" i="40"/>
  <c r="BB96" i="40"/>
  <c r="BA96" i="40"/>
  <c r="AZ96" i="40"/>
  <c r="AY96" i="40"/>
  <c r="BJ95" i="40"/>
  <c r="BI95" i="40"/>
  <c r="BH95" i="40"/>
  <c r="BG95" i="40"/>
  <c r="BF95" i="40"/>
  <c r="BE95" i="40"/>
  <c r="BD95" i="40"/>
  <c r="BC95" i="40"/>
  <c r="BB95" i="40"/>
  <c r="BA95" i="40"/>
  <c r="AZ95" i="40"/>
  <c r="AY95" i="40"/>
  <c r="BJ94" i="40"/>
  <c r="BI94" i="40"/>
  <c r="BH94" i="40"/>
  <c r="BG94" i="40"/>
  <c r="BF94" i="40"/>
  <c r="BE94" i="40"/>
  <c r="BD94" i="40"/>
  <c r="BC94" i="40"/>
  <c r="BB94" i="40"/>
  <c r="BA94" i="40"/>
  <c r="AZ94" i="40"/>
  <c r="AY94" i="40"/>
  <c r="BJ93" i="40"/>
  <c r="BI93" i="40"/>
  <c r="BH93" i="40"/>
  <c r="BG93" i="40"/>
  <c r="BF93" i="40"/>
  <c r="BE93" i="40"/>
  <c r="BD93" i="40"/>
  <c r="BC93" i="40"/>
  <c r="BB93" i="40"/>
  <c r="BA93" i="40"/>
  <c r="AZ93" i="40"/>
  <c r="AY93" i="40"/>
  <c r="BJ92" i="40"/>
  <c r="BI92" i="40"/>
  <c r="BH92" i="40"/>
  <c r="BG92" i="40"/>
  <c r="BF92" i="40"/>
  <c r="BE92" i="40"/>
  <c r="BD92" i="40"/>
  <c r="BC92" i="40"/>
  <c r="BB92" i="40"/>
  <c r="BA92" i="40"/>
  <c r="AZ92" i="40"/>
  <c r="AY92" i="40"/>
  <c r="BJ91" i="40"/>
  <c r="BI91" i="40"/>
  <c r="BH91" i="40"/>
  <c r="BG91" i="40"/>
  <c r="BF91" i="40"/>
  <c r="BE91" i="40"/>
  <c r="BD91" i="40"/>
  <c r="BC91" i="40"/>
  <c r="BB91" i="40"/>
  <c r="BA91" i="40"/>
  <c r="AZ91" i="40"/>
  <c r="AY91" i="40"/>
  <c r="BJ90" i="40"/>
  <c r="BI90" i="40"/>
  <c r="BH90" i="40"/>
  <c r="BG90" i="40"/>
  <c r="BF90" i="40"/>
  <c r="BE90" i="40"/>
  <c r="BD90" i="40"/>
  <c r="BC90" i="40"/>
  <c r="BB90" i="40"/>
  <c r="BA90" i="40"/>
  <c r="AZ90" i="40"/>
  <c r="AY90" i="40"/>
  <c r="BJ89" i="40"/>
  <c r="BI89" i="40"/>
  <c r="BH89" i="40"/>
  <c r="BG89" i="40"/>
  <c r="BF89" i="40"/>
  <c r="BE89" i="40"/>
  <c r="BD89" i="40"/>
  <c r="BC89" i="40"/>
  <c r="BB89" i="40"/>
  <c r="BA89" i="40"/>
  <c r="AZ89" i="40"/>
  <c r="AY89" i="40"/>
  <c r="BJ88" i="40"/>
  <c r="BI88" i="40"/>
  <c r="BH88" i="40"/>
  <c r="BG88" i="40"/>
  <c r="BF88" i="40"/>
  <c r="BE88" i="40"/>
  <c r="BD88" i="40"/>
  <c r="BC88" i="40"/>
  <c r="BB88" i="40"/>
  <c r="BA88" i="40"/>
  <c r="AZ88" i="40"/>
  <c r="AY88" i="40"/>
  <c r="BJ87" i="40"/>
  <c r="BI87" i="40"/>
  <c r="BH87" i="40"/>
  <c r="BG87" i="40"/>
  <c r="BF87" i="40"/>
  <c r="BE87" i="40"/>
  <c r="BD87" i="40"/>
  <c r="BC87" i="40"/>
  <c r="BB87" i="40"/>
  <c r="BA87" i="40"/>
  <c r="AZ87" i="40"/>
  <c r="AY87" i="40"/>
  <c r="BJ86" i="40"/>
  <c r="BI86" i="40"/>
  <c r="BH86" i="40"/>
  <c r="BG86" i="40"/>
  <c r="BF86" i="40"/>
  <c r="BE86" i="40"/>
  <c r="BD86" i="40"/>
  <c r="BC86" i="40"/>
  <c r="BB86" i="40"/>
  <c r="BA86" i="40"/>
  <c r="AZ86" i="40"/>
  <c r="AY86" i="40"/>
  <c r="BJ85" i="40"/>
  <c r="BI85" i="40"/>
  <c r="BH85" i="40"/>
  <c r="BG85" i="40"/>
  <c r="BF85" i="40"/>
  <c r="BE85" i="40"/>
  <c r="BD85" i="40"/>
  <c r="BC85" i="40"/>
  <c r="BB85" i="40"/>
  <c r="BA85" i="40"/>
  <c r="AZ85" i="40"/>
  <c r="AY85" i="40"/>
  <c r="BJ84" i="40"/>
  <c r="BI84" i="40"/>
  <c r="BH84" i="40"/>
  <c r="BG84" i="40"/>
  <c r="BF84" i="40"/>
  <c r="BE84" i="40"/>
  <c r="BD84" i="40"/>
  <c r="BC84" i="40"/>
  <c r="BB84" i="40"/>
  <c r="BA84" i="40"/>
  <c r="AZ84" i="40"/>
  <c r="AY84" i="40"/>
  <c r="AT96" i="40"/>
  <c r="AS96" i="40"/>
  <c r="AR96" i="40"/>
  <c r="AQ96" i="40"/>
  <c r="AP96" i="40"/>
  <c r="AO96" i="40"/>
  <c r="AN96" i="40"/>
  <c r="AM96" i="40"/>
  <c r="AL96" i="40"/>
  <c r="AK96" i="40"/>
  <c r="AJ96" i="40"/>
  <c r="AI96" i="40"/>
  <c r="AT95" i="40"/>
  <c r="AS95" i="40"/>
  <c r="AR95" i="40"/>
  <c r="AQ95" i="40"/>
  <c r="AP95" i="40"/>
  <c r="AO95" i="40"/>
  <c r="AN95" i="40"/>
  <c r="AM95" i="40"/>
  <c r="AL95" i="40"/>
  <c r="AK95" i="40"/>
  <c r="AJ95" i="40"/>
  <c r="AI95" i="40"/>
  <c r="AT94" i="40"/>
  <c r="AS94" i="40"/>
  <c r="AR94" i="40"/>
  <c r="AQ94" i="40"/>
  <c r="AP94" i="40"/>
  <c r="AO94" i="40"/>
  <c r="AN94" i="40"/>
  <c r="AM94" i="40"/>
  <c r="AL94" i="40"/>
  <c r="AK94" i="40"/>
  <c r="AJ94" i="40"/>
  <c r="AI94" i="40"/>
  <c r="AT93" i="40"/>
  <c r="AS93" i="40"/>
  <c r="AR93" i="40"/>
  <c r="AQ93" i="40"/>
  <c r="AP93" i="40"/>
  <c r="AO93" i="40"/>
  <c r="AN93" i="40"/>
  <c r="AM93" i="40"/>
  <c r="AL93" i="40"/>
  <c r="AK93" i="40"/>
  <c r="AJ93" i="40"/>
  <c r="AI93" i="40"/>
  <c r="AT92" i="40"/>
  <c r="AS92" i="40"/>
  <c r="AR92" i="40"/>
  <c r="AQ92" i="40"/>
  <c r="AP92" i="40"/>
  <c r="AO92" i="40"/>
  <c r="AN92" i="40"/>
  <c r="AM92" i="40"/>
  <c r="AL92" i="40"/>
  <c r="AK92" i="40"/>
  <c r="AJ92" i="40"/>
  <c r="AI92" i="40"/>
  <c r="AT91" i="40"/>
  <c r="AS91" i="40"/>
  <c r="AR91" i="40"/>
  <c r="AQ91" i="40"/>
  <c r="AP91" i="40"/>
  <c r="AO91" i="40"/>
  <c r="AN91" i="40"/>
  <c r="AM91" i="40"/>
  <c r="AL91" i="40"/>
  <c r="AK91" i="40"/>
  <c r="AJ91" i="40"/>
  <c r="AI91" i="40"/>
  <c r="AT90" i="40"/>
  <c r="AS90" i="40"/>
  <c r="AR90" i="40"/>
  <c r="AQ90" i="40"/>
  <c r="AP90" i="40"/>
  <c r="AO90" i="40"/>
  <c r="AN90" i="40"/>
  <c r="AM90" i="40"/>
  <c r="AL90" i="40"/>
  <c r="AK90" i="40"/>
  <c r="AJ90" i="40"/>
  <c r="AI90" i="40"/>
  <c r="AT89" i="40"/>
  <c r="AS89" i="40"/>
  <c r="AR89" i="40"/>
  <c r="AQ89" i="40"/>
  <c r="AP89" i="40"/>
  <c r="AO89" i="40"/>
  <c r="AN89" i="40"/>
  <c r="AM89" i="40"/>
  <c r="AL89" i="40"/>
  <c r="AK89" i="40"/>
  <c r="AJ89" i="40"/>
  <c r="AI89" i="40"/>
  <c r="AT88" i="40"/>
  <c r="AS88" i="40"/>
  <c r="AR88" i="40"/>
  <c r="AQ88" i="40"/>
  <c r="AP88" i="40"/>
  <c r="AO88" i="40"/>
  <c r="AN88" i="40"/>
  <c r="AM88" i="40"/>
  <c r="AL88" i="40"/>
  <c r="AK88" i="40"/>
  <c r="AJ88" i="40"/>
  <c r="AI88" i="40"/>
  <c r="AT87" i="40"/>
  <c r="AS87" i="40"/>
  <c r="AR87" i="40"/>
  <c r="AQ87" i="40"/>
  <c r="AP87" i="40"/>
  <c r="AO87" i="40"/>
  <c r="AN87" i="40"/>
  <c r="AM87" i="40"/>
  <c r="AL87" i="40"/>
  <c r="AK87" i="40"/>
  <c r="AJ87" i="40"/>
  <c r="AI87" i="40"/>
  <c r="AT86" i="40"/>
  <c r="AS86" i="40"/>
  <c r="AR86" i="40"/>
  <c r="AQ86" i="40"/>
  <c r="AP86" i="40"/>
  <c r="AO86" i="40"/>
  <c r="AN86" i="40"/>
  <c r="AM86" i="40"/>
  <c r="AL86" i="40"/>
  <c r="AK86" i="40"/>
  <c r="AJ86" i="40"/>
  <c r="AI86" i="40"/>
  <c r="AT85" i="40"/>
  <c r="AS85" i="40"/>
  <c r="AR85" i="40"/>
  <c r="AQ85" i="40"/>
  <c r="AP85" i="40"/>
  <c r="AO85" i="40"/>
  <c r="AN85" i="40"/>
  <c r="AM85" i="40"/>
  <c r="AM117" i="40" s="1"/>
  <c r="AL85" i="40"/>
  <c r="AK85" i="40"/>
  <c r="AJ85" i="40"/>
  <c r="AI85" i="40"/>
  <c r="AT84" i="40"/>
  <c r="AS84" i="40"/>
  <c r="AR84" i="40"/>
  <c r="AQ84" i="40"/>
  <c r="AP84" i="40"/>
  <c r="AO84" i="40"/>
  <c r="AN84" i="40"/>
  <c r="AM84" i="40"/>
  <c r="AL84" i="40"/>
  <c r="AK84" i="40"/>
  <c r="AJ84" i="40"/>
  <c r="AI84" i="40"/>
  <c r="AT64" i="40"/>
  <c r="AS64" i="40"/>
  <c r="AR64" i="40"/>
  <c r="AQ64" i="40"/>
  <c r="AP64" i="40"/>
  <c r="AO64" i="40"/>
  <c r="AN64" i="40"/>
  <c r="AM64" i="40"/>
  <c r="AL64" i="40"/>
  <c r="AK64" i="40"/>
  <c r="AJ64" i="40"/>
  <c r="AI64" i="40"/>
  <c r="AT63" i="40"/>
  <c r="AS63" i="40"/>
  <c r="AR63" i="40"/>
  <c r="AQ63" i="40"/>
  <c r="AP63" i="40"/>
  <c r="AO63" i="40"/>
  <c r="AN63" i="40"/>
  <c r="AM63" i="40"/>
  <c r="AL63" i="40"/>
  <c r="AK63" i="40"/>
  <c r="AJ63" i="40"/>
  <c r="AI63" i="40"/>
  <c r="AT62" i="40"/>
  <c r="AS62" i="40"/>
  <c r="AR62" i="40"/>
  <c r="AQ62" i="40"/>
  <c r="AP62" i="40"/>
  <c r="AO62" i="40"/>
  <c r="AN62" i="40"/>
  <c r="AM62" i="40"/>
  <c r="AL62" i="40"/>
  <c r="AK62" i="40"/>
  <c r="AJ62" i="40"/>
  <c r="AI62" i="40"/>
  <c r="AT61" i="40"/>
  <c r="AS61" i="40"/>
  <c r="AR61" i="40"/>
  <c r="AQ61" i="40"/>
  <c r="AP61" i="40"/>
  <c r="AO61" i="40"/>
  <c r="AN61" i="40"/>
  <c r="AM61" i="40"/>
  <c r="AL61" i="40"/>
  <c r="AK61" i="40"/>
  <c r="AJ61" i="40"/>
  <c r="AI61" i="40"/>
  <c r="AT60" i="40"/>
  <c r="AS60" i="40"/>
  <c r="AR60" i="40"/>
  <c r="AQ60" i="40"/>
  <c r="AP60" i="40"/>
  <c r="AO60" i="40"/>
  <c r="AN60" i="40"/>
  <c r="AM60" i="40"/>
  <c r="AL60" i="40"/>
  <c r="AK60" i="40"/>
  <c r="AJ60" i="40"/>
  <c r="AI60" i="40"/>
  <c r="AT59" i="40"/>
  <c r="AS59" i="40"/>
  <c r="AR59" i="40"/>
  <c r="AQ59" i="40"/>
  <c r="AP59" i="40"/>
  <c r="AO59" i="40"/>
  <c r="AN59" i="40"/>
  <c r="AM59" i="40"/>
  <c r="AL59" i="40"/>
  <c r="AK59" i="40"/>
  <c r="AJ59" i="40"/>
  <c r="AI59" i="40"/>
  <c r="AT58" i="40"/>
  <c r="AS58" i="40"/>
  <c r="AR58" i="40"/>
  <c r="AQ58" i="40"/>
  <c r="AP58" i="40"/>
  <c r="AO58" i="40"/>
  <c r="AN58" i="40"/>
  <c r="AM58" i="40"/>
  <c r="AL58" i="40"/>
  <c r="AK58" i="40"/>
  <c r="AJ58" i="40"/>
  <c r="AI58" i="40"/>
  <c r="AT57" i="40"/>
  <c r="AS57" i="40"/>
  <c r="AR57" i="40"/>
  <c r="AQ57" i="40"/>
  <c r="AP57" i="40"/>
  <c r="AO57" i="40"/>
  <c r="AN57" i="40"/>
  <c r="AM57" i="40"/>
  <c r="AL57" i="40"/>
  <c r="AK57" i="40"/>
  <c r="AJ57" i="40"/>
  <c r="AI57" i="40"/>
  <c r="AT56" i="40"/>
  <c r="AS56" i="40"/>
  <c r="AR56" i="40"/>
  <c r="AQ56" i="40"/>
  <c r="AP56" i="40"/>
  <c r="AO56" i="40"/>
  <c r="AN56" i="40"/>
  <c r="AM56" i="40"/>
  <c r="AL56" i="40"/>
  <c r="AK56" i="40"/>
  <c r="AJ56" i="40"/>
  <c r="AI56" i="40"/>
  <c r="AT55" i="40"/>
  <c r="AS55" i="40"/>
  <c r="AR55" i="40"/>
  <c r="AQ55" i="40"/>
  <c r="AP55" i="40"/>
  <c r="AO55" i="40"/>
  <c r="AN55" i="40"/>
  <c r="AM55" i="40"/>
  <c r="AL55" i="40"/>
  <c r="AK55" i="40"/>
  <c r="AJ55" i="40"/>
  <c r="AI55" i="40"/>
  <c r="AT54" i="40"/>
  <c r="AS54" i="40"/>
  <c r="AR54" i="40"/>
  <c r="AQ54" i="40"/>
  <c r="AP54" i="40"/>
  <c r="AO54" i="40"/>
  <c r="AN54" i="40"/>
  <c r="AM54" i="40"/>
  <c r="AL54" i="40"/>
  <c r="AK54" i="40"/>
  <c r="AJ54" i="40"/>
  <c r="AI54" i="40"/>
  <c r="AT53" i="40"/>
  <c r="AS53" i="40"/>
  <c r="AR53" i="40"/>
  <c r="AQ53" i="40"/>
  <c r="AP53" i="40"/>
  <c r="AO53" i="40"/>
  <c r="AN53" i="40"/>
  <c r="AM53" i="40"/>
  <c r="AL53" i="40"/>
  <c r="AK53" i="40"/>
  <c r="AJ53" i="40"/>
  <c r="AI53" i="40"/>
  <c r="AT52" i="40"/>
  <c r="AS52" i="40"/>
  <c r="AR52" i="40"/>
  <c r="AQ52" i="40"/>
  <c r="AP52" i="40"/>
  <c r="AO52" i="40"/>
  <c r="AN52" i="40"/>
  <c r="AM52" i="40"/>
  <c r="AL52" i="40"/>
  <c r="AK52" i="40"/>
  <c r="AJ52" i="40"/>
  <c r="AI52" i="40"/>
  <c r="BJ64" i="40"/>
  <c r="BI64" i="40"/>
  <c r="BH64" i="40"/>
  <c r="BG64" i="40"/>
  <c r="BF64" i="40"/>
  <c r="BE64" i="40"/>
  <c r="BD64" i="40"/>
  <c r="BC64" i="40"/>
  <c r="BB64" i="40"/>
  <c r="BA64" i="40"/>
  <c r="AZ64" i="40"/>
  <c r="AY64" i="40"/>
  <c r="BJ63" i="40"/>
  <c r="BI63" i="40"/>
  <c r="BH63" i="40"/>
  <c r="BG63" i="40"/>
  <c r="BF63" i="40"/>
  <c r="BE63" i="40"/>
  <c r="BD63" i="40"/>
  <c r="BC63" i="40"/>
  <c r="BB63" i="40"/>
  <c r="BA63" i="40"/>
  <c r="AZ63" i="40"/>
  <c r="AY63" i="40"/>
  <c r="BJ62" i="40"/>
  <c r="BI62" i="40"/>
  <c r="BH62" i="40"/>
  <c r="BG62" i="40"/>
  <c r="BF62" i="40"/>
  <c r="BE62" i="40"/>
  <c r="BD62" i="40"/>
  <c r="BC62" i="40"/>
  <c r="BB62" i="40"/>
  <c r="BA62" i="40"/>
  <c r="AZ62" i="40"/>
  <c r="AY62" i="40"/>
  <c r="BJ61" i="40"/>
  <c r="BI61" i="40"/>
  <c r="BH61" i="40"/>
  <c r="BG61" i="40"/>
  <c r="BF61" i="40"/>
  <c r="BE61" i="40"/>
  <c r="BD61" i="40"/>
  <c r="BC61" i="40"/>
  <c r="BB61" i="40"/>
  <c r="BA61" i="40"/>
  <c r="AZ61" i="40"/>
  <c r="AY61" i="40"/>
  <c r="BJ60" i="40"/>
  <c r="BI60" i="40"/>
  <c r="BH60" i="40"/>
  <c r="BG60" i="40"/>
  <c r="BF60" i="40"/>
  <c r="BE60" i="40"/>
  <c r="BD60" i="40"/>
  <c r="BC60" i="40"/>
  <c r="BB60" i="40"/>
  <c r="BA60" i="40"/>
  <c r="AZ60" i="40"/>
  <c r="AY60" i="40"/>
  <c r="BJ59" i="40"/>
  <c r="BI59" i="40"/>
  <c r="BH59" i="40"/>
  <c r="BG59" i="40"/>
  <c r="BF59" i="40"/>
  <c r="BE59" i="40"/>
  <c r="BD59" i="40"/>
  <c r="BC59" i="40"/>
  <c r="BB59" i="40"/>
  <c r="BA59" i="40"/>
  <c r="AZ59" i="40"/>
  <c r="AY59" i="40"/>
  <c r="BJ58" i="40"/>
  <c r="BI58" i="40"/>
  <c r="BH58" i="40"/>
  <c r="BG58" i="40"/>
  <c r="BF58" i="40"/>
  <c r="BE58" i="40"/>
  <c r="BD58" i="40"/>
  <c r="BC58" i="40"/>
  <c r="BB58" i="40"/>
  <c r="BA58" i="40"/>
  <c r="AZ58" i="40"/>
  <c r="AY58" i="40"/>
  <c r="BJ57" i="40"/>
  <c r="BI57" i="40"/>
  <c r="BH57" i="40"/>
  <c r="BG57" i="40"/>
  <c r="BF57" i="40"/>
  <c r="BE57" i="40"/>
  <c r="BD57" i="40"/>
  <c r="BC57" i="40"/>
  <c r="BB57" i="40"/>
  <c r="BA57" i="40"/>
  <c r="AZ57" i="40"/>
  <c r="AY57" i="40"/>
  <c r="BJ56" i="40"/>
  <c r="BI56" i="40"/>
  <c r="BH56" i="40"/>
  <c r="BG56" i="40"/>
  <c r="BF56" i="40"/>
  <c r="BE56" i="40"/>
  <c r="BD56" i="40"/>
  <c r="BC56" i="40"/>
  <c r="BB56" i="40"/>
  <c r="BA56" i="40"/>
  <c r="AZ56" i="40"/>
  <c r="AY56" i="40"/>
  <c r="BJ55" i="40"/>
  <c r="BI55" i="40"/>
  <c r="BH55" i="40"/>
  <c r="BG55" i="40"/>
  <c r="BF55" i="40"/>
  <c r="BE55" i="40"/>
  <c r="BD55" i="40"/>
  <c r="BC55" i="40"/>
  <c r="BB55" i="40"/>
  <c r="BA55" i="40"/>
  <c r="AZ55" i="40"/>
  <c r="AY55" i="40"/>
  <c r="BJ54" i="40"/>
  <c r="BI54" i="40"/>
  <c r="BH54" i="40"/>
  <c r="BG54" i="40"/>
  <c r="BF54" i="40"/>
  <c r="BE54" i="40"/>
  <c r="BD54" i="40"/>
  <c r="BC54" i="40"/>
  <c r="BB54" i="40"/>
  <c r="BA54" i="40"/>
  <c r="AZ54" i="40"/>
  <c r="AY54" i="40"/>
  <c r="BJ53" i="40"/>
  <c r="BI53" i="40"/>
  <c r="BH53" i="40"/>
  <c r="BG53" i="40"/>
  <c r="BF53" i="40"/>
  <c r="BE53" i="40"/>
  <c r="BD53" i="40"/>
  <c r="BC53" i="40"/>
  <c r="BB53" i="40"/>
  <c r="BA53" i="40"/>
  <c r="AZ53" i="40"/>
  <c r="AY53" i="40"/>
  <c r="BJ52" i="40"/>
  <c r="BI52" i="40"/>
  <c r="BH52" i="40"/>
  <c r="BG52" i="40"/>
  <c r="BF52" i="40"/>
  <c r="BE52" i="40"/>
  <c r="BD52" i="40"/>
  <c r="BC52" i="40"/>
  <c r="BB52" i="40"/>
  <c r="BA52" i="40"/>
  <c r="AZ52" i="40"/>
  <c r="AY52" i="40"/>
  <c r="BJ16" i="40"/>
  <c r="BJ128" i="40" s="1"/>
  <c r="BI16" i="40"/>
  <c r="BI128" i="40" s="1"/>
  <c r="BH16" i="40"/>
  <c r="BH128" i="40" s="1"/>
  <c r="BG16" i="40"/>
  <c r="BG128" i="40" s="1"/>
  <c r="BF16" i="40"/>
  <c r="BF128" i="40" s="1"/>
  <c r="BE16" i="40"/>
  <c r="BE128" i="40" s="1"/>
  <c r="BD16" i="40"/>
  <c r="BD128" i="40" s="1"/>
  <c r="BC16" i="40"/>
  <c r="BC128" i="40" s="1"/>
  <c r="BB16" i="40"/>
  <c r="BB128" i="40" s="1"/>
  <c r="BA16" i="40"/>
  <c r="BA128" i="40" s="1"/>
  <c r="AZ16" i="40"/>
  <c r="AZ128" i="40" s="1"/>
  <c r="AY16" i="40"/>
  <c r="AY128" i="40" s="1"/>
  <c r="BJ15" i="40"/>
  <c r="BJ127" i="40" s="1"/>
  <c r="BI15" i="40"/>
  <c r="BI127" i="40" s="1"/>
  <c r="BH15" i="40"/>
  <c r="BH127" i="40" s="1"/>
  <c r="BG15" i="40"/>
  <c r="BG127" i="40" s="1"/>
  <c r="BF15" i="40"/>
  <c r="BF127" i="40" s="1"/>
  <c r="BE15" i="40"/>
  <c r="BE127" i="40" s="1"/>
  <c r="BD15" i="40"/>
  <c r="BD127" i="40" s="1"/>
  <c r="BC15" i="40"/>
  <c r="BC127" i="40" s="1"/>
  <c r="BB15" i="40"/>
  <c r="BB127" i="40" s="1"/>
  <c r="BA15" i="40"/>
  <c r="BA127" i="40" s="1"/>
  <c r="AZ15" i="40"/>
  <c r="AZ127" i="40" s="1"/>
  <c r="AY15" i="40"/>
  <c r="AY127" i="40" s="1"/>
  <c r="BJ14" i="40"/>
  <c r="BJ126" i="40" s="1"/>
  <c r="BI14" i="40"/>
  <c r="BI126" i="40" s="1"/>
  <c r="BH14" i="40"/>
  <c r="BH126" i="40" s="1"/>
  <c r="BG14" i="40"/>
  <c r="BG126" i="40" s="1"/>
  <c r="BF14" i="40"/>
  <c r="BF126" i="40" s="1"/>
  <c r="BE14" i="40"/>
  <c r="BE126" i="40" s="1"/>
  <c r="BD14" i="40"/>
  <c r="BD126" i="40" s="1"/>
  <c r="BC14" i="40"/>
  <c r="BC126" i="40" s="1"/>
  <c r="BB14" i="40"/>
  <c r="BB126" i="40" s="1"/>
  <c r="BA14" i="40"/>
  <c r="BA126" i="40" s="1"/>
  <c r="AZ14" i="40"/>
  <c r="AZ126" i="40" s="1"/>
  <c r="AY14" i="40"/>
  <c r="AY126" i="40" s="1"/>
  <c r="BJ13" i="40"/>
  <c r="BJ125" i="40" s="1"/>
  <c r="BI13" i="40"/>
  <c r="BI125" i="40" s="1"/>
  <c r="BH13" i="40"/>
  <c r="BH125" i="40" s="1"/>
  <c r="BG13" i="40"/>
  <c r="BG125" i="40" s="1"/>
  <c r="BF13" i="40"/>
  <c r="BF125" i="40" s="1"/>
  <c r="BE13" i="40"/>
  <c r="BE125" i="40" s="1"/>
  <c r="BD13" i="40"/>
  <c r="BD125" i="40" s="1"/>
  <c r="BC13" i="40"/>
  <c r="BC125" i="40" s="1"/>
  <c r="BB13" i="40"/>
  <c r="BB125" i="40" s="1"/>
  <c r="BA13" i="40"/>
  <c r="BA125" i="40" s="1"/>
  <c r="AZ13" i="40"/>
  <c r="AZ125" i="40" s="1"/>
  <c r="AY13" i="40"/>
  <c r="AY125" i="40" s="1"/>
  <c r="BJ12" i="40"/>
  <c r="BJ124" i="40" s="1"/>
  <c r="BI12" i="40"/>
  <c r="BI124" i="40" s="1"/>
  <c r="BH12" i="40"/>
  <c r="BH124" i="40" s="1"/>
  <c r="BG12" i="40"/>
  <c r="BG124" i="40" s="1"/>
  <c r="BF12" i="40"/>
  <c r="BF124" i="40" s="1"/>
  <c r="BE12" i="40"/>
  <c r="BE124" i="40" s="1"/>
  <c r="BD12" i="40"/>
  <c r="BD124" i="40" s="1"/>
  <c r="BC12" i="40"/>
  <c r="BC124" i="40" s="1"/>
  <c r="BB12" i="40"/>
  <c r="BB124" i="40" s="1"/>
  <c r="BA12" i="40"/>
  <c r="BA124" i="40" s="1"/>
  <c r="AZ12" i="40"/>
  <c r="AZ124" i="40" s="1"/>
  <c r="AY12" i="40"/>
  <c r="AY124" i="40" s="1"/>
  <c r="BJ11" i="40"/>
  <c r="BJ123" i="40" s="1"/>
  <c r="BI11" i="40"/>
  <c r="BI123" i="40" s="1"/>
  <c r="BH11" i="40"/>
  <c r="BH123" i="40" s="1"/>
  <c r="BG11" i="40"/>
  <c r="BG123" i="40" s="1"/>
  <c r="BF11" i="40"/>
  <c r="BF123" i="40" s="1"/>
  <c r="BE11" i="40"/>
  <c r="BE123" i="40" s="1"/>
  <c r="BD11" i="40"/>
  <c r="BD123" i="40" s="1"/>
  <c r="BC11" i="40"/>
  <c r="BC123" i="40" s="1"/>
  <c r="BB11" i="40"/>
  <c r="BA11" i="40"/>
  <c r="BA123" i="40" s="1"/>
  <c r="AZ11" i="40"/>
  <c r="AZ123" i="40" s="1"/>
  <c r="AY11" i="40"/>
  <c r="AY123" i="40" s="1"/>
  <c r="BJ10" i="40"/>
  <c r="BJ122" i="40" s="1"/>
  <c r="BI10" i="40"/>
  <c r="BI122" i="40" s="1"/>
  <c r="BH10" i="40"/>
  <c r="BH122" i="40" s="1"/>
  <c r="BG10" i="40"/>
  <c r="BG122" i="40" s="1"/>
  <c r="BF10" i="40"/>
  <c r="BE10" i="40"/>
  <c r="BE122" i="40" s="1"/>
  <c r="BD10" i="40"/>
  <c r="BD122" i="40" s="1"/>
  <c r="BC10" i="40"/>
  <c r="BC122" i="40" s="1"/>
  <c r="BB10" i="40"/>
  <c r="BB122" i="40" s="1"/>
  <c r="BA10" i="40"/>
  <c r="BA122" i="40" s="1"/>
  <c r="AZ10" i="40"/>
  <c r="AZ122" i="40" s="1"/>
  <c r="AY10" i="40"/>
  <c r="AY122" i="40" s="1"/>
  <c r="BJ9" i="40"/>
  <c r="BI9" i="40"/>
  <c r="BI121" i="40" s="1"/>
  <c r="BH9" i="40"/>
  <c r="BH121" i="40" s="1"/>
  <c r="BG9" i="40"/>
  <c r="BG121" i="40" s="1"/>
  <c r="BF9" i="40"/>
  <c r="BF121" i="40" s="1"/>
  <c r="BE9" i="40"/>
  <c r="BE121" i="40" s="1"/>
  <c r="BD9" i="40"/>
  <c r="BD121" i="40" s="1"/>
  <c r="BC9" i="40"/>
  <c r="BC121" i="40" s="1"/>
  <c r="BB9" i="40"/>
  <c r="BB121" i="40" s="1"/>
  <c r="BA9" i="40"/>
  <c r="BA121" i="40" s="1"/>
  <c r="AZ9" i="40"/>
  <c r="AZ121" i="40" s="1"/>
  <c r="AY9" i="40"/>
  <c r="AY121" i="40" s="1"/>
  <c r="BJ8" i="40"/>
  <c r="BJ120" i="40" s="1"/>
  <c r="BI8" i="40"/>
  <c r="BI120" i="40" s="1"/>
  <c r="BH8" i="40"/>
  <c r="BH120" i="40" s="1"/>
  <c r="BG8" i="40"/>
  <c r="BG120" i="40" s="1"/>
  <c r="BF8" i="40"/>
  <c r="BF120" i="40" s="1"/>
  <c r="BE8" i="40"/>
  <c r="BE120" i="40" s="1"/>
  <c r="BD8" i="40"/>
  <c r="BD120" i="40" s="1"/>
  <c r="BC8" i="40"/>
  <c r="BC120" i="40" s="1"/>
  <c r="BB8" i="40"/>
  <c r="BB120" i="40" s="1"/>
  <c r="BA8" i="40"/>
  <c r="BA120" i="40" s="1"/>
  <c r="AZ8" i="40"/>
  <c r="AZ120" i="40" s="1"/>
  <c r="AY8" i="40"/>
  <c r="AY120" i="40" s="1"/>
  <c r="BJ7" i="40"/>
  <c r="BJ119" i="40" s="1"/>
  <c r="BI7" i="40"/>
  <c r="BI119" i="40" s="1"/>
  <c r="BH7" i="40"/>
  <c r="BH119" i="40" s="1"/>
  <c r="BG7" i="40"/>
  <c r="BG119" i="40" s="1"/>
  <c r="BF7" i="40"/>
  <c r="BF119" i="40" s="1"/>
  <c r="BE7" i="40"/>
  <c r="BE119" i="40" s="1"/>
  <c r="BD7" i="40"/>
  <c r="BD119" i="40" s="1"/>
  <c r="BC7" i="40"/>
  <c r="BC119" i="40" s="1"/>
  <c r="BB7" i="40"/>
  <c r="BB119" i="40" s="1"/>
  <c r="BA7" i="40"/>
  <c r="BA119" i="40" s="1"/>
  <c r="AZ7" i="40"/>
  <c r="AZ119" i="40" s="1"/>
  <c r="AY7" i="40"/>
  <c r="AY119" i="40" s="1"/>
  <c r="BJ6" i="40"/>
  <c r="BJ118" i="40" s="1"/>
  <c r="BI6" i="40"/>
  <c r="BI118" i="40" s="1"/>
  <c r="BH6" i="40"/>
  <c r="BH118" i="40" s="1"/>
  <c r="BG6" i="40"/>
  <c r="BG118" i="40" s="1"/>
  <c r="BF6" i="40"/>
  <c r="BF118" i="40" s="1"/>
  <c r="BE6" i="40"/>
  <c r="BE118" i="40" s="1"/>
  <c r="BD6" i="40"/>
  <c r="BD118" i="40" s="1"/>
  <c r="BC6" i="40"/>
  <c r="BC118" i="40" s="1"/>
  <c r="BB6" i="40"/>
  <c r="BB118" i="40" s="1"/>
  <c r="BA6" i="40"/>
  <c r="BA118" i="40" s="1"/>
  <c r="AZ6" i="40"/>
  <c r="AZ118" i="40" s="1"/>
  <c r="AY6" i="40"/>
  <c r="AY118" i="40" s="1"/>
  <c r="BJ5" i="40"/>
  <c r="BJ117" i="40" s="1"/>
  <c r="BI5" i="40"/>
  <c r="BI117" i="40" s="1"/>
  <c r="BH5" i="40"/>
  <c r="BH117" i="40" s="1"/>
  <c r="BG5" i="40"/>
  <c r="BG117" i="40" s="1"/>
  <c r="BF5" i="40"/>
  <c r="BF117" i="40" s="1"/>
  <c r="BE5" i="40"/>
  <c r="BE117" i="40" s="1"/>
  <c r="BD5" i="40"/>
  <c r="BD117" i="40" s="1"/>
  <c r="BC5" i="40"/>
  <c r="BC117" i="40" s="1"/>
  <c r="BB5" i="40"/>
  <c r="BB117" i="40" s="1"/>
  <c r="BA5" i="40"/>
  <c r="BA117" i="40" s="1"/>
  <c r="AZ5" i="40"/>
  <c r="AZ117" i="40" s="1"/>
  <c r="AY5" i="40"/>
  <c r="AY117" i="40" s="1"/>
  <c r="BJ4" i="40"/>
  <c r="BJ116" i="40" s="1"/>
  <c r="BI4" i="40"/>
  <c r="BI116" i="40" s="1"/>
  <c r="BH4" i="40"/>
  <c r="BH116" i="40" s="1"/>
  <c r="BG4" i="40"/>
  <c r="BG116" i="40" s="1"/>
  <c r="BF4" i="40"/>
  <c r="BF116" i="40" s="1"/>
  <c r="BE4" i="40"/>
  <c r="BE116" i="40" s="1"/>
  <c r="BD4" i="40"/>
  <c r="BD116" i="40" s="1"/>
  <c r="BC4" i="40"/>
  <c r="BC116" i="40" s="1"/>
  <c r="BB4" i="40"/>
  <c r="BB116" i="40" s="1"/>
  <c r="BA4" i="40"/>
  <c r="BA116" i="40" s="1"/>
  <c r="AZ4" i="40"/>
  <c r="AZ116" i="40" s="1"/>
  <c r="AY4" i="40"/>
  <c r="AY116" i="40" s="1"/>
  <c r="BJ32" i="40"/>
  <c r="BI32" i="40"/>
  <c r="BH32" i="40"/>
  <c r="BG32" i="40"/>
  <c r="BF32" i="40"/>
  <c r="BE32" i="40"/>
  <c r="BD32" i="40"/>
  <c r="BC32" i="40"/>
  <c r="BB32" i="40"/>
  <c r="BA32" i="40"/>
  <c r="AZ32" i="40"/>
  <c r="AY32" i="40"/>
  <c r="BJ31" i="40"/>
  <c r="BI31" i="40"/>
  <c r="BH31" i="40"/>
  <c r="BG31" i="40"/>
  <c r="BF31" i="40"/>
  <c r="BE31" i="40"/>
  <c r="BD31" i="40"/>
  <c r="BC31" i="40"/>
  <c r="BB31" i="40"/>
  <c r="BA31" i="40"/>
  <c r="AZ31" i="40"/>
  <c r="AY31" i="40"/>
  <c r="BJ30" i="40"/>
  <c r="BI30" i="40"/>
  <c r="BH30" i="40"/>
  <c r="BG30" i="40"/>
  <c r="BF30" i="40"/>
  <c r="BE30" i="40"/>
  <c r="BD30" i="40"/>
  <c r="BC30" i="40"/>
  <c r="BB30" i="40"/>
  <c r="BA30" i="40"/>
  <c r="AZ30" i="40"/>
  <c r="AY30" i="40"/>
  <c r="BJ29" i="40"/>
  <c r="BI29" i="40"/>
  <c r="BH29" i="40"/>
  <c r="BG29" i="40"/>
  <c r="BF29" i="40"/>
  <c r="BE29" i="40"/>
  <c r="BD29" i="40"/>
  <c r="BC29" i="40"/>
  <c r="BB29" i="40"/>
  <c r="BA29" i="40"/>
  <c r="AZ29" i="40"/>
  <c r="AY29" i="40"/>
  <c r="BJ28" i="40"/>
  <c r="BI28" i="40"/>
  <c r="BH28" i="40"/>
  <c r="BG28" i="40"/>
  <c r="BF28" i="40"/>
  <c r="BE28" i="40"/>
  <c r="BD28" i="40"/>
  <c r="BC28" i="40"/>
  <c r="BB28" i="40"/>
  <c r="BA28" i="40"/>
  <c r="AZ28" i="40"/>
  <c r="AY28" i="40"/>
  <c r="BJ27" i="40"/>
  <c r="BI27" i="40"/>
  <c r="BH27" i="40"/>
  <c r="BG27" i="40"/>
  <c r="BF27" i="40"/>
  <c r="BE27" i="40"/>
  <c r="BD27" i="40"/>
  <c r="BC27" i="40"/>
  <c r="BB27" i="40"/>
  <c r="BA27" i="40"/>
  <c r="AZ27" i="40"/>
  <c r="AY27" i="40"/>
  <c r="BJ26" i="40"/>
  <c r="BI26" i="40"/>
  <c r="BH26" i="40"/>
  <c r="BG26" i="40"/>
  <c r="BF26" i="40"/>
  <c r="BE26" i="40"/>
  <c r="BD26" i="40"/>
  <c r="BC26" i="40"/>
  <c r="BB26" i="40"/>
  <c r="BA26" i="40"/>
  <c r="AZ26" i="40"/>
  <c r="AY26" i="40"/>
  <c r="BJ25" i="40"/>
  <c r="BI25" i="40"/>
  <c r="BH25" i="40"/>
  <c r="BG25" i="40"/>
  <c r="BF25" i="40"/>
  <c r="BE25" i="40"/>
  <c r="BD25" i="40"/>
  <c r="BC25" i="40"/>
  <c r="BB25" i="40"/>
  <c r="BA25" i="40"/>
  <c r="AZ25" i="40"/>
  <c r="AY25" i="40"/>
  <c r="BJ24" i="40"/>
  <c r="BI24" i="40"/>
  <c r="BH24" i="40"/>
  <c r="BH104" i="40" s="1"/>
  <c r="BG24" i="40"/>
  <c r="BF24" i="40"/>
  <c r="BE24" i="40"/>
  <c r="BD24" i="40"/>
  <c r="BC24" i="40"/>
  <c r="BB24" i="40"/>
  <c r="BA24" i="40"/>
  <c r="AZ24" i="40"/>
  <c r="AZ104" i="40" s="1"/>
  <c r="AY24" i="40"/>
  <c r="BJ23" i="40"/>
  <c r="BI23" i="40"/>
  <c r="BH23" i="40"/>
  <c r="BG23" i="40"/>
  <c r="BF23" i="40"/>
  <c r="BE23" i="40"/>
  <c r="BD23" i="40"/>
  <c r="BC23" i="40"/>
  <c r="BB23" i="40"/>
  <c r="BA23" i="40"/>
  <c r="AZ23" i="40"/>
  <c r="AY23" i="40"/>
  <c r="BJ22" i="40"/>
  <c r="BI22" i="40"/>
  <c r="BH22" i="40"/>
  <c r="BG22" i="40"/>
  <c r="BF22" i="40"/>
  <c r="BE22" i="40"/>
  <c r="BD22" i="40"/>
  <c r="BC22" i="40"/>
  <c r="BB22" i="40"/>
  <c r="BA22" i="40"/>
  <c r="AZ22" i="40"/>
  <c r="AZ102" i="40" s="1"/>
  <c r="AY22" i="40"/>
  <c r="BJ21" i="40"/>
  <c r="BI21" i="40"/>
  <c r="BH21" i="40"/>
  <c r="BG21" i="40"/>
  <c r="BF21" i="40"/>
  <c r="BE21" i="40"/>
  <c r="BD21" i="40"/>
  <c r="BC21" i="40"/>
  <c r="BB21" i="40"/>
  <c r="BA21" i="40"/>
  <c r="AZ21" i="40"/>
  <c r="AY21" i="40"/>
  <c r="BJ20" i="40"/>
  <c r="BI20" i="40"/>
  <c r="BH20" i="40"/>
  <c r="BH100" i="40" s="1"/>
  <c r="BG20" i="40"/>
  <c r="BF20" i="40"/>
  <c r="BE20" i="40"/>
  <c r="BD20" i="40"/>
  <c r="BC20" i="40"/>
  <c r="BB20" i="40"/>
  <c r="BA20" i="40"/>
  <c r="AZ20" i="40"/>
  <c r="AZ100" i="40" s="1"/>
  <c r="AY20" i="40"/>
  <c r="BJ48" i="40"/>
  <c r="BI48" i="40"/>
  <c r="BH48" i="40"/>
  <c r="BG48" i="40"/>
  <c r="BF48" i="40"/>
  <c r="BE48" i="40"/>
  <c r="BD48" i="40"/>
  <c r="BC48" i="40"/>
  <c r="BB48" i="40"/>
  <c r="BA48" i="40"/>
  <c r="AZ48" i="40"/>
  <c r="AY48" i="40"/>
  <c r="BJ47" i="40"/>
  <c r="BJ111" i="40" s="1"/>
  <c r="BI47" i="40"/>
  <c r="BH47" i="40"/>
  <c r="BG47" i="40"/>
  <c r="BF47" i="40"/>
  <c r="BE47" i="40"/>
  <c r="BD47" i="40"/>
  <c r="BC47" i="40"/>
  <c r="BB47" i="40"/>
  <c r="BB111" i="40" s="1"/>
  <c r="BA47" i="40"/>
  <c r="AZ47" i="40"/>
  <c r="AY47" i="40"/>
  <c r="BJ46" i="40"/>
  <c r="BI46" i="40"/>
  <c r="BH46" i="40"/>
  <c r="BG46" i="40"/>
  <c r="BF46" i="40"/>
  <c r="BF110" i="40" s="1"/>
  <c r="BE46" i="40"/>
  <c r="BD46" i="40"/>
  <c r="BC46" i="40"/>
  <c r="BB46" i="40"/>
  <c r="BA46" i="40"/>
  <c r="AZ46" i="40"/>
  <c r="AY46" i="40"/>
  <c r="BJ45" i="40"/>
  <c r="BJ109" i="40" s="1"/>
  <c r="BI45" i="40"/>
  <c r="BH45" i="40"/>
  <c r="BG45" i="40"/>
  <c r="BF45" i="40"/>
  <c r="BE45" i="40"/>
  <c r="BD45" i="40"/>
  <c r="BC45" i="40"/>
  <c r="BB45" i="40"/>
  <c r="BB109" i="40" s="1"/>
  <c r="BA45" i="40"/>
  <c r="AZ45" i="40"/>
  <c r="AY45" i="40"/>
  <c r="BJ44" i="40"/>
  <c r="BI44" i="40"/>
  <c r="BH44" i="40"/>
  <c r="BG44" i="40"/>
  <c r="BF44" i="40"/>
  <c r="BF108" i="40" s="1"/>
  <c r="BE44" i="40"/>
  <c r="BD44" i="40"/>
  <c r="BC44" i="40"/>
  <c r="BB44" i="40"/>
  <c r="BA44" i="40"/>
  <c r="AZ44" i="40"/>
  <c r="AY44" i="40"/>
  <c r="BJ43" i="40"/>
  <c r="BJ107" i="40" s="1"/>
  <c r="BI43" i="40"/>
  <c r="BH43" i="40"/>
  <c r="BG43" i="40"/>
  <c r="BF43" i="40"/>
  <c r="BE43" i="40"/>
  <c r="BD43" i="40"/>
  <c r="BC43" i="40"/>
  <c r="BB43" i="40"/>
  <c r="BB107" i="40" s="1"/>
  <c r="BA43" i="40"/>
  <c r="AZ43" i="40"/>
  <c r="AY43" i="40"/>
  <c r="BJ42" i="40"/>
  <c r="BI42" i="40"/>
  <c r="BH42" i="40"/>
  <c r="BG42" i="40"/>
  <c r="BF42" i="40"/>
  <c r="BF106" i="40" s="1"/>
  <c r="BE42" i="40"/>
  <c r="BD42" i="40"/>
  <c r="BC42" i="40"/>
  <c r="BB42" i="40"/>
  <c r="BA42" i="40"/>
  <c r="AZ42" i="40"/>
  <c r="AY42" i="40"/>
  <c r="BJ41" i="40"/>
  <c r="BJ105" i="40" s="1"/>
  <c r="BI41" i="40"/>
  <c r="BH41" i="40"/>
  <c r="BG41" i="40"/>
  <c r="BF41" i="40"/>
  <c r="BE41" i="40"/>
  <c r="BD41" i="40"/>
  <c r="BC41" i="40"/>
  <c r="BB41" i="40"/>
  <c r="BA41" i="40"/>
  <c r="AZ41" i="40"/>
  <c r="AY41" i="40"/>
  <c r="BJ40" i="40"/>
  <c r="BI40" i="40"/>
  <c r="BH40" i="40"/>
  <c r="BG40" i="40"/>
  <c r="BF40" i="40"/>
  <c r="BE40" i="40"/>
  <c r="BD40" i="40"/>
  <c r="BC40" i="40"/>
  <c r="BB40" i="40"/>
  <c r="BA40" i="40"/>
  <c r="AZ40" i="40"/>
  <c r="AY40" i="40"/>
  <c r="BJ39" i="40"/>
  <c r="BI39" i="40"/>
  <c r="BH39" i="40"/>
  <c r="BG39" i="40"/>
  <c r="BF39" i="40"/>
  <c r="BE39" i="40"/>
  <c r="BD39" i="40"/>
  <c r="BC39" i="40"/>
  <c r="BB39" i="40"/>
  <c r="BB103" i="40" s="1"/>
  <c r="BA39" i="40"/>
  <c r="AZ39" i="40"/>
  <c r="AY39" i="40"/>
  <c r="BJ38" i="40"/>
  <c r="BI38" i="40"/>
  <c r="BH38" i="40"/>
  <c r="BG38" i="40"/>
  <c r="BF38" i="40"/>
  <c r="BE38" i="40"/>
  <c r="BD38" i="40"/>
  <c r="BC38" i="40"/>
  <c r="BB38" i="40"/>
  <c r="BA38" i="40"/>
  <c r="AZ38" i="40"/>
  <c r="AY38" i="40"/>
  <c r="BJ37" i="40"/>
  <c r="BJ101" i="40" s="1"/>
  <c r="BI37" i="40"/>
  <c r="BH37" i="40"/>
  <c r="BG37" i="40"/>
  <c r="BF37" i="40"/>
  <c r="BE37" i="40"/>
  <c r="BD37" i="40"/>
  <c r="BC37" i="40"/>
  <c r="BB37" i="40"/>
  <c r="BB101" i="40" s="1"/>
  <c r="BA37" i="40"/>
  <c r="AZ37" i="40"/>
  <c r="AY37" i="40"/>
  <c r="BJ36" i="40"/>
  <c r="BI36" i="40"/>
  <c r="BH36" i="40"/>
  <c r="BG36" i="40"/>
  <c r="BF36" i="40"/>
  <c r="BF100" i="40" s="1"/>
  <c r="BE36" i="40"/>
  <c r="BD36" i="40"/>
  <c r="BC36" i="40"/>
  <c r="BB36" i="40"/>
  <c r="BA36" i="40"/>
  <c r="AZ36" i="40"/>
  <c r="AY36" i="40"/>
  <c r="AT48" i="40"/>
  <c r="AS48" i="40"/>
  <c r="AR48" i="40"/>
  <c r="AQ48" i="40"/>
  <c r="AP48" i="40"/>
  <c r="AO48" i="40"/>
  <c r="AN48" i="40"/>
  <c r="AM48" i="40"/>
  <c r="AL48" i="40"/>
  <c r="AK48" i="40"/>
  <c r="AJ48" i="40"/>
  <c r="AI48" i="40"/>
  <c r="AT47" i="40"/>
  <c r="AS47" i="40"/>
  <c r="AR47" i="40"/>
  <c r="AQ47" i="40"/>
  <c r="AP47" i="40"/>
  <c r="AO47" i="40"/>
  <c r="AN47" i="40"/>
  <c r="AM47" i="40"/>
  <c r="AL47" i="40"/>
  <c r="AK47" i="40"/>
  <c r="AJ47" i="40"/>
  <c r="AI47" i="40"/>
  <c r="AT46" i="40"/>
  <c r="AS46" i="40"/>
  <c r="AR46" i="40"/>
  <c r="AQ46" i="40"/>
  <c r="AP46" i="40"/>
  <c r="AO46" i="40"/>
  <c r="AN46" i="40"/>
  <c r="AM46" i="40"/>
  <c r="AL46" i="40"/>
  <c r="AK46" i="40"/>
  <c r="AJ46" i="40"/>
  <c r="AI46" i="40"/>
  <c r="AT45" i="40"/>
  <c r="AS45" i="40"/>
  <c r="AR45" i="40"/>
  <c r="AQ45" i="40"/>
  <c r="AP45" i="40"/>
  <c r="AO45" i="40"/>
  <c r="AN45" i="40"/>
  <c r="AM45" i="40"/>
  <c r="AL45" i="40"/>
  <c r="AK45" i="40"/>
  <c r="AJ45" i="40"/>
  <c r="AI45" i="40"/>
  <c r="AT44" i="40"/>
  <c r="AS44" i="40"/>
  <c r="AR44" i="40"/>
  <c r="AQ44" i="40"/>
  <c r="AP44" i="40"/>
  <c r="AO44" i="40"/>
  <c r="AN44" i="40"/>
  <c r="AM44" i="40"/>
  <c r="AL44" i="40"/>
  <c r="AK44" i="40"/>
  <c r="AJ44" i="40"/>
  <c r="AI44" i="40"/>
  <c r="AT43" i="40"/>
  <c r="AS43" i="40"/>
  <c r="AR43" i="40"/>
  <c r="AQ43" i="40"/>
  <c r="AP43" i="40"/>
  <c r="AO43" i="40"/>
  <c r="AN43" i="40"/>
  <c r="AM43" i="40"/>
  <c r="AL43" i="40"/>
  <c r="AK43" i="40"/>
  <c r="AJ43" i="40"/>
  <c r="AI43" i="40"/>
  <c r="AT42" i="40"/>
  <c r="AS42" i="40"/>
  <c r="AR42" i="40"/>
  <c r="AQ42" i="40"/>
  <c r="AP42" i="40"/>
  <c r="AO42" i="40"/>
  <c r="AN42" i="40"/>
  <c r="AM42" i="40"/>
  <c r="AL42" i="40"/>
  <c r="AK42" i="40"/>
  <c r="AJ42" i="40"/>
  <c r="AI42" i="40"/>
  <c r="AT41" i="40"/>
  <c r="AS41" i="40"/>
  <c r="AR41" i="40"/>
  <c r="AR105" i="40" s="1"/>
  <c r="AQ41" i="40"/>
  <c r="AP41" i="40"/>
  <c r="AO41" i="40"/>
  <c r="AN41" i="40"/>
  <c r="AM41" i="40"/>
  <c r="AL41" i="40"/>
  <c r="AK41" i="40"/>
  <c r="AJ41" i="40"/>
  <c r="AI41" i="40"/>
  <c r="AT40" i="40"/>
  <c r="AS40" i="40"/>
  <c r="AR40" i="40"/>
  <c r="AQ40" i="40"/>
  <c r="AP40" i="40"/>
  <c r="AO40" i="40"/>
  <c r="AN40" i="40"/>
  <c r="AM40" i="40"/>
  <c r="AL40" i="40"/>
  <c r="AK40" i="40"/>
  <c r="AJ40" i="40"/>
  <c r="AI40" i="40"/>
  <c r="AT39" i="40"/>
  <c r="AS39" i="40"/>
  <c r="AR39" i="40"/>
  <c r="AQ39" i="40"/>
  <c r="AP39" i="40"/>
  <c r="AO39" i="40"/>
  <c r="AN39" i="40"/>
  <c r="AM39" i="40"/>
  <c r="AL39" i="40"/>
  <c r="AK39" i="40"/>
  <c r="AJ39" i="40"/>
  <c r="AI39" i="40"/>
  <c r="AT38" i="40"/>
  <c r="AS38" i="40"/>
  <c r="AR38" i="40"/>
  <c r="AQ38" i="40"/>
  <c r="AP38" i="40"/>
  <c r="AO38" i="40"/>
  <c r="AN38" i="40"/>
  <c r="AM38" i="40"/>
  <c r="AL38" i="40"/>
  <c r="AK38" i="40"/>
  <c r="AJ38" i="40"/>
  <c r="AI38" i="40"/>
  <c r="AT37" i="40"/>
  <c r="AS37" i="40"/>
  <c r="AR37" i="40"/>
  <c r="AQ37" i="40"/>
  <c r="AP37" i="40"/>
  <c r="AO37" i="40"/>
  <c r="AN37" i="40"/>
  <c r="AM37" i="40"/>
  <c r="AL37" i="40"/>
  <c r="AK37" i="40"/>
  <c r="AJ37" i="40"/>
  <c r="AI37" i="40"/>
  <c r="AT36" i="40"/>
  <c r="AS36" i="40"/>
  <c r="AR36" i="40"/>
  <c r="AQ36" i="40"/>
  <c r="AP36" i="40"/>
  <c r="AO36" i="40"/>
  <c r="AN36" i="40"/>
  <c r="AM36" i="40"/>
  <c r="AL36" i="40"/>
  <c r="AK36" i="40"/>
  <c r="AJ36" i="40"/>
  <c r="AI36" i="40"/>
  <c r="AT32" i="40"/>
  <c r="AS32" i="40"/>
  <c r="AS112" i="40" s="1"/>
  <c r="AR32" i="40"/>
  <c r="AR112" i="40" s="1"/>
  <c r="AQ32" i="40"/>
  <c r="AP32" i="40"/>
  <c r="AO32" i="40"/>
  <c r="AO112" i="40" s="1"/>
  <c r="AN32" i="40"/>
  <c r="AM32" i="40"/>
  <c r="AL32" i="40"/>
  <c r="AK32" i="40"/>
  <c r="AK112" i="40" s="1"/>
  <c r="AJ32" i="40"/>
  <c r="AJ112" i="40" s="1"/>
  <c r="AI32" i="40"/>
  <c r="AT31" i="40"/>
  <c r="AS31" i="40"/>
  <c r="AR31" i="40"/>
  <c r="AQ31" i="40"/>
  <c r="AP31" i="40"/>
  <c r="AO31" i="40"/>
  <c r="AO111" i="40" s="1"/>
  <c r="AN31" i="40"/>
  <c r="AN111" i="40" s="1"/>
  <c r="AM31" i="40"/>
  <c r="AL31" i="40"/>
  <c r="AK31" i="40"/>
  <c r="AJ31" i="40"/>
  <c r="AI31" i="40"/>
  <c r="AT30" i="40"/>
  <c r="AS30" i="40"/>
  <c r="AS110" i="40" s="1"/>
  <c r="AR30" i="40"/>
  <c r="AR110" i="40" s="1"/>
  <c r="AQ30" i="40"/>
  <c r="AP30" i="40"/>
  <c r="AO30" i="40"/>
  <c r="AN30" i="40"/>
  <c r="AM30" i="40"/>
  <c r="AL30" i="40"/>
  <c r="AK30" i="40"/>
  <c r="AK110" i="40" s="1"/>
  <c r="AJ30" i="40"/>
  <c r="AJ110" i="40" s="1"/>
  <c r="AI30" i="40"/>
  <c r="AT29" i="40"/>
  <c r="AS29" i="40"/>
  <c r="AR29" i="40"/>
  <c r="AQ29" i="40"/>
  <c r="AP29" i="40"/>
  <c r="AO29" i="40"/>
  <c r="AO109" i="40" s="1"/>
  <c r="AN29" i="40"/>
  <c r="AN109" i="40" s="1"/>
  <c r="AM29" i="40"/>
  <c r="AL29" i="40"/>
  <c r="AK29" i="40"/>
  <c r="AJ29" i="40"/>
  <c r="AI29" i="40"/>
  <c r="AT28" i="40"/>
  <c r="AS28" i="40"/>
  <c r="AS108" i="40" s="1"/>
  <c r="AR28" i="40"/>
  <c r="AR108" i="40" s="1"/>
  <c r="AQ28" i="40"/>
  <c r="AP28" i="40"/>
  <c r="AO28" i="40"/>
  <c r="AN28" i="40"/>
  <c r="AM28" i="40"/>
  <c r="AL28" i="40"/>
  <c r="AK28" i="40"/>
  <c r="AK108" i="40" s="1"/>
  <c r="AJ28" i="40"/>
  <c r="AJ108" i="40" s="1"/>
  <c r="AI28" i="40"/>
  <c r="AT27" i="40"/>
  <c r="AS27" i="40"/>
  <c r="AR27" i="40"/>
  <c r="AQ27" i="40"/>
  <c r="AP27" i="40"/>
  <c r="AO27" i="40"/>
  <c r="AO107" i="40" s="1"/>
  <c r="AN27" i="40"/>
  <c r="AN107" i="40" s="1"/>
  <c r="AM27" i="40"/>
  <c r="AL27" i="40"/>
  <c r="AK27" i="40"/>
  <c r="AK107" i="40" s="1"/>
  <c r="AJ27" i="40"/>
  <c r="AI27" i="40"/>
  <c r="AT26" i="40"/>
  <c r="AS26" i="40"/>
  <c r="AS106" i="40" s="1"/>
  <c r="AR26" i="40"/>
  <c r="AR106" i="40" s="1"/>
  <c r="AQ26" i="40"/>
  <c r="AP26" i="40"/>
  <c r="AO26" i="40"/>
  <c r="AN26" i="40"/>
  <c r="AM26" i="40"/>
  <c r="AL26" i="40"/>
  <c r="AK26" i="40"/>
  <c r="AK106" i="40" s="1"/>
  <c r="AJ26" i="40"/>
  <c r="AJ106" i="40" s="1"/>
  <c r="AI26" i="40"/>
  <c r="AT25" i="40"/>
  <c r="AT105" i="40" s="1"/>
  <c r="AS25" i="40"/>
  <c r="AS105" i="40" s="1"/>
  <c r="AR25" i="40"/>
  <c r="AQ25" i="40"/>
  <c r="AP25" i="40"/>
  <c r="AP105" i="40" s="1"/>
  <c r="AO25" i="40"/>
  <c r="AO105" i="40" s="1"/>
  <c r="AN25" i="40"/>
  <c r="AN105" i="40" s="1"/>
  <c r="AM25" i="40"/>
  <c r="AM105" i="40" s="1"/>
  <c r="AL25" i="40"/>
  <c r="AL105" i="40" s="1"/>
  <c r="AK25" i="40"/>
  <c r="AK105" i="40" s="1"/>
  <c r="AJ25" i="40"/>
  <c r="AI25" i="40"/>
  <c r="AT24" i="40"/>
  <c r="AT104" i="40" s="1"/>
  <c r="AS24" i="40"/>
  <c r="AS104" i="40" s="1"/>
  <c r="AR24" i="40"/>
  <c r="AR104" i="40" s="1"/>
  <c r="AQ24" i="40"/>
  <c r="AQ104" i="40" s="1"/>
  <c r="AP24" i="40"/>
  <c r="AP104" i="40" s="1"/>
  <c r="AO24" i="40"/>
  <c r="AO104" i="40" s="1"/>
  <c r="AN24" i="40"/>
  <c r="AM24" i="40"/>
  <c r="AL24" i="40"/>
  <c r="AL104" i="40" s="1"/>
  <c r="AK24" i="40"/>
  <c r="AK104" i="40" s="1"/>
  <c r="AJ24" i="40"/>
  <c r="AJ104" i="40" s="1"/>
  <c r="AI24" i="40"/>
  <c r="AI104" i="40" s="1"/>
  <c r="AT23" i="40"/>
  <c r="AT103" i="40" s="1"/>
  <c r="AS23" i="40"/>
  <c r="AR23" i="40"/>
  <c r="AQ23" i="40"/>
  <c r="AP23" i="40"/>
  <c r="AO23" i="40"/>
  <c r="AO103" i="40" s="1"/>
  <c r="AN23" i="40"/>
  <c r="AN103" i="40" s="1"/>
  <c r="AM23" i="40"/>
  <c r="AM103" i="40" s="1"/>
  <c r="AL23" i="40"/>
  <c r="AL103" i="40" s="1"/>
  <c r="AK23" i="40"/>
  <c r="AJ23" i="40"/>
  <c r="AI23" i="40"/>
  <c r="AT22" i="40"/>
  <c r="AS22" i="40"/>
  <c r="AS102" i="40" s="1"/>
  <c r="AR22" i="40"/>
  <c r="AR102" i="40" s="1"/>
  <c r="AQ22" i="40"/>
  <c r="AQ102" i="40" s="1"/>
  <c r="AP22" i="40"/>
  <c r="AP102" i="40" s="1"/>
  <c r="AO22" i="40"/>
  <c r="AO102" i="40" s="1"/>
  <c r="AN22" i="40"/>
  <c r="AM22" i="40"/>
  <c r="AL22" i="40"/>
  <c r="AK22" i="40"/>
  <c r="AK102" i="40" s="1"/>
  <c r="AJ22" i="40"/>
  <c r="AJ102" i="40" s="1"/>
  <c r="AI22" i="40"/>
  <c r="AI102" i="40" s="1"/>
  <c r="AT21" i="40"/>
  <c r="AT101" i="40" s="1"/>
  <c r="AS21" i="40"/>
  <c r="AR21" i="40"/>
  <c r="AQ21" i="40"/>
  <c r="AP21" i="40"/>
  <c r="AO21" i="40"/>
  <c r="AO101" i="40" s="1"/>
  <c r="AN21" i="40"/>
  <c r="AN101" i="40" s="1"/>
  <c r="AM21" i="40"/>
  <c r="AM101" i="40" s="1"/>
  <c r="AL21" i="40"/>
  <c r="AL101" i="40" s="1"/>
  <c r="AK21" i="40"/>
  <c r="AJ21" i="40"/>
  <c r="AI21" i="40"/>
  <c r="AT20" i="40"/>
  <c r="AS20" i="40"/>
  <c r="AS100" i="40" s="1"/>
  <c r="AR20" i="40"/>
  <c r="AR100" i="40" s="1"/>
  <c r="AQ20" i="40"/>
  <c r="AQ100" i="40" s="1"/>
  <c r="AP20" i="40"/>
  <c r="AP100" i="40" s="1"/>
  <c r="AO20" i="40"/>
  <c r="AN20" i="40"/>
  <c r="AM20" i="40"/>
  <c r="AL20" i="40"/>
  <c r="AK20" i="40"/>
  <c r="AK100" i="40" s="1"/>
  <c r="AJ20" i="40"/>
  <c r="AJ100" i="40" s="1"/>
  <c r="AI20" i="40"/>
  <c r="AT16" i="40"/>
  <c r="AT128" i="40" s="1"/>
  <c r="AS16" i="40"/>
  <c r="AS128" i="40" s="1"/>
  <c r="AR16" i="40"/>
  <c r="AR128" i="40" s="1"/>
  <c r="AQ16" i="40"/>
  <c r="AQ128" i="40" s="1"/>
  <c r="AP16" i="40"/>
  <c r="AP128" i="40" s="1"/>
  <c r="AO16" i="40"/>
  <c r="AO128" i="40" s="1"/>
  <c r="AN16" i="40"/>
  <c r="AN128" i="40" s="1"/>
  <c r="AM16" i="40"/>
  <c r="AM128" i="40" s="1"/>
  <c r="AL16" i="40"/>
  <c r="AL128" i="40" s="1"/>
  <c r="AK16" i="40"/>
  <c r="AK128" i="40" s="1"/>
  <c r="AJ16" i="40"/>
  <c r="AJ128" i="40" s="1"/>
  <c r="AI16" i="40"/>
  <c r="AT15" i="40"/>
  <c r="AT127" i="40" s="1"/>
  <c r="AS15" i="40"/>
  <c r="AR15" i="40"/>
  <c r="AR127" i="40" s="1"/>
  <c r="AQ15" i="40"/>
  <c r="AQ127" i="40" s="1"/>
  <c r="AP15" i="40"/>
  <c r="AP127" i="40" s="1"/>
  <c r="AO15" i="40"/>
  <c r="AO127" i="40" s="1"/>
  <c r="AN15" i="40"/>
  <c r="AN127" i="40" s="1"/>
  <c r="AM15" i="40"/>
  <c r="AL15" i="40"/>
  <c r="AL127" i="40" s="1"/>
  <c r="AK15" i="40"/>
  <c r="AJ15" i="40"/>
  <c r="AJ127" i="40" s="1"/>
  <c r="AI15" i="40"/>
  <c r="AI127" i="40" s="1"/>
  <c r="AT14" i="40"/>
  <c r="AT126" i="40" s="1"/>
  <c r="AS14" i="40"/>
  <c r="AS126" i="40" s="1"/>
  <c r="AR14" i="40"/>
  <c r="AR126" i="40" s="1"/>
  <c r="AQ14" i="40"/>
  <c r="AQ126" i="40" s="1"/>
  <c r="AP14" i="40"/>
  <c r="AP126" i="40" s="1"/>
  <c r="AO14" i="40"/>
  <c r="AO126" i="40" s="1"/>
  <c r="AN14" i="40"/>
  <c r="AN126" i="40" s="1"/>
  <c r="AM14" i="40"/>
  <c r="AM126" i="40" s="1"/>
  <c r="AL14" i="40"/>
  <c r="AL126" i="40" s="1"/>
  <c r="AK14" i="40"/>
  <c r="AK126" i="40" s="1"/>
  <c r="AJ14" i="40"/>
  <c r="AJ126" i="40" s="1"/>
  <c r="AI14" i="40"/>
  <c r="AI126" i="40" s="1"/>
  <c r="AT13" i="40"/>
  <c r="AT125" i="40" s="1"/>
  <c r="AS13" i="40"/>
  <c r="AS125" i="40" s="1"/>
  <c r="AR13" i="40"/>
  <c r="AR125" i="40" s="1"/>
  <c r="AQ13" i="40"/>
  <c r="AQ125" i="40" s="1"/>
  <c r="AP13" i="40"/>
  <c r="AP125" i="40" s="1"/>
  <c r="AO13" i="40"/>
  <c r="AO125" i="40" s="1"/>
  <c r="AN13" i="40"/>
  <c r="AN125" i="40" s="1"/>
  <c r="AM13" i="40"/>
  <c r="AL13" i="40"/>
  <c r="AL125" i="40" s="1"/>
  <c r="AK13" i="40"/>
  <c r="AK125" i="40" s="1"/>
  <c r="AJ13" i="40"/>
  <c r="AJ125" i="40" s="1"/>
  <c r="AI13" i="40"/>
  <c r="AI125" i="40" s="1"/>
  <c r="AT12" i="40"/>
  <c r="AT124" i="40" s="1"/>
  <c r="AS12" i="40"/>
  <c r="AS124" i="40" s="1"/>
  <c r="AR12" i="40"/>
  <c r="AR124" i="40" s="1"/>
  <c r="AQ12" i="40"/>
  <c r="AP12" i="40"/>
  <c r="AP124" i="40" s="1"/>
  <c r="AO12" i="40"/>
  <c r="AN12" i="40"/>
  <c r="AN124" i="40" s="1"/>
  <c r="AM12" i="40"/>
  <c r="AM124" i="40" s="1"/>
  <c r="AL12" i="40"/>
  <c r="AL124" i="40" s="1"/>
  <c r="AK12" i="40"/>
  <c r="AK124" i="40" s="1"/>
  <c r="AJ12" i="40"/>
  <c r="AJ124" i="40" s="1"/>
  <c r="AI12" i="40"/>
  <c r="AT11" i="40"/>
  <c r="AT123" i="40" s="1"/>
  <c r="AS11" i="40"/>
  <c r="AR11" i="40"/>
  <c r="AR123" i="40" s="1"/>
  <c r="AQ11" i="40"/>
  <c r="AQ123" i="40" s="1"/>
  <c r="AP11" i="40"/>
  <c r="AP123" i="40" s="1"/>
  <c r="AO11" i="40"/>
  <c r="AO123" i="40" s="1"/>
  <c r="AN11" i="40"/>
  <c r="AN123" i="40" s="1"/>
  <c r="AM11" i="40"/>
  <c r="AL11" i="40"/>
  <c r="AL123" i="40" s="1"/>
  <c r="AK11" i="40"/>
  <c r="AK123" i="40" s="1"/>
  <c r="AJ11" i="40"/>
  <c r="AJ123" i="40" s="1"/>
  <c r="AI11" i="40"/>
  <c r="AI123" i="40" s="1"/>
  <c r="AT10" i="40"/>
  <c r="AT122" i="40" s="1"/>
  <c r="AS10" i="40"/>
  <c r="AS122" i="40" s="1"/>
  <c r="AR10" i="40"/>
  <c r="AR122" i="40" s="1"/>
  <c r="AQ10" i="40"/>
  <c r="AQ122" i="40" s="1"/>
  <c r="AP10" i="40"/>
  <c r="AP122" i="40" s="1"/>
  <c r="AO10" i="40"/>
  <c r="AO122" i="40" s="1"/>
  <c r="AN10" i="40"/>
  <c r="AN122" i="40" s="1"/>
  <c r="AM10" i="40"/>
  <c r="AM122" i="40" s="1"/>
  <c r="AL10" i="40"/>
  <c r="AL122" i="40" s="1"/>
  <c r="AK10" i="40"/>
  <c r="AK122" i="40" s="1"/>
  <c r="AJ10" i="40"/>
  <c r="AJ122" i="40" s="1"/>
  <c r="AI10" i="40"/>
  <c r="AI122" i="40" s="1"/>
  <c r="AT9" i="40"/>
  <c r="AT121" i="40" s="1"/>
  <c r="AS9" i="40"/>
  <c r="AS121" i="40" s="1"/>
  <c r="AR9" i="40"/>
  <c r="AR121" i="40" s="1"/>
  <c r="AQ9" i="40"/>
  <c r="AQ121" i="40" s="1"/>
  <c r="AP9" i="40"/>
  <c r="AP121" i="40" s="1"/>
  <c r="AO9" i="40"/>
  <c r="AO121" i="40" s="1"/>
  <c r="AN9" i="40"/>
  <c r="AN121" i="40" s="1"/>
  <c r="AM9" i="40"/>
  <c r="AM121" i="40" s="1"/>
  <c r="AL9" i="40"/>
  <c r="AL121" i="40" s="1"/>
  <c r="AK9" i="40"/>
  <c r="AK121" i="40" s="1"/>
  <c r="AJ9" i="40"/>
  <c r="AJ121" i="40" s="1"/>
  <c r="AI9" i="40"/>
  <c r="AI121" i="40" s="1"/>
  <c r="AT8" i="40"/>
  <c r="AT120" i="40" s="1"/>
  <c r="AS8" i="40"/>
  <c r="AS120" i="40" s="1"/>
  <c r="AR8" i="40"/>
  <c r="AR120" i="40" s="1"/>
  <c r="AQ8" i="40"/>
  <c r="AQ120" i="40" s="1"/>
  <c r="AP8" i="40"/>
  <c r="AP120" i="40" s="1"/>
  <c r="AO8" i="40"/>
  <c r="AO120" i="40" s="1"/>
  <c r="AN8" i="40"/>
  <c r="AN120" i="40" s="1"/>
  <c r="AM8" i="40"/>
  <c r="AM120" i="40" s="1"/>
  <c r="AL8" i="40"/>
  <c r="AL120" i="40" s="1"/>
  <c r="AK8" i="40"/>
  <c r="AK120" i="40" s="1"/>
  <c r="AJ8" i="40"/>
  <c r="AJ120" i="40" s="1"/>
  <c r="AI8" i="40"/>
  <c r="AT7" i="40"/>
  <c r="AT119" i="40" s="1"/>
  <c r="AS7" i="40"/>
  <c r="AR7" i="40"/>
  <c r="AR119" i="40" s="1"/>
  <c r="AQ7" i="40"/>
  <c r="AQ119" i="40" s="1"/>
  <c r="AP7" i="40"/>
  <c r="AP119" i="40" s="1"/>
  <c r="AO7" i="40"/>
  <c r="AO119" i="40" s="1"/>
  <c r="AN7" i="40"/>
  <c r="AN119" i="40" s="1"/>
  <c r="AM7" i="40"/>
  <c r="AL7" i="40"/>
  <c r="AL119" i="40" s="1"/>
  <c r="AK7" i="40"/>
  <c r="AJ7" i="40"/>
  <c r="AJ119" i="40" s="1"/>
  <c r="AI7" i="40"/>
  <c r="AI119" i="40" s="1"/>
  <c r="AT6" i="40"/>
  <c r="AT118" i="40" s="1"/>
  <c r="AS6" i="40"/>
  <c r="AS118" i="40" s="1"/>
  <c r="AR6" i="40"/>
  <c r="AR118" i="40" s="1"/>
  <c r="AQ6" i="40"/>
  <c r="AQ118" i="40" s="1"/>
  <c r="AP6" i="40"/>
  <c r="AP118" i="40" s="1"/>
  <c r="AO6" i="40"/>
  <c r="AO118" i="40" s="1"/>
  <c r="AN6" i="40"/>
  <c r="AN118" i="40" s="1"/>
  <c r="AM6" i="40"/>
  <c r="AM118" i="40" s="1"/>
  <c r="AL6" i="40"/>
  <c r="AL118" i="40" s="1"/>
  <c r="AK6" i="40"/>
  <c r="AK118" i="40" s="1"/>
  <c r="AJ6" i="40"/>
  <c r="AJ118" i="40" s="1"/>
  <c r="AI6" i="40"/>
  <c r="AI118" i="40" s="1"/>
  <c r="AT5" i="40"/>
  <c r="AT117" i="40" s="1"/>
  <c r="AS5" i="40"/>
  <c r="AS117" i="40" s="1"/>
  <c r="AR5" i="40"/>
  <c r="AR117" i="40" s="1"/>
  <c r="AQ5" i="40"/>
  <c r="AQ117" i="40" s="1"/>
  <c r="AP5" i="40"/>
  <c r="AP117" i="40" s="1"/>
  <c r="AO5" i="40"/>
  <c r="AO117" i="40" s="1"/>
  <c r="AN5" i="40"/>
  <c r="AN117" i="40" s="1"/>
  <c r="AM5" i="40"/>
  <c r="AL5" i="40"/>
  <c r="AL117" i="40" s="1"/>
  <c r="AK5" i="40"/>
  <c r="AK117" i="40" s="1"/>
  <c r="AJ5" i="40"/>
  <c r="AJ117" i="40" s="1"/>
  <c r="AI5" i="40"/>
  <c r="AI117" i="40" s="1"/>
  <c r="AT4" i="40"/>
  <c r="AT116" i="40" s="1"/>
  <c r="AS4" i="40"/>
  <c r="AS116" i="40" s="1"/>
  <c r="AR4" i="40"/>
  <c r="AR116" i="40" s="1"/>
  <c r="AQ4" i="40"/>
  <c r="AQ116" i="40" s="1"/>
  <c r="AP4" i="40"/>
  <c r="AP116" i="40" s="1"/>
  <c r="AO4" i="40"/>
  <c r="AO116" i="40" s="1"/>
  <c r="AN4" i="40"/>
  <c r="AN116" i="40" s="1"/>
  <c r="AM4" i="40"/>
  <c r="AM116" i="40" s="1"/>
  <c r="AL4" i="40"/>
  <c r="AL116" i="40" s="1"/>
  <c r="AK4" i="40"/>
  <c r="AK116" i="40" s="1"/>
  <c r="AJ4" i="40"/>
  <c r="AJ116" i="40" s="1"/>
  <c r="AI4" i="40"/>
  <c r="AD96" i="40"/>
  <c r="AC96" i="40"/>
  <c r="AB96" i="40"/>
  <c r="AA96" i="40"/>
  <c r="Z96" i="40"/>
  <c r="Y96" i="40"/>
  <c r="X96" i="40"/>
  <c r="W96" i="40"/>
  <c r="V96" i="40"/>
  <c r="U96" i="40"/>
  <c r="T96" i="40"/>
  <c r="S96" i="40"/>
  <c r="AD95" i="40"/>
  <c r="AC95" i="40"/>
  <c r="AB95" i="40"/>
  <c r="AA95" i="40"/>
  <c r="Z95" i="40"/>
  <c r="Y95" i="40"/>
  <c r="X95" i="40"/>
  <c r="W95" i="40"/>
  <c r="V95" i="40"/>
  <c r="U95" i="40"/>
  <c r="T95" i="40"/>
  <c r="S95" i="40"/>
  <c r="AD94" i="40"/>
  <c r="AC94" i="40"/>
  <c r="AB94" i="40"/>
  <c r="AA94" i="40"/>
  <c r="Z94" i="40"/>
  <c r="Y94" i="40"/>
  <c r="X94" i="40"/>
  <c r="W94" i="40"/>
  <c r="V94" i="40"/>
  <c r="U94" i="40"/>
  <c r="T94" i="40"/>
  <c r="S94" i="40"/>
  <c r="AD93" i="40"/>
  <c r="AC93" i="40"/>
  <c r="AB93" i="40"/>
  <c r="AA93" i="40"/>
  <c r="Z93" i="40"/>
  <c r="Y93" i="40"/>
  <c r="X93" i="40"/>
  <c r="W93" i="40"/>
  <c r="V93" i="40"/>
  <c r="U93" i="40"/>
  <c r="T93" i="40"/>
  <c r="S93" i="40"/>
  <c r="AD92" i="40"/>
  <c r="AC92" i="40"/>
  <c r="AB92" i="40"/>
  <c r="AA92" i="40"/>
  <c r="Z92" i="40"/>
  <c r="Y92" i="40"/>
  <c r="X92" i="40"/>
  <c r="W92" i="40"/>
  <c r="V92" i="40"/>
  <c r="U92" i="40"/>
  <c r="T92" i="40"/>
  <c r="S92" i="40"/>
  <c r="AD91" i="40"/>
  <c r="AC91" i="40"/>
  <c r="AB91" i="40"/>
  <c r="AA91" i="40"/>
  <c r="Z91" i="40"/>
  <c r="Y91" i="40"/>
  <c r="X91" i="40"/>
  <c r="W91" i="40"/>
  <c r="V91" i="40"/>
  <c r="U91" i="40"/>
  <c r="T91" i="40"/>
  <c r="S91" i="40"/>
  <c r="AD90" i="40"/>
  <c r="AC90" i="40"/>
  <c r="AB90" i="40"/>
  <c r="AA90" i="40"/>
  <c r="Z90" i="40"/>
  <c r="Y90" i="40"/>
  <c r="X90" i="40"/>
  <c r="W90" i="40"/>
  <c r="V90" i="40"/>
  <c r="U90" i="40"/>
  <c r="T90" i="40"/>
  <c r="S90" i="40"/>
  <c r="AD89" i="40"/>
  <c r="AC89" i="40"/>
  <c r="AB89" i="40"/>
  <c r="AA89" i="40"/>
  <c r="Z89" i="40"/>
  <c r="Y89" i="40"/>
  <c r="X89" i="40"/>
  <c r="W89" i="40"/>
  <c r="V89" i="40"/>
  <c r="U89" i="40"/>
  <c r="T89" i="40"/>
  <c r="S89" i="40"/>
  <c r="AD88" i="40"/>
  <c r="AC88" i="40"/>
  <c r="AB88" i="40"/>
  <c r="AA88" i="40"/>
  <c r="Z88" i="40"/>
  <c r="Y88" i="40"/>
  <c r="X88" i="40"/>
  <c r="W88" i="40"/>
  <c r="V88" i="40"/>
  <c r="U88" i="40"/>
  <c r="T88" i="40"/>
  <c r="S88" i="40"/>
  <c r="AD87" i="40"/>
  <c r="AC87" i="40"/>
  <c r="AB87" i="40"/>
  <c r="AA87" i="40"/>
  <c r="Z87" i="40"/>
  <c r="Y87" i="40"/>
  <c r="X87" i="40"/>
  <c r="W87" i="40"/>
  <c r="V87" i="40"/>
  <c r="U87" i="40"/>
  <c r="T87" i="40"/>
  <c r="S87" i="40"/>
  <c r="AD86" i="40"/>
  <c r="AC86" i="40"/>
  <c r="AB86" i="40"/>
  <c r="AA86" i="40"/>
  <c r="Z86" i="40"/>
  <c r="Y86" i="40"/>
  <c r="X86" i="40"/>
  <c r="W86" i="40"/>
  <c r="V86" i="40"/>
  <c r="U86" i="40"/>
  <c r="T86" i="40"/>
  <c r="S86" i="40"/>
  <c r="AD85" i="40"/>
  <c r="AC85" i="40"/>
  <c r="AB85" i="40"/>
  <c r="AA85" i="40"/>
  <c r="Z85" i="40"/>
  <c r="Y85" i="40"/>
  <c r="X85" i="40"/>
  <c r="W85" i="40"/>
  <c r="V85" i="40"/>
  <c r="U85" i="40"/>
  <c r="T85" i="40"/>
  <c r="S85" i="40"/>
  <c r="AD84" i="40"/>
  <c r="AC84" i="40"/>
  <c r="AB84" i="40"/>
  <c r="AA84" i="40"/>
  <c r="Z84" i="40"/>
  <c r="Y84" i="40"/>
  <c r="X84" i="40"/>
  <c r="W84" i="40"/>
  <c r="V84" i="40"/>
  <c r="U84" i="40"/>
  <c r="T84" i="40"/>
  <c r="S84" i="40"/>
  <c r="AD64" i="40"/>
  <c r="AC64" i="40"/>
  <c r="AB64" i="40"/>
  <c r="AA64" i="40"/>
  <c r="Z64" i="40"/>
  <c r="Y64" i="40"/>
  <c r="X64" i="40"/>
  <c r="W64" i="40"/>
  <c r="V64" i="40"/>
  <c r="U64" i="40"/>
  <c r="T64" i="40"/>
  <c r="S64" i="40"/>
  <c r="AD63" i="40"/>
  <c r="AC63" i="40"/>
  <c r="AB63" i="40"/>
  <c r="AA63" i="40"/>
  <c r="Z63" i="40"/>
  <c r="Y63" i="40"/>
  <c r="X63" i="40"/>
  <c r="W63" i="40"/>
  <c r="V63" i="40"/>
  <c r="U63" i="40"/>
  <c r="T63" i="40"/>
  <c r="S63" i="40"/>
  <c r="AD62" i="40"/>
  <c r="AC62" i="40"/>
  <c r="AB62" i="40"/>
  <c r="AA62" i="40"/>
  <c r="Z62" i="40"/>
  <c r="Y62" i="40"/>
  <c r="X62" i="40"/>
  <c r="W62" i="40"/>
  <c r="V62" i="40"/>
  <c r="U62" i="40"/>
  <c r="T62" i="40"/>
  <c r="S62" i="40"/>
  <c r="AD61" i="40"/>
  <c r="AC61" i="40"/>
  <c r="AB61" i="40"/>
  <c r="AA61" i="40"/>
  <c r="Z61" i="40"/>
  <c r="Y61" i="40"/>
  <c r="X61" i="40"/>
  <c r="W61" i="40"/>
  <c r="V61" i="40"/>
  <c r="U61" i="40"/>
  <c r="T61" i="40"/>
  <c r="S61" i="40"/>
  <c r="AD60" i="40"/>
  <c r="AC60" i="40"/>
  <c r="AB60" i="40"/>
  <c r="AA60" i="40"/>
  <c r="Z60" i="40"/>
  <c r="Y60" i="40"/>
  <c r="X60" i="40"/>
  <c r="W60" i="40"/>
  <c r="V60" i="40"/>
  <c r="U60" i="40"/>
  <c r="T60" i="40"/>
  <c r="S60" i="40"/>
  <c r="AD59" i="40"/>
  <c r="AC59" i="40"/>
  <c r="AB59" i="40"/>
  <c r="AA59" i="40"/>
  <c r="Z59" i="40"/>
  <c r="Y59" i="40"/>
  <c r="X59" i="40"/>
  <c r="W59" i="40"/>
  <c r="V59" i="40"/>
  <c r="U59" i="40"/>
  <c r="T59" i="40"/>
  <c r="S59" i="40"/>
  <c r="AD58" i="40"/>
  <c r="AC58" i="40"/>
  <c r="AB58" i="40"/>
  <c r="AA58" i="40"/>
  <c r="Z58" i="40"/>
  <c r="Y58" i="40"/>
  <c r="X58" i="40"/>
  <c r="W58" i="40"/>
  <c r="V58" i="40"/>
  <c r="U58" i="40"/>
  <c r="T58" i="40"/>
  <c r="S58" i="40"/>
  <c r="AD57" i="40"/>
  <c r="AC57" i="40"/>
  <c r="AB57" i="40"/>
  <c r="AA57" i="40"/>
  <c r="Z57" i="40"/>
  <c r="Y57" i="40"/>
  <c r="X57" i="40"/>
  <c r="W57" i="40"/>
  <c r="V57" i="40"/>
  <c r="U57" i="40"/>
  <c r="T57" i="40"/>
  <c r="S57" i="40"/>
  <c r="AD56" i="40"/>
  <c r="AC56" i="40"/>
  <c r="AB56" i="40"/>
  <c r="AA56" i="40"/>
  <c r="Z56" i="40"/>
  <c r="Y56" i="40"/>
  <c r="X56" i="40"/>
  <c r="W56" i="40"/>
  <c r="V56" i="40"/>
  <c r="U56" i="40"/>
  <c r="T56" i="40"/>
  <c r="S56" i="40"/>
  <c r="AD55" i="40"/>
  <c r="AC55" i="40"/>
  <c r="AB55" i="40"/>
  <c r="AA55" i="40"/>
  <c r="Z55" i="40"/>
  <c r="Y55" i="40"/>
  <c r="X55" i="40"/>
  <c r="W55" i="40"/>
  <c r="V55" i="40"/>
  <c r="U55" i="40"/>
  <c r="T55" i="40"/>
  <c r="S55" i="40"/>
  <c r="AD54" i="40"/>
  <c r="AC54" i="40"/>
  <c r="AB54" i="40"/>
  <c r="AA54" i="40"/>
  <c r="Z54" i="40"/>
  <c r="Y54" i="40"/>
  <c r="X54" i="40"/>
  <c r="W54" i="40"/>
  <c r="V54" i="40"/>
  <c r="U54" i="40"/>
  <c r="T54" i="40"/>
  <c r="S54" i="40"/>
  <c r="AD53" i="40"/>
  <c r="AC53" i="40"/>
  <c r="AB53" i="40"/>
  <c r="AA53" i="40"/>
  <c r="Z53" i="40"/>
  <c r="Y53" i="40"/>
  <c r="X53" i="40"/>
  <c r="W53" i="40"/>
  <c r="V53" i="40"/>
  <c r="U53" i="40"/>
  <c r="T53" i="40"/>
  <c r="S53" i="40"/>
  <c r="AD52" i="40"/>
  <c r="AC52" i="40"/>
  <c r="AB52" i="40"/>
  <c r="AA52" i="40"/>
  <c r="Z52" i="40"/>
  <c r="Y52" i="40"/>
  <c r="X52" i="40"/>
  <c r="W52" i="40"/>
  <c r="V52" i="40"/>
  <c r="U52" i="40"/>
  <c r="T52" i="40"/>
  <c r="S52" i="40"/>
  <c r="AD48" i="40"/>
  <c r="AC48" i="40"/>
  <c r="AB48" i="40"/>
  <c r="AA48" i="40"/>
  <c r="Z48" i="40"/>
  <c r="Y48" i="40"/>
  <c r="X48" i="40"/>
  <c r="W48" i="40"/>
  <c r="V48" i="40"/>
  <c r="U48" i="40"/>
  <c r="T48" i="40"/>
  <c r="S48" i="40"/>
  <c r="AD47" i="40"/>
  <c r="AC47" i="40"/>
  <c r="AB47" i="40"/>
  <c r="AA47" i="40"/>
  <c r="Z47" i="40"/>
  <c r="Y47" i="40"/>
  <c r="X47" i="40"/>
  <c r="W47" i="40"/>
  <c r="V47" i="40"/>
  <c r="U47" i="40"/>
  <c r="T47" i="40"/>
  <c r="S47" i="40"/>
  <c r="AD46" i="40"/>
  <c r="AC46" i="40"/>
  <c r="AB46" i="40"/>
  <c r="AA46" i="40"/>
  <c r="Z46" i="40"/>
  <c r="Y46" i="40"/>
  <c r="X46" i="40"/>
  <c r="W46" i="40"/>
  <c r="V46" i="40"/>
  <c r="U46" i="40"/>
  <c r="T46" i="40"/>
  <c r="S46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AD44" i="40"/>
  <c r="AC44" i="40"/>
  <c r="AB44" i="40"/>
  <c r="AA44" i="40"/>
  <c r="Z44" i="40"/>
  <c r="Y44" i="40"/>
  <c r="X44" i="40"/>
  <c r="W44" i="40"/>
  <c r="V44" i="40"/>
  <c r="U44" i="40"/>
  <c r="T44" i="40"/>
  <c r="S44" i="40"/>
  <c r="AD43" i="40"/>
  <c r="AC43" i="40"/>
  <c r="AB43" i="40"/>
  <c r="AA43" i="40"/>
  <c r="Z43" i="40"/>
  <c r="Y43" i="40"/>
  <c r="X43" i="40"/>
  <c r="W43" i="40"/>
  <c r="V43" i="40"/>
  <c r="U43" i="40"/>
  <c r="T43" i="40"/>
  <c r="S43" i="40"/>
  <c r="AD42" i="40"/>
  <c r="AC42" i="40"/>
  <c r="AB42" i="40"/>
  <c r="AA42" i="40"/>
  <c r="Z42" i="40"/>
  <c r="Y42" i="40"/>
  <c r="X42" i="40"/>
  <c r="W42" i="40"/>
  <c r="V42" i="40"/>
  <c r="U42" i="40"/>
  <c r="T42" i="40"/>
  <c r="S42" i="40"/>
  <c r="AD41" i="40"/>
  <c r="AC41" i="40"/>
  <c r="AB41" i="40"/>
  <c r="AA41" i="40"/>
  <c r="Z41" i="40"/>
  <c r="Y41" i="40"/>
  <c r="X41" i="40"/>
  <c r="W41" i="40"/>
  <c r="V41" i="40"/>
  <c r="U41" i="40"/>
  <c r="T41" i="40"/>
  <c r="S41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AD39" i="40"/>
  <c r="AC39" i="40"/>
  <c r="AB39" i="40"/>
  <c r="AA39" i="40"/>
  <c r="Z39" i="40"/>
  <c r="Y39" i="40"/>
  <c r="X39" i="40"/>
  <c r="W39" i="40"/>
  <c r="V39" i="40"/>
  <c r="U39" i="40"/>
  <c r="T39" i="40"/>
  <c r="S39" i="40"/>
  <c r="AD38" i="40"/>
  <c r="AC38" i="40"/>
  <c r="AB38" i="40"/>
  <c r="AA38" i="40"/>
  <c r="Z38" i="40"/>
  <c r="Y38" i="40"/>
  <c r="X38" i="40"/>
  <c r="W38" i="40"/>
  <c r="V38" i="40"/>
  <c r="U38" i="40"/>
  <c r="T38" i="40"/>
  <c r="S38" i="40"/>
  <c r="AD37" i="40"/>
  <c r="AC37" i="40"/>
  <c r="AB37" i="40"/>
  <c r="AA37" i="40"/>
  <c r="Z37" i="40"/>
  <c r="Y37" i="40"/>
  <c r="X37" i="40"/>
  <c r="W37" i="40"/>
  <c r="V37" i="40"/>
  <c r="U37" i="40"/>
  <c r="T37" i="40"/>
  <c r="S37" i="40"/>
  <c r="AD36" i="40"/>
  <c r="AC36" i="40"/>
  <c r="AB36" i="40"/>
  <c r="AA36" i="40"/>
  <c r="Z36" i="40"/>
  <c r="Y36" i="40"/>
  <c r="X36" i="40"/>
  <c r="W36" i="40"/>
  <c r="V36" i="40"/>
  <c r="U36" i="40"/>
  <c r="T36" i="40"/>
  <c r="S36" i="40"/>
  <c r="AD32" i="40"/>
  <c r="AC32" i="40"/>
  <c r="AC112" i="40" s="1"/>
  <c r="AB32" i="40"/>
  <c r="AA32" i="40"/>
  <c r="AA112" i="40" s="1"/>
  <c r="Z32" i="40"/>
  <c r="Y32" i="40"/>
  <c r="X32" i="40"/>
  <c r="W32" i="40"/>
  <c r="V32" i="40"/>
  <c r="U32" i="40"/>
  <c r="U112" i="40" s="1"/>
  <c r="T32" i="40"/>
  <c r="S32" i="40"/>
  <c r="S112" i="40" s="1"/>
  <c r="AD31" i="40"/>
  <c r="AC31" i="40"/>
  <c r="AB31" i="40"/>
  <c r="AA31" i="40"/>
  <c r="Z31" i="40"/>
  <c r="Y31" i="40"/>
  <c r="Y111" i="40" s="1"/>
  <c r="X31" i="40"/>
  <c r="W31" i="40"/>
  <c r="V31" i="40"/>
  <c r="U31" i="40"/>
  <c r="T31" i="40"/>
  <c r="S31" i="40"/>
  <c r="AD30" i="40"/>
  <c r="AC30" i="40"/>
  <c r="AC110" i="40" s="1"/>
  <c r="AB30" i="40"/>
  <c r="AA30" i="40"/>
  <c r="Z30" i="40"/>
  <c r="Y30" i="40"/>
  <c r="X30" i="40"/>
  <c r="W30" i="40"/>
  <c r="V30" i="40"/>
  <c r="U30" i="40"/>
  <c r="U110" i="40" s="1"/>
  <c r="T30" i="40"/>
  <c r="S30" i="40"/>
  <c r="AD29" i="40"/>
  <c r="AC29" i="40"/>
  <c r="AB29" i="40"/>
  <c r="AA29" i="40"/>
  <c r="Z29" i="40"/>
  <c r="Y29" i="40"/>
  <c r="Y109" i="40" s="1"/>
  <c r="X29" i="40"/>
  <c r="W29" i="40"/>
  <c r="V29" i="40"/>
  <c r="U29" i="40"/>
  <c r="T29" i="40"/>
  <c r="S29" i="40"/>
  <c r="AD28" i="40"/>
  <c r="AC28" i="40"/>
  <c r="AC108" i="40" s="1"/>
  <c r="AB28" i="40"/>
  <c r="AA28" i="40"/>
  <c r="Z28" i="40"/>
  <c r="Y28" i="40"/>
  <c r="X28" i="40"/>
  <c r="W28" i="40"/>
  <c r="V28" i="40"/>
  <c r="U28" i="40"/>
  <c r="U108" i="40" s="1"/>
  <c r="T28" i="40"/>
  <c r="S28" i="40"/>
  <c r="AD27" i="40"/>
  <c r="AC27" i="40"/>
  <c r="AB27" i="40"/>
  <c r="AA27" i="40"/>
  <c r="Z27" i="40"/>
  <c r="Y27" i="40"/>
  <c r="Y107" i="40" s="1"/>
  <c r="X27" i="40"/>
  <c r="W27" i="40"/>
  <c r="V27" i="40"/>
  <c r="U27" i="40"/>
  <c r="T27" i="40"/>
  <c r="S27" i="40"/>
  <c r="AD26" i="40"/>
  <c r="AC26" i="40"/>
  <c r="AC106" i="40" s="1"/>
  <c r="AB26" i="40"/>
  <c r="AA26" i="40"/>
  <c r="AA106" i="40" s="1"/>
  <c r="Z26" i="40"/>
  <c r="Y26" i="40"/>
  <c r="X26" i="40"/>
  <c r="W26" i="40"/>
  <c r="V26" i="40"/>
  <c r="U26" i="40"/>
  <c r="U106" i="40" s="1"/>
  <c r="T26" i="40"/>
  <c r="S26" i="40"/>
  <c r="S106" i="40" s="1"/>
  <c r="AD25" i="40"/>
  <c r="AC25" i="40"/>
  <c r="AB25" i="40"/>
  <c r="AA25" i="40"/>
  <c r="AA105" i="40" s="1"/>
  <c r="Z25" i="40"/>
  <c r="Y25" i="40"/>
  <c r="Y105" i="40" s="1"/>
  <c r="X25" i="40"/>
  <c r="X105" i="40" s="1"/>
  <c r="W25" i="40"/>
  <c r="V25" i="40"/>
  <c r="U25" i="40"/>
  <c r="T25" i="40"/>
  <c r="S25" i="40"/>
  <c r="S105" i="40" s="1"/>
  <c r="AD24" i="40"/>
  <c r="AC24" i="40"/>
  <c r="AC104" i="40" s="1"/>
  <c r="AB24" i="40"/>
  <c r="AB104" i="40" s="1"/>
  <c r="AA24" i="40"/>
  <c r="AA104" i="40" s="1"/>
  <c r="Z24" i="40"/>
  <c r="Z104" i="40" s="1"/>
  <c r="Y24" i="40"/>
  <c r="X24" i="40"/>
  <c r="W24" i="40"/>
  <c r="W104" i="40" s="1"/>
  <c r="V24" i="40"/>
  <c r="U24" i="40"/>
  <c r="U104" i="40" s="1"/>
  <c r="T24" i="40"/>
  <c r="T104" i="40" s="1"/>
  <c r="S24" i="40"/>
  <c r="S104" i="40" s="1"/>
  <c r="AD23" i="40"/>
  <c r="AC23" i="40"/>
  <c r="AB23" i="40"/>
  <c r="AA23" i="40"/>
  <c r="AA103" i="40" s="1"/>
  <c r="Z23" i="40"/>
  <c r="Y23" i="40"/>
  <c r="Y103" i="40" s="1"/>
  <c r="X23" i="40"/>
  <c r="X103" i="40" s="1"/>
  <c r="W23" i="40"/>
  <c r="V23" i="40"/>
  <c r="U23" i="40"/>
  <c r="T23" i="40"/>
  <c r="S23" i="40"/>
  <c r="S103" i="40" s="1"/>
  <c r="AD22" i="40"/>
  <c r="AC22" i="40"/>
  <c r="AC102" i="40" s="1"/>
  <c r="AB22" i="40"/>
  <c r="AB102" i="40" s="1"/>
  <c r="AA22" i="40"/>
  <c r="AA102" i="40" s="1"/>
  <c r="Z22" i="40"/>
  <c r="Y22" i="40"/>
  <c r="X22" i="40"/>
  <c r="W22" i="40"/>
  <c r="W102" i="40" s="1"/>
  <c r="V22" i="40"/>
  <c r="U22" i="40"/>
  <c r="U102" i="40" s="1"/>
  <c r="T22" i="40"/>
  <c r="T102" i="40" s="1"/>
  <c r="S22" i="40"/>
  <c r="S102" i="40" s="1"/>
  <c r="AD21" i="40"/>
  <c r="AC21" i="40"/>
  <c r="AB21" i="40"/>
  <c r="AA21" i="40"/>
  <c r="AA101" i="40" s="1"/>
  <c r="Z21" i="40"/>
  <c r="Y21" i="40"/>
  <c r="Y101" i="40" s="1"/>
  <c r="X21" i="40"/>
  <c r="X101" i="40" s="1"/>
  <c r="W21" i="40"/>
  <c r="V21" i="40"/>
  <c r="U21" i="40"/>
  <c r="T21" i="40"/>
  <c r="S21" i="40"/>
  <c r="S101" i="40" s="1"/>
  <c r="AD20" i="40"/>
  <c r="AC20" i="40"/>
  <c r="AC100" i="40" s="1"/>
  <c r="AB20" i="40"/>
  <c r="AB100" i="40" s="1"/>
  <c r="AA20" i="40"/>
  <c r="AA100" i="40" s="1"/>
  <c r="Z20" i="40"/>
  <c r="Y20" i="40"/>
  <c r="X20" i="40"/>
  <c r="W20" i="40"/>
  <c r="W100" i="40" s="1"/>
  <c r="V20" i="40"/>
  <c r="U20" i="40"/>
  <c r="U100" i="40" s="1"/>
  <c r="T20" i="40"/>
  <c r="T100" i="40" s="1"/>
  <c r="S20" i="40"/>
  <c r="S100" i="40" s="1"/>
  <c r="AD16" i="40"/>
  <c r="AD128" i="40" s="1"/>
  <c r="AC16" i="40"/>
  <c r="AC128" i="40" s="1"/>
  <c r="AB16" i="40"/>
  <c r="AB128" i="40" s="1"/>
  <c r="AA16" i="40"/>
  <c r="AA128" i="40" s="1"/>
  <c r="Z16" i="40"/>
  <c r="Z128" i="40" s="1"/>
  <c r="Y16" i="40"/>
  <c r="Y128" i="40" s="1"/>
  <c r="X16" i="40"/>
  <c r="X128" i="40" s="1"/>
  <c r="W16" i="40"/>
  <c r="W128" i="40" s="1"/>
  <c r="V16" i="40"/>
  <c r="V128" i="40" s="1"/>
  <c r="U16" i="40"/>
  <c r="U128" i="40" s="1"/>
  <c r="T16" i="40"/>
  <c r="T128" i="40" s="1"/>
  <c r="S16" i="40"/>
  <c r="S128" i="40" s="1"/>
  <c r="AD15" i="40"/>
  <c r="AD127" i="40" s="1"/>
  <c r="AC15" i="40"/>
  <c r="AC127" i="40" s="1"/>
  <c r="AB15" i="40"/>
  <c r="AB127" i="40" s="1"/>
  <c r="AA15" i="40"/>
  <c r="AA127" i="40" s="1"/>
  <c r="Z15" i="40"/>
  <c r="Z127" i="40" s="1"/>
  <c r="Y15" i="40"/>
  <c r="Y127" i="40" s="1"/>
  <c r="X15" i="40"/>
  <c r="X127" i="40" s="1"/>
  <c r="W15" i="40"/>
  <c r="W127" i="40" s="1"/>
  <c r="V15" i="40"/>
  <c r="V127" i="40" s="1"/>
  <c r="U15" i="40"/>
  <c r="U127" i="40" s="1"/>
  <c r="T15" i="40"/>
  <c r="T127" i="40" s="1"/>
  <c r="S15" i="40"/>
  <c r="S127" i="40" s="1"/>
  <c r="AD14" i="40"/>
  <c r="AD126" i="40" s="1"/>
  <c r="AC14" i="40"/>
  <c r="AC126" i="40" s="1"/>
  <c r="AB14" i="40"/>
  <c r="AB126" i="40" s="1"/>
  <c r="AA14" i="40"/>
  <c r="AA126" i="40" s="1"/>
  <c r="Z14" i="40"/>
  <c r="Z126" i="40" s="1"/>
  <c r="Y14" i="40"/>
  <c r="Y126" i="40" s="1"/>
  <c r="X14" i="40"/>
  <c r="X126" i="40" s="1"/>
  <c r="W14" i="40"/>
  <c r="W126" i="40" s="1"/>
  <c r="V14" i="40"/>
  <c r="V126" i="40" s="1"/>
  <c r="U14" i="40"/>
  <c r="U126" i="40" s="1"/>
  <c r="T14" i="40"/>
  <c r="T126" i="40" s="1"/>
  <c r="S14" i="40"/>
  <c r="S126" i="40" s="1"/>
  <c r="AD13" i="40"/>
  <c r="AD125" i="40" s="1"/>
  <c r="AC13" i="40"/>
  <c r="AC125" i="40" s="1"/>
  <c r="AB13" i="40"/>
  <c r="AB125" i="40" s="1"/>
  <c r="AA13" i="40"/>
  <c r="AA125" i="40" s="1"/>
  <c r="Z13" i="40"/>
  <c r="Z125" i="40" s="1"/>
  <c r="Y13" i="40"/>
  <c r="Y125" i="40" s="1"/>
  <c r="X13" i="40"/>
  <c r="X125" i="40" s="1"/>
  <c r="W13" i="40"/>
  <c r="W125" i="40" s="1"/>
  <c r="V13" i="40"/>
  <c r="V125" i="40" s="1"/>
  <c r="U13" i="40"/>
  <c r="U125" i="40" s="1"/>
  <c r="T13" i="40"/>
  <c r="T125" i="40" s="1"/>
  <c r="S13" i="40"/>
  <c r="S125" i="40" s="1"/>
  <c r="AD12" i="40"/>
  <c r="AD124" i="40" s="1"/>
  <c r="AC12" i="40"/>
  <c r="AC124" i="40" s="1"/>
  <c r="AB12" i="40"/>
  <c r="AB124" i="40" s="1"/>
  <c r="AA12" i="40"/>
  <c r="AA124" i="40" s="1"/>
  <c r="Z12" i="40"/>
  <c r="Z124" i="40" s="1"/>
  <c r="Y12" i="40"/>
  <c r="Y124" i="40" s="1"/>
  <c r="X12" i="40"/>
  <c r="X124" i="40" s="1"/>
  <c r="W12" i="40"/>
  <c r="W124" i="40" s="1"/>
  <c r="V12" i="40"/>
  <c r="V124" i="40" s="1"/>
  <c r="U12" i="40"/>
  <c r="U124" i="40" s="1"/>
  <c r="T12" i="40"/>
  <c r="T124" i="40" s="1"/>
  <c r="S12" i="40"/>
  <c r="S124" i="40" s="1"/>
  <c r="AD11" i="40"/>
  <c r="AD123" i="40" s="1"/>
  <c r="AC11" i="40"/>
  <c r="AC123" i="40" s="1"/>
  <c r="AB11" i="40"/>
  <c r="AB123" i="40" s="1"/>
  <c r="AA11" i="40"/>
  <c r="AA123" i="40" s="1"/>
  <c r="Z11" i="40"/>
  <c r="Z123" i="40" s="1"/>
  <c r="Y11" i="40"/>
  <c r="Y123" i="40" s="1"/>
  <c r="X11" i="40"/>
  <c r="X123" i="40" s="1"/>
  <c r="W11" i="40"/>
  <c r="W123" i="40" s="1"/>
  <c r="V11" i="40"/>
  <c r="V123" i="40" s="1"/>
  <c r="U11" i="40"/>
  <c r="U123" i="40" s="1"/>
  <c r="T11" i="40"/>
  <c r="T123" i="40" s="1"/>
  <c r="S11" i="40"/>
  <c r="S123" i="40" s="1"/>
  <c r="AD10" i="40"/>
  <c r="AD122" i="40" s="1"/>
  <c r="AC10" i="40"/>
  <c r="AC122" i="40" s="1"/>
  <c r="AB10" i="40"/>
  <c r="AB122" i="40" s="1"/>
  <c r="AA10" i="40"/>
  <c r="AA122" i="40" s="1"/>
  <c r="Z10" i="40"/>
  <c r="Z122" i="40" s="1"/>
  <c r="Y10" i="40"/>
  <c r="Y122" i="40" s="1"/>
  <c r="X10" i="40"/>
  <c r="X122" i="40" s="1"/>
  <c r="W10" i="40"/>
  <c r="W122" i="40" s="1"/>
  <c r="V10" i="40"/>
  <c r="V122" i="40" s="1"/>
  <c r="U10" i="40"/>
  <c r="U122" i="40" s="1"/>
  <c r="T10" i="40"/>
  <c r="T122" i="40" s="1"/>
  <c r="S10" i="40"/>
  <c r="S122" i="40" s="1"/>
  <c r="AD9" i="40"/>
  <c r="AD121" i="40" s="1"/>
  <c r="AC9" i="40"/>
  <c r="AC121" i="40" s="1"/>
  <c r="AB9" i="40"/>
  <c r="AB121" i="40" s="1"/>
  <c r="AA9" i="40"/>
  <c r="AA121" i="40" s="1"/>
  <c r="Z9" i="40"/>
  <c r="Z121" i="40" s="1"/>
  <c r="Y9" i="40"/>
  <c r="Y121" i="40" s="1"/>
  <c r="X9" i="40"/>
  <c r="X121" i="40" s="1"/>
  <c r="W9" i="40"/>
  <c r="W121" i="40" s="1"/>
  <c r="V9" i="40"/>
  <c r="V121" i="40" s="1"/>
  <c r="U9" i="40"/>
  <c r="U121" i="40" s="1"/>
  <c r="T9" i="40"/>
  <c r="T121" i="40" s="1"/>
  <c r="S9" i="40"/>
  <c r="S121" i="40" s="1"/>
  <c r="AD8" i="40"/>
  <c r="AD120" i="40" s="1"/>
  <c r="AC8" i="40"/>
  <c r="AC120" i="40" s="1"/>
  <c r="AB8" i="40"/>
  <c r="AB120" i="40" s="1"/>
  <c r="AA8" i="40"/>
  <c r="AA120" i="40" s="1"/>
  <c r="Z8" i="40"/>
  <c r="Z120" i="40" s="1"/>
  <c r="Y8" i="40"/>
  <c r="Y120" i="40" s="1"/>
  <c r="X8" i="40"/>
  <c r="X120" i="40" s="1"/>
  <c r="W8" i="40"/>
  <c r="W120" i="40" s="1"/>
  <c r="V8" i="40"/>
  <c r="V120" i="40" s="1"/>
  <c r="U8" i="40"/>
  <c r="U120" i="40" s="1"/>
  <c r="T8" i="40"/>
  <c r="T120" i="40" s="1"/>
  <c r="S8" i="40"/>
  <c r="S120" i="40" s="1"/>
  <c r="AD7" i="40"/>
  <c r="AD119" i="40" s="1"/>
  <c r="AC7" i="40"/>
  <c r="AC119" i="40" s="1"/>
  <c r="AB7" i="40"/>
  <c r="AB119" i="40" s="1"/>
  <c r="AA7" i="40"/>
  <c r="AA119" i="40" s="1"/>
  <c r="Z7" i="40"/>
  <c r="Z119" i="40" s="1"/>
  <c r="Y7" i="40"/>
  <c r="Y119" i="40" s="1"/>
  <c r="X7" i="40"/>
  <c r="X119" i="40" s="1"/>
  <c r="W7" i="40"/>
  <c r="W119" i="40" s="1"/>
  <c r="V7" i="40"/>
  <c r="V119" i="40" s="1"/>
  <c r="U7" i="40"/>
  <c r="U119" i="40" s="1"/>
  <c r="T7" i="40"/>
  <c r="T119" i="40" s="1"/>
  <c r="S7" i="40"/>
  <c r="S119" i="40" s="1"/>
  <c r="AD6" i="40"/>
  <c r="AD118" i="40" s="1"/>
  <c r="AC6" i="40"/>
  <c r="AC118" i="40" s="1"/>
  <c r="AB6" i="40"/>
  <c r="AB118" i="40" s="1"/>
  <c r="AA6" i="40"/>
  <c r="AA118" i="40" s="1"/>
  <c r="Z6" i="40"/>
  <c r="Z118" i="40" s="1"/>
  <c r="Y6" i="40"/>
  <c r="Y118" i="40" s="1"/>
  <c r="X6" i="40"/>
  <c r="X118" i="40" s="1"/>
  <c r="W6" i="40"/>
  <c r="W118" i="40" s="1"/>
  <c r="V6" i="40"/>
  <c r="V118" i="40" s="1"/>
  <c r="U6" i="40"/>
  <c r="U118" i="40" s="1"/>
  <c r="T6" i="40"/>
  <c r="T118" i="40" s="1"/>
  <c r="S6" i="40"/>
  <c r="S118" i="40" s="1"/>
  <c r="AD5" i="40"/>
  <c r="AD117" i="40" s="1"/>
  <c r="AC5" i="40"/>
  <c r="AC117" i="40" s="1"/>
  <c r="AB5" i="40"/>
  <c r="AB117" i="40" s="1"/>
  <c r="AA5" i="40"/>
  <c r="AA117" i="40" s="1"/>
  <c r="Z5" i="40"/>
  <c r="Z117" i="40" s="1"/>
  <c r="Y5" i="40"/>
  <c r="Y117" i="40" s="1"/>
  <c r="X5" i="40"/>
  <c r="X117" i="40" s="1"/>
  <c r="W5" i="40"/>
  <c r="W117" i="40" s="1"/>
  <c r="V5" i="40"/>
  <c r="V117" i="40" s="1"/>
  <c r="U5" i="40"/>
  <c r="U117" i="40" s="1"/>
  <c r="T5" i="40"/>
  <c r="T117" i="40" s="1"/>
  <c r="S5" i="40"/>
  <c r="S117" i="40" s="1"/>
  <c r="AD4" i="40"/>
  <c r="AD116" i="40" s="1"/>
  <c r="AC4" i="40"/>
  <c r="AC116" i="40" s="1"/>
  <c r="AB4" i="40"/>
  <c r="AB116" i="40" s="1"/>
  <c r="AA4" i="40"/>
  <c r="AA116" i="40" s="1"/>
  <c r="Z4" i="40"/>
  <c r="Z116" i="40" s="1"/>
  <c r="Y4" i="40"/>
  <c r="Y116" i="40" s="1"/>
  <c r="X4" i="40"/>
  <c r="X116" i="40" s="1"/>
  <c r="W4" i="40"/>
  <c r="W116" i="40" s="1"/>
  <c r="V4" i="40"/>
  <c r="V116" i="40" s="1"/>
  <c r="U4" i="40"/>
  <c r="U116" i="40" s="1"/>
  <c r="T4" i="40"/>
  <c r="T116" i="40" s="1"/>
  <c r="S4" i="40"/>
  <c r="N96" i="40"/>
  <c r="M96" i="40"/>
  <c r="L96" i="40"/>
  <c r="K96" i="40"/>
  <c r="J96" i="40"/>
  <c r="I96" i="40"/>
  <c r="H96" i="40"/>
  <c r="G96" i="40"/>
  <c r="F96" i="40"/>
  <c r="E96" i="40"/>
  <c r="D96" i="40"/>
  <c r="C96" i="40"/>
  <c r="N95" i="40"/>
  <c r="M95" i="40"/>
  <c r="L95" i="40"/>
  <c r="K95" i="40"/>
  <c r="J95" i="40"/>
  <c r="I95" i="40"/>
  <c r="H95" i="40"/>
  <c r="G95" i="40"/>
  <c r="F95" i="40"/>
  <c r="E95" i="40"/>
  <c r="D95" i="40"/>
  <c r="C95" i="40"/>
  <c r="N94" i="40"/>
  <c r="M94" i="40"/>
  <c r="L94" i="40"/>
  <c r="K94" i="40"/>
  <c r="J94" i="40"/>
  <c r="I94" i="40"/>
  <c r="H94" i="40"/>
  <c r="G94" i="40"/>
  <c r="F94" i="40"/>
  <c r="E94" i="40"/>
  <c r="D94" i="40"/>
  <c r="C94" i="40"/>
  <c r="N93" i="40"/>
  <c r="M93" i="40"/>
  <c r="L93" i="40"/>
  <c r="K93" i="40"/>
  <c r="J93" i="40"/>
  <c r="I93" i="40"/>
  <c r="H93" i="40"/>
  <c r="G93" i="40"/>
  <c r="F93" i="40"/>
  <c r="E93" i="40"/>
  <c r="D93" i="40"/>
  <c r="C93" i="40"/>
  <c r="N92" i="40"/>
  <c r="M92" i="40"/>
  <c r="L92" i="40"/>
  <c r="K92" i="40"/>
  <c r="J92" i="40"/>
  <c r="I92" i="40"/>
  <c r="H92" i="40"/>
  <c r="G92" i="40"/>
  <c r="F92" i="40"/>
  <c r="E92" i="40"/>
  <c r="D92" i="40"/>
  <c r="C92" i="40"/>
  <c r="N91" i="40"/>
  <c r="M91" i="40"/>
  <c r="L91" i="40"/>
  <c r="K91" i="40"/>
  <c r="J91" i="40"/>
  <c r="I91" i="40"/>
  <c r="H91" i="40"/>
  <c r="G91" i="40"/>
  <c r="F91" i="40"/>
  <c r="E91" i="40"/>
  <c r="D91" i="40"/>
  <c r="C91" i="40"/>
  <c r="N90" i="40"/>
  <c r="M90" i="40"/>
  <c r="L90" i="40"/>
  <c r="K90" i="40"/>
  <c r="J90" i="40"/>
  <c r="I90" i="40"/>
  <c r="H90" i="40"/>
  <c r="G90" i="40"/>
  <c r="F90" i="40"/>
  <c r="E90" i="40"/>
  <c r="D90" i="40"/>
  <c r="C90" i="40"/>
  <c r="N89" i="40"/>
  <c r="M89" i="40"/>
  <c r="L89" i="40"/>
  <c r="K89" i="40"/>
  <c r="J89" i="40"/>
  <c r="I89" i="40"/>
  <c r="H89" i="40"/>
  <c r="G89" i="40"/>
  <c r="F89" i="40"/>
  <c r="E89" i="40"/>
  <c r="D89" i="40"/>
  <c r="C89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N87" i="40"/>
  <c r="M87" i="40"/>
  <c r="L87" i="40"/>
  <c r="K87" i="40"/>
  <c r="J87" i="40"/>
  <c r="I87" i="40"/>
  <c r="H87" i="40"/>
  <c r="G87" i="40"/>
  <c r="F87" i="40"/>
  <c r="E87" i="40"/>
  <c r="D87" i="40"/>
  <c r="C87" i="40"/>
  <c r="N86" i="40"/>
  <c r="M86" i="40"/>
  <c r="L86" i="40"/>
  <c r="K86" i="40"/>
  <c r="J86" i="40"/>
  <c r="I86" i="40"/>
  <c r="H86" i="40"/>
  <c r="G86" i="40"/>
  <c r="F86" i="40"/>
  <c r="E86" i="40"/>
  <c r="D86" i="40"/>
  <c r="C86" i="40"/>
  <c r="N85" i="40"/>
  <c r="M85" i="40"/>
  <c r="L85" i="40"/>
  <c r="K85" i="40"/>
  <c r="J85" i="40"/>
  <c r="I85" i="40"/>
  <c r="H85" i="40"/>
  <c r="G85" i="40"/>
  <c r="F85" i="40"/>
  <c r="E85" i="40"/>
  <c r="D85" i="40"/>
  <c r="C85" i="40"/>
  <c r="N84" i="40"/>
  <c r="M84" i="40"/>
  <c r="L84" i="40"/>
  <c r="K84" i="40"/>
  <c r="J84" i="40"/>
  <c r="I84" i="40"/>
  <c r="H84" i="40"/>
  <c r="G84" i="40"/>
  <c r="F84" i="40"/>
  <c r="E84" i="40"/>
  <c r="D84" i="40"/>
  <c r="C84" i="40"/>
  <c r="BJ81" i="40"/>
  <c r="BI81" i="40"/>
  <c r="BH81" i="40"/>
  <c r="BG81" i="40"/>
  <c r="BF81" i="40"/>
  <c r="BE81" i="40"/>
  <c r="BD81" i="40"/>
  <c r="BC81" i="40"/>
  <c r="BB81" i="40"/>
  <c r="BA81" i="40"/>
  <c r="AZ81" i="40"/>
  <c r="AY81" i="40"/>
  <c r="BK81" i="40" s="1"/>
  <c r="BK80" i="40"/>
  <c r="BK79" i="40"/>
  <c r="BK78" i="40"/>
  <c r="BK77" i="40"/>
  <c r="BK76" i="40"/>
  <c r="BK75" i="40"/>
  <c r="BK74" i="40"/>
  <c r="BK73" i="40"/>
  <c r="BK72" i="40"/>
  <c r="BK71" i="40"/>
  <c r="BK70" i="40"/>
  <c r="BK69" i="40"/>
  <c r="BK68" i="40"/>
  <c r="BJ67" i="40"/>
  <c r="BI67" i="40"/>
  <c r="BH67" i="40"/>
  <c r="BG67" i="40"/>
  <c r="BF67" i="40"/>
  <c r="BE67" i="40"/>
  <c r="BD67" i="40"/>
  <c r="BC67" i="40"/>
  <c r="BB67" i="40"/>
  <c r="BA67" i="40"/>
  <c r="AZ67" i="40"/>
  <c r="AY67" i="40"/>
  <c r="AT81" i="40"/>
  <c r="AS81" i="40"/>
  <c r="AR81" i="40"/>
  <c r="AQ81" i="40"/>
  <c r="AP81" i="40"/>
  <c r="AO81" i="40"/>
  <c r="AN81" i="40"/>
  <c r="AM81" i="40"/>
  <c r="AL81" i="40"/>
  <c r="AK81" i="40"/>
  <c r="AJ81" i="40"/>
  <c r="AU81" i="40" s="1"/>
  <c r="AI81" i="40"/>
  <c r="AU80" i="40"/>
  <c r="AU79" i="40"/>
  <c r="AU78" i="40"/>
  <c r="AU77" i="40"/>
  <c r="AU76" i="40"/>
  <c r="AU75" i="40"/>
  <c r="AU74" i="40"/>
  <c r="AU73" i="40"/>
  <c r="AU72" i="40"/>
  <c r="AU71" i="40"/>
  <c r="AU70" i="40"/>
  <c r="AU69" i="40"/>
  <c r="AU68" i="40"/>
  <c r="AT67" i="40"/>
  <c r="AS67" i="40"/>
  <c r="AR67" i="40"/>
  <c r="AQ67" i="40"/>
  <c r="AP67" i="40"/>
  <c r="AO67" i="40"/>
  <c r="AN67" i="40"/>
  <c r="AM67" i="40"/>
  <c r="AL67" i="40"/>
  <c r="AK67" i="40"/>
  <c r="AJ67" i="40"/>
  <c r="AI67" i="40"/>
  <c r="AD81" i="40"/>
  <c r="AC81" i="40"/>
  <c r="AB81" i="40"/>
  <c r="AA81" i="40"/>
  <c r="Z81" i="40"/>
  <c r="Y81" i="40"/>
  <c r="X81" i="40"/>
  <c r="W81" i="40"/>
  <c r="V81" i="40"/>
  <c r="U81" i="40"/>
  <c r="T81" i="40"/>
  <c r="S81" i="40"/>
  <c r="AE81" i="40" s="1"/>
  <c r="AE80" i="40"/>
  <c r="AE79" i="40"/>
  <c r="AE78" i="40"/>
  <c r="AE77" i="40"/>
  <c r="AE76" i="40"/>
  <c r="AE75" i="40"/>
  <c r="AE74" i="40"/>
  <c r="AE73" i="40"/>
  <c r="AE72" i="40"/>
  <c r="AE71" i="40"/>
  <c r="AE70" i="40"/>
  <c r="AE69" i="40"/>
  <c r="AE68" i="40"/>
  <c r="AD67" i="40"/>
  <c r="AC67" i="40"/>
  <c r="AB67" i="40"/>
  <c r="AA67" i="40"/>
  <c r="Z67" i="40"/>
  <c r="Y67" i="40"/>
  <c r="X67" i="40"/>
  <c r="W67" i="40"/>
  <c r="V67" i="40"/>
  <c r="U67" i="40"/>
  <c r="T67" i="40"/>
  <c r="S67" i="40"/>
  <c r="N64" i="40"/>
  <c r="M64" i="40"/>
  <c r="L64" i="40"/>
  <c r="K64" i="40"/>
  <c r="J64" i="40"/>
  <c r="I64" i="40"/>
  <c r="H64" i="40"/>
  <c r="G64" i="40"/>
  <c r="F64" i="40"/>
  <c r="E64" i="40"/>
  <c r="D64" i="40"/>
  <c r="C64" i="40"/>
  <c r="N63" i="40"/>
  <c r="M63" i="40"/>
  <c r="L63" i="40"/>
  <c r="K63" i="40"/>
  <c r="J63" i="40"/>
  <c r="I63" i="40"/>
  <c r="H63" i="40"/>
  <c r="G63" i="40"/>
  <c r="F63" i="40"/>
  <c r="E63" i="40"/>
  <c r="D63" i="40"/>
  <c r="C63" i="40"/>
  <c r="N62" i="40"/>
  <c r="M62" i="40"/>
  <c r="L62" i="40"/>
  <c r="K62" i="40"/>
  <c r="J62" i="40"/>
  <c r="I62" i="40"/>
  <c r="H62" i="40"/>
  <c r="G62" i="40"/>
  <c r="F62" i="40"/>
  <c r="E62" i="40"/>
  <c r="D62" i="40"/>
  <c r="C62" i="40"/>
  <c r="N61" i="40"/>
  <c r="M61" i="40"/>
  <c r="L61" i="40"/>
  <c r="K61" i="40"/>
  <c r="J61" i="40"/>
  <c r="I61" i="40"/>
  <c r="H61" i="40"/>
  <c r="G61" i="40"/>
  <c r="F61" i="40"/>
  <c r="E61" i="40"/>
  <c r="D61" i="40"/>
  <c r="C61" i="40"/>
  <c r="N60" i="40"/>
  <c r="M60" i="40"/>
  <c r="L60" i="40"/>
  <c r="K60" i="40"/>
  <c r="J60" i="40"/>
  <c r="I60" i="40"/>
  <c r="H60" i="40"/>
  <c r="G60" i="40"/>
  <c r="F60" i="40"/>
  <c r="E60" i="40"/>
  <c r="D60" i="40"/>
  <c r="C60" i="40"/>
  <c r="N59" i="40"/>
  <c r="M59" i="40"/>
  <c r="L59" i="40"/>
  <c r="K59" i="40"/>
  <c r="J59" i="40"/>
  <c r="I59" i="40"/>
  <c r="H59" i="40"/>
  <c r="G59" i="40"/>
  <c r="F59" i="40"/>
  <c r="E59" i="40"/>
  <c r="D59" i="40"/>
  <c r="C59" i="40"/>
  <c r="N58" i="40"/>
  <c r="M58" i="40"/>
  <c r="L58" i="40"/>
  <c r="K58" i="40"/>
  <c r="J58" i="40"/>
  <c r="I58" i="40"/>
  <c r="H58" i="40"/>
  <c r="G58" i="40"/>
  <c r="F58" i="40"/>
  <c r="E58" i="40"/>
  <c r="D58" i="40"/>
  <c r="C58" i="40"/>
  <c r="N57" i="40"/>
  <c r="M57" i="40"/>
  <c r="L57" i="40"/>
  <c r="K57" i="40"/>
  <c r="J57" i="40"/>
  <c r="I57" i="40"/>
  <c r="H57" i="40"/>
  <c r="G57" i="40"/>
  <c r="F57" i="40"/>
  <c r="E57" i="40"/>
  <c r="D57" i="40"/>
  <c r="C57" i="40"/>
  <c r="N56" i="40"/>
  <c r="M56" i="40"/>
  <c r="L56" i="40"/>
  <c r="K56" i="40"/>
  <c r="J56" i="40"/>
  <c r="I56" i="40"/>
  <c r="H56" i="40"/>
  <c r="G56" i="40"/>
  <c r="F56" i="40"/>
  <c r="E56" i="40"/>
  <c r="D56" i="40"/>
  <c r="C56" i="40"/>
  <c r="N55" i="40"/>
  <c r="M55" i="40"/>
  <c r="L55" i="40"/>
  <c r="K55" i="40"/>
  <c r="J55" i="40"/>
  <c r="I55" i="40"/>
  <c r="H55" i="40"/>
  <c r="G55" i="40"/>
  <c r="F55" i="40"/>
  <c r="E55" i="40"/>
  <c r="D55" i="40"/>
  <c r="C55" i="40"/>
  <c r="N54" i="40"/>
  <c r="M54" i="40"/>
  <c r="L54" i="40"/>
  <c r="K54" i="40"/>
  <c r="J54" i="40"/>
  <c r="I54" i="40"/>
  <c r="H54" i="40"/>
  <c r="G54" i="40"/>
  <c r="F54" i="40"/>
  <c r="E54" i="40"/>
  <c r="D54" i="40"/>
  <c r="C54" i="40"/>
  <c r="N53" i="40"/>
  <c r="M53" i="40"/>
  <c r="L53" i="40"/>
  <c r="K53" i="40"/>
  <c r="J53" i="40"/>
  <c r="I53" i="40"/>
  <c r="H53" i="40"/>
  <c r="G53" i="40"/>
  <c r="F53" i="40"/>
  <c r="E53" i="40"/>
  <c r="D53" i="40"/>
  <c r="C53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N48" i="40"/>
  <c r="M48" i="40"/>
  <c r="L48" i="40"/>
  <c r="K48" i="40"/>
  <c r="J48" i="40"/>
  <c r="I48" i="40"/>
  <c r="H48" i="40"/>
  <c r="G48" i="40"/>
  <c r="F48" i="40"/>
  <c r="E48" i="40"/>
  <c r="D48" i="40"/>
  <c r="C48" i="40"/>
  <c r="N47" i="40"/>
  <c r="M47" i="40"/>
  <c r="L47" i="40"/>
  <c r="K47" i="40"/>
  <c r="J47" i="40"/>
  <c r="I47" i="40"/>
  <c r="H47" i="40"/>
  <c r="G47" i="40"/>
  <c r="F47" i="40"/>
  <c r="E47" i="40"/>
  <c r="D47" i="40"/>
  <c r="C47" i="40"/>
  <c r="N46" i="40"/>
  <c r="M46" i="40"/>
  <c r="L46" i="40"/>
  <c r="K46" i="40"/>
  <c r="J46" i="40"/>
  <c r="I46" i="40"/>
  <c r="H46" i="40"/>
  <c r="G46" i="40"/>
  <c r="F46" i="40"/>
  <c r="E46" i="40"/>
  <c r="D46" i="40"/>
  <c r="C46" i="40"/>
  <c r="N45" i="40"/>
  <c r="M45" i="40"/>
  <c r="L45" i="40"/>
  <c r="K45" i="40"/>
  <c r="J45" i="40"/>
  <c r="I45" i="40"/>
  <c r="H45" i="40"/>
  <c r="G45" i="40"/>
  <c r="F45" i="40"/>
  <c r="E45" i="40"/>
  <c r="D45" i="40"/>
  <c r="C45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N43" i="40"/>
  <c r="M43" i="40"/>
  <c r="L43" i="40"/>
  <c r="K43" i="40"/>
  <c r="J43" i="40"/>
  <c r="I43" i="40"/>
  <c r="H43" i="40"/>
  <c r="G43" i="40"/>
  <c r="F43" i="40"/>
  <c r="E43" i="40"/>
  <c r="D43" i="40"/>
  <c r="C43" i="40"/>
  <c r="N42" i="40"/>
  <c r="M42" i="40"/>
  <c r="L42" i="40"/>
  <c r="K42" i="40"/>
  <c r="J42" i="40"/>
  <c r="I42" i="40"/>
  <c r="H42" i="40"/>
  <c r="G42" i="40"/>
  <c r="F42" i="40"/>
  <c r="E42" i="40"/>
  <c r="D42" i="40"/>
  <c r="C42" i="40"/>
  <c r="N41" i="40"/>
  <c r="M41" i="40"/>
  <c r="L41" i="40"/>
  <c r="K41" i="40"/>
  <c r="J41" i="40"/>
  <c r="I41" i="40"/>
  <c r="H41" i="40"/>
  <c r="G41" i="40"/>
  <c r="F41" i="40"/>
  <c r="E41" i="40"/>
  <c r="D41" i="40"/>
  <c r="C41" i="40"/>
  <c r="N40" i="40"/>
  <c r="M40" i="40"/>
  <c r="L40" i="40"/>
  <c r="K40" i="40"/>
  <c r="J40" i="40"/>
  <c r="I40" i="40"/>
  <c r="H40" i="40"/>
  <c r="G40" i="40"/>
  <c r="F40" i="40"/>
  <c r="E40" i="40"/>
  <c r="D40" i="40"/>
  <c r="C40" i="40"/>
  <c r="N39" i="40"/>
  <c r="M39" i="40"/>
  <c r="L39" i="40"/>
  <c r="K39" i="40"/>
  <c r="J39" i="40"/>
  <c r="I39" i="40"/>
  <c r="H39" i="40"/>
  <c r="G39" i="40"/>
  <c r="F39" i="40"/>
  <c r="E39" i="40"/>
  <c r="D39" i="40"/>
  <c r="C39" i="40"/>
  <c r="N38" i="40"/>
  <c r="M38" i="40"/>
  <c r="L38" i="40"/>
  <c r="K38" i="40"/>
  <c r="J38" i="40"/>
  <c r="I38" i="40"/>
  <c r="H38" i="40"/>
  <c r="G38" i="40"/>
  <c r="F38" i="40"/>
  <c r="E38" i="40"/>
  <c r="D38" i="40"/>
  <c r="C38" i="40"/>
  <c r="N37" i="40"/>
  <c r="M37" i="40"/>
  <c r="L37" i="40"/>
  <c r="K37" i="40"/>
  <c r="J37" i="40"/>
  <c r="I37" i="40"/>
  <c r="H37" i="40"/>
  <c r="G37" i="40"/>
  <c r="F37" i="40"/>
  <c r="E37" i="40"/>
  <c r="D37" i="40"/>
  <c r="C37" i="40"/>
  <c r="N36" i="40"/>
  <c r="M36" i="40"/>
  <c r="L36" i="40"/>
  <c r="K36" i="40"/>
  <c r="J36" i="40"/>
  <c r="I36" i="40"/>
  <c r="H36" i="40"/>
  <c r="G36" i="40"/>
  <c r="F36" i="40"/>
  <c r="E36" i="40"/>
  <c r="D36" i="40"/>
  <c r="C36" i="40"/>
  <c r="N32" i="40"/>
  <c r="N112" i="40" s="1"/>
  <c r="M32" i="40"/>
  <c r="L32" i="40"/>
  <c r="L112" i="40" s="1"/>
  <c r="K32" i="40"/>
  <c r="K112" i="40" s="1"/>
  <c r="J32" i="40"/>
  <c r="I32" i="40"/>
  <c r="H32" i="40"/>
  <c r="H112" i="40" s="1"/>
  <c r="G32" i="40"/>
  <c r="F32" i="40"/>
  <c r="F112" i="40" s="1"/>
  <c r="E32" i="40"/>
  <c r="D32" i="40"/>
  <c r="D112" i="40" s="1"/>
  <c r="C32" i="40"/>
  <c r="C112" i="40" s="1"/>
  <c r="N31" i="40"/>
  <c r="M31" i="40"/>
  <c r="L31" i="40"/>
  <c r="K31" i="40"/>
  <c r="J31" i="40"/>
  <c r="J111" i="40" s="1"/>
  <c r="I31" i="40"/>
  <c r="H31" i="40"/>
  <c r="H111" i="40" s="1"/>
  <c r="G31" i="40"/>
  <c r="G111" i="40" s="1"/>
  <c r="F31" i="40"/>
  <c r="E31" i="40"/>
  <c r="D31" i="40"/>
  <c r="C31" i="40"/>
  <c r="N30" i="40"/>
  <c r="M30" i="40"/>
  <c r="L30" i="40"/>
  <c r="L110" i="40" s="1"/>
  <c r="K30" i="40"/>
  <c r="K110" i="40" s="1"/>
  <c r="J30" i="40"/>
  <c r="I30" i="40"/>
  <c r="H30" i="40"/>
  <c r="G30" i="40"/>
  <c r="F30" i="40"/>
  <c r="E30" i="40"/>
  <c r="D30" i="40"/>
  <c r="D110" i="40" s="1"/>
  <c r="C30" i="40"/>
  <c r="C110" i="40" s="1"/>
  <c r="N29" i="40"/>
  <c r="M29" i="40"/>
  <c r="L29" i="40"/>
  <c r="K29" i="40"/>
  <c r="J29" i="40"/>
  <c r="I29" i="40"/>
  <c r="H29" i="40"/>
  <c r="H109" i="40" s="1"/>
  <c r="G29" i="40"/>
  <c r="G109" i="40" s="1"/>
  <c r="F29" i="40"/>
  <c r="E29" i="40"/>
  <c r="D29" i="40"/>
  <c r="C29" i="40"/>
  <c r="N28" i="40"/>
  <c r="N108" i="40" s="1"/>
  <c r="M28" i="40"/>
  <c r="L28" i="40"/>
  <c r="L108" i="40" s="1"/>
  <c r="K28" i="40"/>
  <c r="K108" i="40" s="1"/>
  <c r="J28" i="40"/>
  <c r="J108" i="40" s="1"/>
  <c r="I28" i="40"/>
  <c r="H28" i="40"/>
  <c r="G28" i="40"/>
  <c r="F28" i="40"/>
  <c r="F108" i="40" s="1"/>
  <c r="E28" i="40"/>
  <c r="D28" i="40"/>
  <c r="D108" i="40" s="1"/>
  <c r="C28" i="40"/>
  <c r="C108" i="40" s="1"/>
  <c r="N27" i="40"/>
  <c r="N107" i="40" s="1"/>
  <c r="M27" i="40"/>
  <c r="L27" i="40"/>
  <c r="K27" i="40"/>
  <c r="J27" i="40"/>
  <c r="J107" i="40" s="1"/>
  <c r="I27" i="40"/>
  <c r="H27" i="40"/>
  <c r="H107" i="40" s="1"/>
  <c r="G27" i="40"/>
  <c r="G107" i="40" s="1"/>
  <c r="F27" i="40"/>
  <c r="F107" i="40" s="1"/>
  <c r="E27" i="40"/>
  <c r="D27" i="40"/>
  <c r="C27" i="40"/>
  <c r="N26" i="40"/>
  <c r="N106" i="40" s="1"/>
  <c r="M26" i="40"/>
  <c r="L26" i="40"/>
  <c r="L106" i="40" s="1"/>
  <c r="K26" i="40"/>
  <c r="K106" i="40" s="1"/>
  <c r="J26" i="40"/>
  <c r="J106" i="40" s="1"/>
  <c r="I26" i="40"/>
  <c r="H26" i="40"/>
  <c r="G26" i="40"/>
  <c r="F26" i="40"/>
  <c r="F106" i="40" s="1"/>
  <c r="E26" i="40"/>
  <c r="D26" i="40"/>
  <c r="D106" i="40" s="1"/>
  <c r="C26" i="40"/>
  <c r="C106" i="40" s="1"/>
  <c r="N25" i="40"/>
  <c r="N105" i="40" s="1"/>
  <c r="M25" i="40"/>
  <c r="M105" i="40" s="1"/>
  <c r="L25" i="40"/>
  <c r="L105" i="40" s="1"/>
  <c r="K25" i="40"/>
  <c r="K105" i="40" s="1"/>
  <c r="J25" i="40"/>
  <c r="I25" i="40"/>
  <c r="H25" i="40"/>
  <c r="H105" i="40" s="1"/>
  <c r="G25" i="40"/>
  <c r="G105" i="40" s="1"/>
  <c r="F25" i="40"/>
  <c r="F105" i="40" s="1"/>
  <c r="E25" i="40"/>
  <c r="E105" i="40" s="1"/>
  <c r="D25" i="40"/>
  <c r="D105" i="40" s="1"/>
  <c r="C25" i="40"/>
  <c r="C105" i="40" s="1"/>
  <c r="N24" i="40"/>
  <c r="N104" i="40" s="1"/>
  <c r="M24" i="40"/>
  <c r="M104" i="40" s="1"/>
  <c r="L24" i="40"/>
  <c r="L104" i="40" s="1"/>
  <c r="K24" i="40"/>
  <c r="K104" i="40" s="1"/>
  <c r="J24" i="40"/>
  <c r="J104" i="40" s="1"/>
  <c r="I24" i="40"/>
  <c r="I104" i="40" s="1"/>
  <c r="H24" i="40"/>
  <c r="H104" i="40" s="1"/>
  <c r="G24" i="40"/>
  <c r="G104" i="40" s="1"/>
  <c r="F24" i="40"/>
  <c r="F104" i="40" s="1"/>
  <c r="E24" i="40"/>
  <c r="E104" i="40" s="1"/>
  <c r="D24" i="40"/>
  <c r="D104" i="40" s="1"/>
  <c r="C24" i="40"/>
  <c r="C104" i="40" s="1"/>
  <c r="N23" i="40"/>
  <c r="N103" i="40" s="1"/>
  <c r="M23" i="40"/>
  <c r="M103" i="40" s="1"/>
  <c r="L23" i="40"/>
  <c r="K23" i="40"/>
  <c r="J23" i="40"/>
  <c r="J103" i="40" s="1"/>
  <c r="I23" i="40"/>
  <c r="H23" i="40"/>
  <c r="H103" i="40" s="1"/>
  <c r="G23" i="40"/>
  <c r="G103" i="40" s="1"/>
  <c r="F23" i="40"/>
  <c r="F103" i="40" s="1"/>
  <c r="E23" i="40"/>
  <c r="E103" i="40" s="1"/>
  <c r="D23" i="40"/>
  <c r="C23" i="40"/>
  <c r="N22" i="40"/>
  <c r="N102" i="40" s="1"/>
  <c r="M22" i="40"/>
  <c r="L22" i="40"/>
  <c r="L102" i="40" s="1"/>
  <c r="K22" i="40"/>
  <c r="K102" i="40" s="1"/>
  <c r="J22" i="40"/>
  <c r="J102" i="40" s="1"/>
  <c r="I22" i="40"/>
  <c r="I102" i="40" s="1"/>
  <c r="H22" i="40"/>
  <c r="H102" i="40" s="1"/>
  <c r="G22" i="40"/>
  <c r="G102" i="40" s="1"/>
  <c r="F22" i="40"/>
  <c r="F102" i="40" s="1"/>
  <c r="E22" i="40"/>
  <c r="D22" i="40"/>
  <c r="D102" i="40" s="1"/>
  <c r="C22" i="40"/>
  <c r="C102" i="40" s="1"/>
  <c r="N21" i="40"/>
  <c r="N101" i="40" s="1"/>
  <c r="M21" i="40"/>
  <c r="M101" i="40" s="1"/>
  <c r="L21" i="40"/>
  <c r="K21" i="40"/>
  <c r="J21" i="40"/>
  <c r="I21" i="40"/>
  <c r="H21" i="40"/>
  <c r="H101" i="40" s="1"/>
  <c r="G21" i="40"/>
  <c r="G101" i="40" s="1"/>
  <c r="F21" i="40"/>
  <c r="F101" i="40" s="1"/>
  <c r="E21" i="40"/>
  <c r="E101" i="40" s="1"/>
  <c r="D21" i="40"/>
  <c r="C21" i="40"/>
  <c r="N20" i="40"/>
  <c r="N100" i="40" s="1"/>
  <c r="M20" i="40"/>
  <c r="L20" i="40"/>
  <c r="L100" i="40" s="1"/>
  <c r="K20" i="40"/>
  <c r="K100" i="40" s="1"/>
  <c r="J20" i="40"/>
  <c r="J100" i="40" s="1"/>
  <c r="I20" i="40"/>
  <c r="I100" i="40" s="1"/>
  <c r="H20" i="40"/>
  <c r="G20" i="40"/>
  <c r="F20" i="40"/>
  <c r="F100" i="40" s="1"/>
  <c r="E20" i="40"/>
  <c r="D20" i="40"/>
  <c r="D100" i="40" s="1"/>
  <c r="C20" i="40"/>
  <c r="C100" i="40" s="1"/>
  <c r="N16" i="40"/>
  <c r="M16" i="40"/>
  <c r="M128" i="40" s="1"/>
  <c r="L16" i="40"/>
  <c r="L128" i="40" s="1"/>
  <c r="K16" i="40"/>
  <c r="K128" i="40" s="1"/>
  <c r="J16" i="40"/>
  <c r="J128" i="40" s="1"/>
  <c r="I16" i="40"/>
  <c r="I128" i="40" s="1"/>
  <c r="H16" i="40"/>
  <c r="G16" i="40"/>
  <c r="G128" i="40" s="1"/>
  <c r="F16" i="40"/>
  <c r="E16" i="40"/>
  <c r="E128" i="40" s="1"/>
  <c r="D16" i="40"/>
  <c r="D128" i="40" s="1"/>
  <c r="C16" i="40"/>
  <c r="C128" i="40" s="1"/>
  <c r="N15" i="40"/>
  <c r="N127" i="40" s="1"/>
  <c r="M15" i="40"/>
  <c r="L15" i="40"/>
  <c r="K15" i="40"/>
  <c r="J15" i="40"/>
  <c r="I15" i="40"/>
  <c r="I127" i="40" s="1"/>
  <c r="H15" i="40"/>
  <c r="H127" i="40" s="1"/>
  <c r="G15" i="40"/>
  <c r="G127" i="40" s="1"/>
  <c r="F15" i="40"/>
  <c r="F127" i="40" s="1"/>
  <c r="E15" i="40"/>
  <c r="D15" i="40"/>
  <c r="C15" i="40"/>
  <c r="N14" i="40"/>
  <c r="M14" i="40"/>
  <c r="M126" i="40" s="1"/>
  <c r="L14" i="40"/>
  <c r="L126" i="40" s="1"/>
  <c r="K14" i="40"/>
  <c r="K126" i="40" s="1"/>
  <c r="J14" i="40"/>
  <c r="J126" i="40" s="1"/>
  <c r="I14" i="40"/>
  <c r="H14" i="40"/>
  <c r="G14" i="40"/>
  <c r="F14" i="40"/>
  <c r="E14" i="40"/>
  <c r="E126" i="40" s="1"/>
  <c r="D14" i="40"/>
  <c r="D126" i="40" s="1"/>
  <c r="C14" i="40"/>
  <c r="C126" i="40" s="1"/>
  <c r="N13" i="40"/>
  <c r="M13" i="40"/>
  <c r="L13" i="40"/>
  <c r="K13" i="40"/>
  <c r="J13" i="40"/>
  <c r="I13" i="40"/>
  <c r="I125" i="40" s="1"/>
  <c r="H13" i="40"/>
  <c r="H125" i="40" s="1"/>
  <c r="G13" i="40"/>
  <c r="G125" i="40" s="1"/>
  <c r="F13" i="40"/>
  <c r="E13" i="40"/>
  <c r="D13" i="40"/>
  <c r="C13" i="40"/>
  <c r="N12" i="40"/>
  <c r="M12" i="40"/>
  <c r="M124" i="40" s="1"/>
  <c r="L12" i="40"/>
  <c r="L124" i="40" s="1"/>
  <c r="K12" i="40"/>
  <c r="K124" i="40" s="1"/>
  <c r="J12" i="40"/>
  <c r="J124" i="40" s="1"/>
  <c r="I12" i="40"/>
  <c r="I124" i="40" s="1"/>
  <c r="H12" i="40"/>
  <c r="G12" i="40"/>
  <c r="F12" i="40"/>
  <c r="E12" i="40"/>
  <c r="E124" i="40" s="1"/>
  <c r="D12" i="40"/>
  <c r="D124" i="40" s="1"/>
  <c r="C12" i="40"/>
  <c r="C124" i="40" s="1"/>
  <c r="N11" i="40"/>
  <c r="N123" i="40" s="1"/>
  <c r="M11" i="40"/>
  <c r="M123" i="40" s="1"/>
  <c r="L11" i="40"/>
  <c r="K11" i="40"/>
  <c r="J11" i="40"/>
  <c r="I11" i="40"/>
  <c r="I123" i="40" s="1"/>
  <c r="H11" i="40"/>
  <c r="H123" i="40" s="1"/>
  <c r="G11" i="40"/>
  <c r="G123" i="40" s="1"/>
  <c r="F11" i="40"/>
  <c r="F123" i="40" s="1"/>
  <c r="E11" i="40"/>
  <c r="E123" i="40" s="1"/>
  <c r="D11" i="40"/>
  <c r="C11" i="40"/>
  <c r="N10" i="40"/>
  <c r="M10" i="40"/>
  <c r="M122" i="40" s="1"/>
  <c r="L10" i="40"/>
  <c r="L122" i="40" s="1"/>
  <c r="K10" i="40"/>
  <c r="K122" i="40" s="1"/>
  <c r="J10" i="40"/>
  <c r="J122" i="40" s="1"/>
  <c r="I10" i="40"/>
  <c r="I122" i="40" s="1"/>
  <c r="H10" i="40"/>
  <c r="G10" i="40"/>
  <c r="F10" i="40"/>
  <c r="E10" i="40"/>
  <c r="E122" i="40" s="1"/>
  <c r="D10" i="40"/>
  <c r="D122" i="40" s="1"/>
  <c r="C10" i="40"/>
  <c r="C122" i="40" s="1"/>
  <c r="N9" i="40"/>
  <c r="N121" i="40" s="1"/>
  <c r="M9" i="40"/>
  <c r="M121" i="40" s="1"/>
  <c r="L9" i="40"/>
  <c r="K9" i="40"/>
  <c r="J9" i="40"/>
  <c r="I9" i="40"/>
  <c r="I121" i="40" s="1"/>
  <c r="H9" i="40"/>
  <c r="H121" i="40" s="1"/>
  <c r="G9" i="40"/>
  <c r="G121" i="40" s="1"/>
  <c r="F9" i="40"/>
  <c r="F121" i="40" s="1"/>
  <c r="E9" i="40"/>
  <c r="E121" i="40" s="1"/>
  <c r="D9" i="40"/>
  <c r="C9" i="40"/>
  <c r="N8" i="40"/>
  <c r="M8" i="40"/>
  <c r="M120" i="40" s="1"/>
  <c r="L8" i="40"/>
  <c r="L120" i="40" s="1"/>
  <c r="K8" i="40"/>
  <c r="K120" i="40" s="1"/>
  <c r="J8" i="40"/>
  <c r="J120" i="40" s="1"/>
  <c r="I8" i="40"/>
  <c r="I120" i="40" s="1"/>
  <c r="H8" i="40"/>
  <c r="G8" i="40"/>
  <c r="G120" i="40" s="1"/>
  <c r="F8" i="40"/>
  <c r="E8" i="40"/>
  <c r="E120" i="40" s="1"/>
  <c r="D8" i="40"/>
  <c r="D120" i="40" s="1"/>
  <c r="C8" i="40"/>
  <c r="C120" i="40" s="1"/>
  <c r="N7" i="40"/>
  <c r="M7" i="40"/>
  <c r="M119" i="40" s="1"/>
  <c r="L7" i="40"/>
  <c r="K7" i="40"/>
  <c r="J7" i="40"/>
  <c r="I7" i="40"/>
  <c r="I119" i="40" s="1"/>
  <c r="H7" i="40"/>
  <c r="H119" i="40" s="1"/>
  <c r="G7" i="40"/>
  <c r="G119" i="40" s="1"/>
  <c r="F7" i="40"/>
  <c r="E7" i="40"/>
  <c r="E119" i="40" s="1"/>
  <c r="D7" i="40"/>
  <c r="C7" i="40"/>
  <c r="N6" i="40"/>
  <c r="M6" i="40"/>
  <c r="M118" i="40" s="1"/>
  <c r="L6" i="40"/>
  <c r="L118" i="40" s="1"/>
  <c r="K6" i="40"/>
  <c r="K118" i="40" s="1"/>
  <c r="J6" i="40"/>
  <c r="J118" i="40" s="1"/>
  <c r="I6" i="40"/>
  <c r="H6" i="40"/>
  <c r="G6" i="40"/>
  <c r="F6" i="40"/>
  <c r="E6" i="40"/>
  <c r="E118" i="40" s="1"/>
  <c r="D6" i="40"/>
  <c r="D118" i="40" s="1"/>
  <c r="C6" i="40"/>
  <c r="C118" i="40" s="1"/>
  <c r="N5" i="40"/>
  <c r="N117" i="40" s="1"/>
  <c r="M5" i="40"/>
  <c r="L5" i="40"/>
  <c r="K5" i="40"/>
  <c r="J5" i="40"/>
  <c r="I5" i="40"/>
  <c r="I117" i="40" s="1"/>
  <c r="H5" i="40"/>
  <c r="H117" i="40" s="1"/>
  <c r="G5" i="40"/>
  <c r="G117" i="40" s="1"/>
  <c r="F5" i="40"/>
  <c r="F117" i="40" s="1"/>
  <c r="E5" i="40"/>
  <c r="D5" i="40"/>
  <c r="C5" i="40"/>
  <c r="N4" i="40"/>
  <c r="M4" i="40"/>
  <c r="M116" i="40" s="1"/>
  <c r="L4" i="40"/>
  <c r="L116" i="40" s="1"/>
  <c r="K4" i="40"/>
  <c r="K116" i="40" s="1"/>
  <c r="J4" i="40"/>
  <c r="J116" i="40" s="1"/>
  <c r="I4" i="40"/>
  <c r="H4" i="40"/>
  <c r="G4" i="40"/>
  <c r="F4" i="40"/>
  <c r="E4" i="40"/>
  <c r="E116" i="40" s="1"/>
  <c r="D4" i="40"/>
  <c r="D116" i="40" s="1"/>
  <c r="C4" i="40"/>
  <c r="DY81" i="40"/>
  <c r="DX81" i="40"/>
  <c r="DW81" i="40"/>
  <c r="DV81" i="40"/>
  <c r="DU81" i="40"/>
  <c r="DT81" i="40"/>
  <c r="DS81" i="40"/>
  <c r="DR81" i="40"/>
  <c r="DQ81" i="40"/>
  <c r="DP81" i="40"/>
  <c r="DO81" i="40"/>
  <c r="DN81" i="40"/>
  <c r="DZ81" i="40" s="1"/>
  <c r="DZ80" i="40"/>
  <c r="DZ79" i="40"/>
  <c r="DZ78" i="40"/>
  <c r="DZ77" i="40"/>
  <c r="DZ76" i="40"/>
  <c r="DZ75" i="40"/>
  <c r="DZ74" i="40"/>
  <c r="DZ73" i="40"/>
  <c r="DZ72" i="40"/>
  <c r="DZ71" i="40"/>
  <c r="DZ70" i="40"/>
  <c r="DZ69" i="40"/>
  <c r="DZ68" i="40"/>
  <c r="DY67" i="40"/>
  <c r="DX67" i="40"/>
  <c r="DW67" i="40"/>
  <c r="DV67" i="40"/>
  <c r="DU67" i="40"/>
  <c r="DT67" i="40"/>
  <c r="DS67" i="40"/>
  <c r="DR67" i="40"/>
  <c r="DQ67" i="40"/>
  <c r="DP67" i="40"/>
  <c r="DO67" i="40"/>
  <c r="DN67" i="40"/>
  <c r="DI81" i="40"/>
  <c r="DH81" i="40"/>
  <c r="DG81" i="40"/>
  <c r="DF81" i="40"/>
  <c r="DE81" i="40"/>
  <c r="DD81" i="40"/>
  <c r="DC81" i="40"/>
  <c r="DB81" i="40"/>
  <c r="DA81" i="40"/>
  <c r="CZ81" i="40"/>
  <c r="CY81" i="40"/>
  <c r="CX81" i="40"/>
  <c r="DJ81" i="40" s="1"/>
  <c r="DJ80" i="40"/>
  <c r="DJ79" i="40"/>
  <c r="DJ78" i="40"/>
  <c r="DJ77" i="40"/>
  <c r="DJ76" i="40"/>
  <c r="DJ75" i="40"/>
  <c r="DJ74" i="40"/>
  <c r="DJ73" i="40"/>
  <c r="DJ72" i="40"/>
  <c r="DJ71" i="40"/>
  <c r="DJ70" i="40"/>
  <c r="DJ69" i="40"/>
  <c r="DJ68" i="40"/>
  <c r="DI67" i="40"/>
  <c r="DH67" i="40"/>
  <c r="DG67" i="40"/>
  <c r="DF67" i="40"/>
  <c r="DE67" i="40"/>
  <c r="DD67" i="40"/>
  <c r="DC67" i="40"/>
  <c r="DB67" i="40"/>
  <c r="DA67" i="40"/>
  <c r="CZ67" i="40"/>
  <c r="CY67" i="40"/>
  <c r="CX67" i="40"/>
  <c r="CS81" i="40"/>
  <c r="CR81" i="40"/>
  <c r="CQ81" i="40"/>
  <c r="CP81" i="40"/>
  <c r="CO81" i="40"/>
  <c r="CN81" i="40"/>
  <c r="CM81" i="40"/>
  <c r="CL81" i="40"/>
  <c r="CK81" i="40"/>
  <c r="CJ81" i="40"/>
  <c r="CT81" i="40" s="1"/>
  <c r="CI81" i="40"/>
  <c r="CH81" i="40"/>
  <c r="CT80" i="40"/>
  <c r="CT79" i="40"/>
  <c r="CT78" i="40"/>
  <c r="CT77" i="40"/>
  <c r="CT76" i="40"/>
  <c r="CT75" i="40"/>
  <c r="CT74" i="40"/>
  <c r="CT73" i="40"/>
  <c r="CT72" i="40"/>
  <c r="CT71" i="40"/>
  <c r="CT70" i="40"/>
  <c r="CT69" i="40"/>
  <c r="CT68" i="40"/>
  <c r="CS67" i="40"/>
  <c r="CR67" i="40"/>
  <c r="CQ67" i="40"/>
  <c r="CP67" i="40"/>
  <c r="CO67" i="40"/>
  <c r="CN67" i="40"/>
  <c r="CM67" i="40"/>
  <c r="CL67" i="40"/>
  <c r="CK67" i="40"/>
  <c r="CJ67" i="40"/>
  <c r="CI67" i="40"/>
  <c r="CH67" i="40"/>
  <c r="DZ64" i="40"/>
  <c r="DZ63" i="40"/>
  <c r="DZ62" i="40"/>
  <c r="DZ61" i="40"/>
  <c r="DZ60" i="40"/>
  <c r="DZ59" i="40"/>
  <c r="DZ58" i="40"/>
  <c r="DZ57" i="40"/>
  <c r="DZ56" i="40"/>
  <c r="DZ55" i="40"/>
  <c r="DZ54" i="40"/>
  <c r="DZ53" i="40"/>
  <c r="DZ52" i="40"/>
  <c r="DJ64" i="40"/>
  <c r="DJ63" i="40"/>
  <c r="DJ62" i="40"/>
  <c r="DJ61" i="40"/>
  <c r="DJ60" i="40"/>
  <c r="DJ59" i="40"/>
  <c r="DJ58" i="40"/>
  <c r="DJ57" i="40"/>
  <c r="DJ56" i="40"/>
  <c r="DJ55" i="40"/>
  <c r="DJ54" i="40"/>
  <c r="DJ53" i="40"/>
  <c r="DJ52" i="40"/>
  <c r="CT64" i="40"/>
  <c r="CT63" i="40"/>
  <c r="CT62" i="40"/>
  <c r="CT61" i="40"/>
  <c r="CT60" i="40"/>
  <c r="CT59" i="40"/>
  <c r="CT58" i="40"/>
  <c r="CT57" i="40"/>
  <c r="CT56" i="40"/>
  <c r="CT55" i="40"/>
  <c r="CT54" i="40"/>
  <c r="CT53" i="40"/>
  <c r="CT52" i="40"/>
  <c r="BN128" i="40"/>
  <c r="BN127" i="40"/>
  <c r="BN126" i="40"/>
  <c r="BN125" i="40"/>
  <c r="BN124" i="40"/>
  <c r="BN123" i="40"/>
  <c r="BN122" i="40"/>
  <c r="BN121" i="40"/>
  <c r="BN120" i="40"/>
  <c r="BN119" i="40"/>
  <c r="BN118" i="40"/>
  <c r="BN117" i="40"/>
  <c r="BN116" i="40"/>
  <c r="BN112" i="40"/>
  <c r="BN111" i="40"/>
  <c r="BN110" i="40"/>
  <c r="BN109" i="40"/>
  <c r="BN108" i="40"/>
  <c r="BN107" i="40"/>
  <c r="BN106" i="40"/>
  <c r="BN105" i="40"/>
  <c r="BN104" i="40"/>
  <c r="BN103" i="40"/>
  <c r="BN102" i="40"/>
  <c r="BN101" i="40"/>
  <c r="BN100" i="40"/>
  <c r="BN97" i="40"/>
  <c r="BN81" i="40"/>
  <c r="BN49" i="40"/>
  <c r="BN65" i="40"/>
  <c r="BN33" i="40"/>
  <c r="BN17" i="40"/>
  <c r="N70" i="39"/>
  <c r="M70" i="39"/>
  <c r="L70" i="39"/>
  <c r="L98" i="39" s="1"/>
  <c r="K70" i="39"/>
  <c r="J70" i="39"/>
  <c r="I70" i="39"/>
  <c r="H70" i="39"/>
  <c r="G70" i="39"/>
  <c r="F70" i="39"/>
  <c r="E70" i="39"/>
  <c r="D70" i="39"/>
  <c r="D98" i="39" s="1"/>
  <c r="C70" i="39"/>
  <c r="N69" i="39"/>
  <c r="M69" i="39"/>
  <c r="L69" i="39"/>
  <c r="K69" i="39"/>
  <c r="J69" i="39"/>
  <c r="I69" i="39"/>
  <c r="H69" i="39"/>
  <c r="G69" i="39"/>
  <c r="F69" i="39"/>
  <c r="E69" i="39"/>
  <c r="D69" i="39"/>
  <c r="C69" i="39"/>
  <c r="C97" i="39" s="1"/>
  <c r="N68" i="39"/>
  <c r="M68" i="39"/>
  <c r="L68" i="39"/>
  <c r="K68" i="39"/>
  <c r="J68" i="39"/>
  <c r="I68" i="39"/>
  <c r="H68" i="39"/>
  <c r="G68" i="39"/>
  <c r="F68" i="39"/>
  <c r="E68" i="39"/>
  <c r="D68" i="39"/>
  <c r="C68" i="39"/>
  <c r="N67" i="39"/>
  <c r="M67" i="39"/>
  <c r="L67" i="39"/>
  <c r="K67" i="39"/>
  <c r="J67" i="39"/>
  <c r="I67" i="39"/>
  <c r="H67" i="39"/>
  <c r="H95" i="39" s="1"/>
  <c r="G67" i="39"/>
  <c r="F67" i="39"/>
  <c r="E67" i="39"/>
  <c r="D67" i="39"/>
  <c r="C67" i="39"/>
  <c r="N66" i="39"/>
  <c r="M66" i="39"/>
  <c r="L66" i="39"/>
  <c r="K66" i="39"/>
  <c r="J66" i="39"/>
  <c r="I66" i="39"/>
  <c r="I94" i="39" s="1"/>
  <c r="H66" i="39"/>
  <c r="G66" i="39"/>
  <c r="F66" i="39"/>
  <c r="E66" i="39"/>
  <c r="E94" i="39" s="1"/>
  <c r="D66" i="39"/>
  <c r="C66" i="39"/>
  <c r="N65" i="39"/>
  <c r="M65" i="39"/>
  <c r="L65" i="39"/>
  <c r="K65" i="39"/>
  <c r="J65" i="39"/>
  <c r="I65" i="39"/>
  <c r="I93" i="39" s="1"/>
  <c r="H65" i="39"/>
  <c r="G65" i="39"/>
  <c r="F65" i="39"/>
  <c r="E65" i="39"/>
  <c r="D65" i="39"/>
  <c r="C65" i="39"/>
  <c r="N64" i="39"/>
  <c r="M64" i="39"/>
  <c r="L64" i="39"/>
  <c r="K64" i="39"/>
  <c r="J64" i="39"/>
  <c r="I64" i="39"/>
  <c r="H64" i="39"/>
  <c r="G64" i="39"/>
  <c r="F64" i="39"/>
  <c r="E64" i="39"/>
  <c r="D64" i="39"/>
  <c r="C64" i="39"/>
  <c r="N63" i="39"/>
  <c r="M63" i="39"/>
  <c r="L63" i="39"/>
  <c r="K63" i="39"/>
  <c r="K91" i="39" s="1"/>
  <c r="J63" i="39"/>
  <c r="I63" i="39"/>
  <c r="H63" i="39"/>
  <c r="G63" i="39"/>
  <c r="F63" i="39"/>
  <c r="E63" i="39"/>
  <c r="D63" i="39"/>
  <c r="C63" i="39"/>
  <c r="N62" i="39"/>
  <c r="M62" i="39"/>
  <c r="L62" i="39"/>
  <c r="K62" i="39"/>
  <c r="J62" i="39"/>
  <c r="I62" i="39"/>
  <c r="H62" i="39"/>
  <c r="G62" i="39"/>
  <c r="F62" i="39"/>
  <c r="E62" i="39"/>
  <c r="D62" i="39"/>
  <c r="C62" i="39"/>
  <c r="N61" i="39"/>
  <c r="M61" i="39"/>
  <c r="L61" i="39"/>
  <c r="K61" i="39"/>
  <c r="K89" i="39" s="1"/>
  <c r="J61" i="39"/>
  <c r="I61" i="39"/>
  <c r="H61" i="39"/>
  <c r="G61" i="39"/>
  <c r="F61" i="39"/>
  <c r="E61" i="39"/>
  <c r="D61" i="39"/>
  <c r="C61" i="39"/>
  <c r="N60" i="39"/>
  <c r="M60" i="39"/>
  <c r="L60" i="39"/>
  <c r="K60" i="39"/>
  <c r="J60" i="39"/>
  <c r="I60" i="39"/>
  <c r="H60" i="39"/>
  <c r="G60" i="39"/>
  <c r="F60" i="39"/>
  <c r="E60" i="39"/>
  <c r="D60" i="39"/>
  <c r="C60" i="39"/>
  <c r="N56" i="39"/>
  <c r="M56" i="39"/>
  <c r="L56" i="39"/>
  <c r="K56" i="39"/>
  <c r="J56" i="39"/>
  <c r="I56" i="39"/>
  <c r="H56" i="39"/>
  <c r="G56" i="39"/>
  <c r="F56" i="39"/>
  <c r="E56" i="39"/>
  <c r="D56" i="39"/>
  <c r="C56" i="39"/>
  <c r="N55" i="39"/>
  <c r="M55" i="39"/>
  <c r="M97" i="39" s="1"/>
  <c r="L55" i="39"/>
  <c r="K55" i="39"/>
  <c r="J55" i="39"/>
  <c r="I55" i="39"/>
  <c r="H55" i="39"/>
  <c r="H97" i="39" s="1"/>
  <c r="G55" i="39"/>
  <c r="F55" i="39"/>
  <c r="E55" i="39"/>
  <c r="D55" i="39"/>
  <c r="C55" i="39"/>
  <c r="N54" i="39"/>
  <c r="M54" i="39"/>
  <c r="L54" i="39"/>
  <c r="K54" i="39"/>
  <c r="J54" i="39"/>
  <c r="I54" i="39"/>
  <c r="H54" i="39"/>
  <c r="G54" i="39"/>
  <c r="F54" i="39"/>
  <c r="E54" i="39"/>
  <c r="D54" i="39"/>
  <c r="C54" i="39"/>
  <c r="N53" i="39"/>
  <c r="M53" i="39"/>
  <c r="L53" i="39"/>
  <c r="K53" i="39"/>
  <c r="J53" i="39"/>
  <c r="I53" i="39"/>
  <c r="H53" i="39"/>
  <c r="G53" i="39"/>
  <c r="F53" i="39"/>
  <c r="E53" i="39"/>
  <c r="E95" i="39" s="1"/>
  <c r="D53" i="39"/>
  <c r="C53" i="39"/>
  <c r="C95" i="39" s="1"/>
  <c r="N52" i="39"/>
  <c r="M52" i="39"/>
  <c r="L52" i="39"/>
  <c r="K52" i="39"/>
  <c r="J52" i="39"/>
  <c r="I52" i="39"/>
  <c r="H52" i="39"/>
  <c r="G52" i="39"/>
  <c r="G94" i="39" s="1"/>
  <c r="F52" i="39"/>
  <c r="E52" i="39"/>
  <c r="D52" i="39"/>
  <c r="C52" i="39"/>
  <c r="N51" i="39"/>
  <c r="M51" i="39"/>
  <c r="L51" i="39"/>
  <c r="K51" i="39"/>
  <c r="K93" i="39" s="1"/>
  <c r="J51" i="39"/>
  <c r="I51" i="39"/>
  <c r="H51" i="39"/>
  <c r="G51" i="39"/>
  <c r="F51" i="39"/>
  <c r="E51" i="39"/>
  <c r="D51" i="39"/>
  <c r="C51" i="39"/>
  <c r="C93" i="39" s="1"/>
  <c r="N50" i="39"/>
  <c r="M50" i="39"/>
  <c r="L50" i="39"/>
  <c r="L92" i="39" s="1"/>
  <c r="K50" i="39"/>
  <c r="J50" i="39"/>
  <c r="I50" i="39"/>
  <c r="I92" i="39" s="1"/>
  <c r="H50" i="39"/>
  <c r="G50" i="39"/>
  <c r="F50" i="39"/>
  <c r="E50" i="39"/>
  <c r="D50" i="39"/>
  <c r="D92" i="39" s="1"/>
  <c r="C50" i="39"/>
  <c r="N49" i="39"/>
  <c r="M49" i="39"/>
  <c r="L49" i="39"/>
  <c r="K49" i="39"/>
  <c r="J49" i="39"/>
  <c r="I49" i="39"/>
  <c r="H49" i="39"/>
  <c r="G49" i="39"/>
  <c r="F49" i="39"/>
  <c r="E49" i="39"/>
  <c r="E91" i="39" s="1"/>
  <c r="D49" i="39"/>
  <c r="C49" i="39"/>
  <c r="N48" i="39"/>
  <c r="M48" i="39"/>
  <c r="L48" i="39"/>
  <c r="K48" i="39"/>
  <c r="K90" i="39" s="1"/>
  <c r="J48" i="39"/>
  <c r="I48" i="39"/>
  <c r="I90" i="39" s="1"/>
  <c r="H48" i="39"/>
  <c r="G48" i="39"/>
  <c r="F48" i="39"/>
  <c r="E48" i="39"/>
  <c r="D48" i="39"/>
  <c r="C48" i="39"/>
  <c r="C90" i="39" s="1"/>
  <c r="N47" i="39"/>
  <c r="M47" i="39"/>
  <c r="M89" i="39" s="1"/>
  <c r="L47" i="39"/>
  <c r="K47" i="39"/>
  <c r="J47" i="39"/>
  <c r="I47" i="39"/>
  <c r="H47" i="39"/>
  <c r="H89" i="39" s="1"/>
  <c r="G47" i="39"/>
  <c r="G89" i="39" s="1"/>
  <c r="F47" i="39"/>
  <c r="E47" i="39"/>
  <c r="E89" i="39" s="1"/>
  <c r="D47" i="39"/>
  <c r="C47" i="39"/>
  <c r="N46" i="39"/>
  <c r="M46" i="39"/>
  <c r="L46" i="39"/>
  <c r="L88" i="39" s="1"/>
  <c r="K46" i="39"/>
  <c r="K88" i="39" s="1"/>
  <c r="J46" i="39"/>
  <c r="I46" i="39"/>
  <c r="I88" i="39" s="1"/>
  <c r="H46" i="39"/>
  <c r="G46" i="39"/>
  <c r="F46" i="39"/>
  <c r="E46" i="39"/>
  <c r="D46" i="39"/>
  <c r="C46" i="39"/>
  <c r="C88" i="39" s="1"/>
  <c r="N28" i="39"/>
  <c r="M28" i="39"/>
  <c r="L28" i="39"/>
  <c r="K28" i="39"/>
  <c r="J28" i="39"/>
  <c r="I28" i="39"/>
  <c r="H28" i="39"/>
  <c r="G28" i="39"/>
  <c r="F28" i="39"/>
  <c r="E28" i="39"/>
  <c r="D28" i="39"/>
  <c r="C28" i="39"/>
  <c r="N27" i="39"/>
  <c r="M27" i="39"/>
  <c r="L27" i="39"/>
  <c r="K27" i="39"/>
  <c r="J27" i="39"/>
  <c r="I27" i="39"/>
  <c r="H27" i="39"/>
  <c r="G27" i="39"/>
  <c r="F27" i="39"/>
  <c r="E27" i="39"/>
  <c r="D27" i="39"/>
  <c r="C27" i="39"/>
  <c r="N26" i="39"/>
  <c r="M26" i="39"/>
  <c r="L26" i="39"/>
  <c r="K26" i="39"/>
  <c r="J26" i="39"/>
  <c r="I26" i="39"/>
  <c r="H26" i="39"/>
  <c r="G26" i="39"/>
  <c r="F26" i="39"/>
  <c r="E26" i="39"/>
  <c r="D26" i="39"/>
  <c r="C26" i="39"/>
  <c r="N25" i="39"/>
  <c r="M25" i="39"/>
  <c r="L25" i="39"/>
  <c r="K25" i="39"/>
  <c r="J25" i="39"/>
  <c r="I25" i="39"/>
  <c r="H25" i="39"/>
  <c r="G25" i="39"/>
  <c r="F25" i="39"/>
  <c r="E25" i="39"/>
  <c r="D25" i="39"/>
  <c r="C25" i="39"/>
  <c r="N24" i="39"/>
  <c r="M24" i="39"/>
  <c r="L24" i="39"/>
  <c r="K24" i="39"/>
  <c r="J24" i="39"/>
  <c r="I24" i="39"/>
  <c r="H24" i="39"/>
  <c r="G24" i="39"/>
  <c r="F24" i="39"/>
  <c r="E24" i="39"/>
  <c r="D24" i="39"/>
  <c r="C24" i="39"/>
  <c r="N23" i="39"/>
  <c r="M23" i="39"/>
  <c r="L23" i="39"/>
  <c r="K23" i="39"/>
  <c r="J23" i="39"/>
  <c r="I23" i="39"/>
  <c r="H23" i="39"/>
  <c r="G23" i="39"/>
  <c r="F23" i="39"/>
  <c r="E23" i="39"/>
  <c r="D23" i="39"/>
  <c r="C23" i="39"/>
  <c r="N22" i="39"/>
  <c r="M22" i="39"/>
  <c r="L22" i="39"/>
  <c r="K22" i="39"/>
  <c r="J22" i="39"/>
  <c r="I22" i="39"/>
  <c r="H22" i="39"/>
  <c r="G22" i="39"/>
  <c r="F22" i="39"/>
  <c r="E22" i="39"/>
  <c r="D22" i="39"/>
  <c r="C22" i="39"/>
  <c r="N21" i="39"/>
  <c r="M21" i="39"/>
  <c r="L21" i="39"/>
  <c r="K21" i="39"/>
  <c r="J21" i="39"/>
  <c r="I21" i="39"/>
  <c r="H21" i="39"/>
  <c r="G21" i="39"/>
  <c r="F21" i="39"/>
  <c r="E21" i="39"/>
  <c r="D21" i="39"/>
  <c r="C21" i="39"/>
  <c r="N20" i="39"/>
  <c r="M20" i="39"/>
  <c r="L20" i="39"/>
  <c r="K20" i="39"/>
  <c r="J20" i="39"/>
  <c r="I20" i="39"/>
  <c r="H20" i="39"/>
  <c r="G20" i="39"/>
  <c r="F20" i="39"/>
  <c r="E20" i="39"/>
  <c r="D20" i="39"/>
  <c r="C20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AG43" i="39"/>
  <c r="AF43" i="39"/>
  <c r="AE43" i="39"/>
  <c r="AD43" i="39"/>
  <c r="AC43" i="39"/>
  <c r="AB43" i="39"/>
  <c r="AA43" i="39"/>
  <c r="Z43" i="39"/>
  <c r="Y43" i="39"/>
  <c r="AH43" i="39" s="1"/>
  <c r="X43" i="39"/>
  <c r="W43" i="39"/>
  <c r="V43" i="39"/>
  <c r="AH42" i="39"/>
  <c r="AH41" i="39"/>
  <c r="AH40" i="39"/>
  <c r="AH39" i="39"/>
  <c r="AH38" i="39"/>
  <c r="AH37" i="39"/>
  <c r="AH36" i="39"/>
  <c r="AH35" i="39"/>
  <c r="AH34" i="39"/>
  <c r="AH33" i="39"/>
  <c r="AH32" i="39"/>
  <c r="R98" i="39"/>
  <c r="R97" i="39"/>
  <c r="R96" i="39"/>
  <c r="R95" i="39"/>
  <c r="R94" i="39"/>
  <c r="R93" i="39"/>
  <c r="R92" i="39"/>
  <c r="R91" i="39"/>
  <c r="R90" i="39"/>
  <c r="R89" i="39"/>
  <c r="R88" i="39"/>
  <c r="R84" i="39"/>
  <c r="R83" i="39"/>
  <c r="R82" i="39"/>
  <c r="R81" i="39"/>
  <c r="R80" i="39"/>
  <c r="R79" i="39"/>
  <c r="R78" i="39"/>
  <c r="R77" i="39"/>
  <c r="R76" i="39"/>
  <c r="R75" i="39"/>
  <c r="R74" i="39"/>
  <c r="I98" i="39"/>
  <c r="G98" i="39"/>
  <c r="E97" i="39"/>
  <c r="M95" i="39"/>
  <c r="K95" i="39"/>
  <c r="L94" i="39"/>
  <c r="D94" i="39"/>
  <c r="H93" i="39"/>
  <c r="M91" i="39"/>
  <c r="H91" i="39"/>
  <c r="D88" i="39"/>
  <c r="E106" i="40" l="1"/>
  <c r="M106" i="40"/>
  <c r="I107" i="40"/>
  <c r="E108" i="40"/>
  <c r="M108" i="40"/>
  <c r="I111" i="40"/>
  <c r="E112" i="40"/>
  <c r="M112" i="40"/>
  <c r="Z106" i="40"/>
  <c r="V107" i="40"/>
  <c r="AD107" i="40"/>
  <c r="Z108" i="40"/>
  <c r="V111" i="40"/>
  <c r="AD111" i="40"/>
  <c r="Z112" i="40"/>
  <c r="AL106" i="40"/>
  <c r="AT106" i="40"/>
  <c r="AP107" i="40"/>
  <c r="AL108" i="40"/>
  <c r="AT108" i="40"/>
  <c r="AP109" i="40"/>
  <c r="AL110" i="40"/>
  <c r="AT110" i="40"/>
  <c r="AP111" i="40"/>
  <c r="AL112" i="40"/>
  <c r="AT112" i="40"/>
  <c r="E100" i="40"/>
  <c r="M100" i="40"/>
  <c r="E102" i="40"/>
  <c r="M102" i="40"/>
  <c r="I103" i="40"/>
  <c r="Z100" i="40"/>
  <c r="Z102" i="40"/>
  <c r="V103" i="40"/>
  <c r="AD103" i="40"/>
  <c r="AL100" i="40"/>
  <c r="AT100" i="40"/>
  <c r="AP101" i="40"/>
  <c r="AL102" i="40"/>
  <c r="AT102" i="40"/>
  <c r="AP103" i="40"/>
  <c r="BH102" i="40"/>
  <c r="AA108" i="40"/>
  <c r="W111" i="40"/>
  <c r="H100" i="40"/>
  <c r="D101" i="40"/>
  <c r="L101" i="40"/>
  <c r="D103" i="40"/>
  <c r="L103" i="40"/>
  <c r="AO100" i="40"/>
  <c r="AK101" i="40"/>
  <c r="AS101" i="40"/>
  <c r="AK103" i="40"/>
  <c r="AS103" i="40"/>
  <c r="BJ100" i="40"/>
  <c r="BF101" i="40"/>
  <c r="BF103" i="40"/>
  <c r="C121" i="40"/>
  <c r="K121" i="40"/>
  <c r="G122" i="40"/>
  <c r="K123" i="40"/>
  <c r="I96" i="39"/>
  <c r="E93" i="39"/>
  <c r="M93" i="39"/>
  <c r="G88" i="39"/>
  <c r="G90" i="39"/>
  <c r="C91" i="39"/>
  <c r="G92" i="39"/>
  <c r="C89" i="39"/>
  <c r="E96" i="39"/>
  <c r="G93" i="39"/>
  <c r="C94" i="39"/>
  <c r="K94" i="39"/>
  <c r="M94" i="39"/>
  <c r="G91" i="39"/>
  <c r="C92" i="39"/>
  <c r="E88" i="39"/>
  <c r="M88" i="39"/>
  <c r="I89" i="39"/>
  <c r="E90" i="39"/>
  <c r="I91" i="39"/>
  <c r="E92" i="39"/>
  <c r="M92" i="39"/>
  <c r="F125" i="40"/>
  <c r="N125" i="40"/>
  <c r="BJ121" i="40"/>
  <c r="BF122" i="40"/>
  <c r="BB123" i="40"/>
  <c r="F119" i="40"/>
  <c r="N119" i="40"/>
  <c r="AL107" i="40"/>
  <c r="AP108" i="40"/>
  <c r="AP112" i="40"/>
  <c r="I106" i="40"/>
  <c r="E107" i="40"/>
  <c r="I108" i="40"/>
  <c r="M109" i="40"/>
  <c r="E111" i="40"/>
  <c r="I112" i="40"/>
  <c r="AP106" i="40"/>
  <c r="AT107" i="40"/>
  <c r="AL109" i="40"/>
  <c r="AP110" i="40"/>
  <c r="AL111" i="40"/>
  <c r="AT111" i="40"/>
  <c r="G112" i="40"/>
  <c r="T106" i="40"/>
  <c r="AB106" i="40"/>
  <c r="X107" i="40"/>
  <c r="T108" i="40"/>
  <c r="AB108" i="40"/>
  <c r="X109" i="40"/>
  <c r="T110" i="40"/>
  <c r="AB110" i="40"/>
  <c r="X111" i="40"/>
  <c r="T112" i="40"/>
  <c r="AB112" i="40"/>
  <c r="AJ107" i="40"/>
  <c r="AZ106" i="40"/>
  <c r="BH106" i="40"/>
  <c r="BD107" i="40"/>
  <c r="AZ108" i="40"/>
  <c r="BH108" i="40"/>
  <c r="BD111" i="40"/>
  <c r="AZ112" i="40"/>
  <c r="BH112" i="40"/>
  <c r="BB108" i="40"/>
  <c r="M107" i="40"/>
  <c r="E109" i="40"/>
  <c r="I110" i="40"/>
  <c r="M111" i="40"/>
  <c r="AT109" i="40"/>
  <c r="F109" i="40"/>
  <c r="N109" i="40"/>
  <c r="J110" i="40"/>
  <c r="F111" i="40"/>
  <c r="N111" i="40"/>
  <c r="J112" i="40"/>
  <c r="W106" i="40"/>
  <c r="S107" i="40"/>
  <c r="AA107" i="40"/>
  <c r="W108" i="40"/>
  <c r="S109" i="40"/>
  <c r="AA109" i="40"/>
  <c r="W110" i="40"/>
  <c r="S111" i="40"/>
  <c r="AA111" i="40"/>
  <c r="W112" i="40"/>
  <c r="AI106" i="40"/>
  <c r="AQ106" i="40"/>
  <c r="AM107" i="40"/>
  <c r="AI108" i="40"/>
  <c r="AQ108" i="40"/>
  <c r="AM109" i="40"/>
  <c r="AI110" i="40"/>
  <c r="AQ110" i="40"/>
  <c r="AM111" i="40"/>
  <c r="AI112" i="40"/>
  <c r="AQ112" i="40"/>
  <c r="BJ103" i="40"/>
  <c r="BD103" i="40"/>
  <c r="BB100" i="40"/>
  <c r="W107" i="40"/>
  <c r="S108" i="40"/>
  <c r="W109" i="40"/>
  <c r="S110" i="40"/>
  <c r="AA110" i="40"/>
  <c r="G106" i="40"/>
  <c r="C107" i="40"/>
  <c r="K107" i="40"/>
  <c r="G108" i="40"/>
  <c r="C109" i="40"/>
  <c r="K109" i="40"/>
  <c r="G110" i="40"/>
  <c r="C111" i="40"/>
  <c r="K111" i="40"/>
  <c r="AN106" i="40"/>
  <c r="AR107" i="40"/>
  <c r="AN108" i="40"/>
  <c r="AJ109" i="40"/>
  <c r="AR109" i="40"/>
  <c r="AN110" i="40"/>
  <c r="AJ111" i="40"/>
  <c r="AR111" i="40"/>
  <c r="H106" i="40"/>
  <c r="D107" i="40"/>
  <c r="L107" i="40"/>
  <c r="H108" i="40"/>
  <c r="D109" i="40"/>
  <c r="L109" i="40"/>
  <c r="H110" i="40"/>
  <c r="D111" i="40"/>
  <c r="L111" i="40"/>
  <c r="AO106" i="40"/>
  <c r="AS107" i="40"/>
  <c r="AO108" i="40"/>
  <c r="AK109" i="40"/>
  <c r="AS109" i="40"/>
  <c r="AO110" i="40"/>
  <c r="AK111" i="40"/>
  <c r="AS111" i="40"/>
  <c r="BB106" i="40"/>
  <c r="BJ106" i="40"/>
  <c r="BF107" i="40"/>
  <c r="BJ108" i="40"/>
  <c r="BF109" i="40"/>
  <c r="BB110" i="40"/>
  <c r="BJ110" i="40"/>
  <c r="BF111" i="40"/>
  <c r="W101" i="40"/>
  <c r="W103" i="40"/>
  <c r="G100" i="40"/>
  <c r="C101" i="40"/>
  <c r="K101" i="40"/>
  <c r="C103" i="40"/>
  <c r="K103" i="40"/>
  <c r="AN100" i="40"/>
  <c r="AJ101" i="40"/>
  <c r="AR101" i="40"/>
  <c r="AJ103" i="40"/>
  <c r="AR103" i="40"/>
  <c r="C123" i="40"/>
  <c r="AS123" i="40"/>
  <c r="AM123" i="40"/>
  <c r="AI128" i="40"/>
  <c r="C127" i="40"/>
  <c r="K127" i="40"/>
  <c r="AK127" i="40"/>
  <c r="AS127" i="40"/>
  <c r="AM127" i="40"/>
  <c r="AM125" i="40"/>
  <c r="G124" i="40"/>
  <c r="AO124" i="40"/>
  <c r="AI124" i="40"/>
  <c r="AQ124" i="40"/>
  <c r="C119" i="40"/>
  <c r="K119" i="40"/>
  <c r="AK119" i="40"/>
  <c r="AS119" i="40"/>
  <c r="AV129" i="40"/>
  <c r="AM119" i="40"/>
  <c r="K97" i="39"/>
  <c r="G96" i="39"/>
  <c r="I97" i="39"/>
  <c r="G97" i="39"/>
  <c r="M96" i="39"/>
  <c r="C96" i="39"/>
  <c r="K96" i="39"/>
  <c r="D96" i="39"/>
  <c r="L96" i="39"/>
  <c r="K92" i="39"/>
  <c r="D90" i="39"/>
  <c r="L90" i="39"/>
  <c r="BD101" i="40"/>
  <c r="BD105" i="40"/>
  <c r="BD109" i="40"/>
  <c r="AZ110" i="40"/>
  <c r="BH110" i="40"/>
  <c r="BF102" i="40"/>
  <c r="BF104" i="40"/>
  <c r="BB105" i="40"/>
  <c r="BF112" i="40"/>
  <c r="BG100" i="40"/>
  <c r="BC101" i="40"/>
  <c r="AY102" i="40"/>
  <c r="BG102" i="40"/>
  <c r="BC103" i="40"/>
  <c r="AY104" i="40"/>
  <c r="BG104" i="40"/>
  <c r="BC105" i="40"/>
  <c r="AY106" i="40"/>
  <c r="BG106" i="40"/>
  <c r="BC107" i="40"/>
  <c r="AY108" i="40"/>
  <c r="BG108" i="40"/>
  <c r="BC109" i="40"/>
  <c r="AY110" i="40"/>
  <c r="BG110" i="40"/>
  <c r="BC111" i="40"/>
  <c r="AY112" i="40"/>
  <c r="BG112" i="40"/>
  <c r="BA100" i="40"/>
  <c r="BI100" i="40"/>
  <c r="BE101" i="40"/>
  <c r="BA102" i="40"/>
  <c r="BI102" i="40"/>
  <c r="BE103" i="40"/>
  <c r="BA104" i="40"/>
  <c r="BI104" i="40"/>
  <c r="BE105" i="40"/>
  <c r="BA106" i="40"/>
  <c r="BI106" i="40"/>
  <c r="BE107" i="40"/>
  <c r="BA108" i="40"/>
  <c r="BI108" i="40"/>
  <c r="BE109" i="40"/>
  <c r="BA110" i="40"/>
  <c r="BI110" i="40"/>
  <c r="BE111" i="40"/>
  <c r="BA112" i="40"/>
  <c r="BI112" i="40"/>
  <c r="BB102" i="40"/>
  <c r="BJ102" i="40"/>
  <c r="BB104" i="40"/>
  <c r="BJ104" i="40"/>
  <c r="BF105" i="40"/>
  <c r="BB112" i="40"/>
  <c r="BJ112" i="40"/>
  <c r="BC100" i="40"/>
  <c r="AY101" i="40"/>
  <c r="BG101" i="40"/>
  <c r="BC102" i="40"/>
  <c r="AY103" i="40"/>
  <c r="BG103" i="40"/>
  <c r="BC104" i="40"/>
  <c r="AY105" i="40"/>
  <c r="BG105" i="40"/>
  <c r="BC106" i="40"/>
  <c r="AY107" i="40"/>
  <c r="BG107" i="40"/>
  <c r="BC108" i="40"/>
  <c r="AY109" i="40"/>
  <c r="BG109" i="40"/>
  <c r="BC110" i="40"/>
  <c r="AY111" i="40"/>
  <c r="BG111" i="40"/>
  <c r="BC112" i="40"/>
  <c r="BD100" i="40"/>
  <c r="AZ101" i="40"/>
  <c r="BH101" i="40"/>
  <c r="BD102" i="40"/>
  <c r="AZ103" i="40"/>
  <c r="BH103" i="40"/>
  <c r="BD104" i="40"/>
  <c r="AZ105" i="40"/>
  <c r="BH105" i="40"/>
  <c r="BD106" i="40"/>
  <c r="AZ107" i="40"/>
  <c r="BH107" i="40"/>
  <c r="BD108" i="40"/>
  <c r="AZ109" i="40"/>
  <c r="BH109" i="40"/>
  <c r="BD110" i="40"/>
  <c r="AZ111" i="40"/>
  <c r="BH111" i="40"/>
  <c r="BD112" i="40"/>
  <c r="BE100" i="40"/>
  <c r="BA101" i="40"/>
  <c r="BI101" i="40"/>
  <c r="BE102" i="40"/>
  <c r="BA103" i="40"/>
  <c r="BI103" i="40"/>
  <c r="BE104" i="40"/>
  <c r="BA105" i="40"/>
  <c r="BI105" i="40"/>
  <c r="BE106" i="40"/>
  <c r="BA107" i="40"/>
  <c r="BI107" i="40"/>
  <c r="BE108" i="40"/>
  <c r="BA109" i="40"/>
  <c r="BI109" i="40"/>
  <c r="BE110" i="40"/>
  <c r="BA111" i="40"/>
  <c r="BI111" i="40"/>
  <c r="BE112" i="40"/>
  <c r="BL113" i="40"/>
  <c r="AY100" i="40"/>
  <c r="BL129" i="40"/>
  <c r="AM100" i="40"/>
  <c r="AI101" i="40"/>
  <c r="AQ101" i="40"/>
  <c r="AM102" i="40"/>
  <c r="AI103" i="40"/>
  <c r="AQ103" i="40"/>
  <c r="AM104" i="40"/>
  <c r="AI105" i="40"/>
  <c r="AQ105" i="40"/>
  <c r="AM106" i="40"/>
  <c r="AI107" i="40"/>
  <c r="AQ107" i="40"/>
  <c r="AM108" i="40"/>
  <c r="AI109" i="40"/>
  <c r="AQ109" i="40"/>
  <c r="AM110" i="40"/>
  <c r="AI111" i="40"/>
  <c r="AQ111" i="40"/>
  <c r="AM112" i="40"/>
  <c r="AN102" i="40"/>
  <c r="AN104" i="40"/>
  <c r="AJ105" i="40"/>
  <c r="AN112" i="40"/>
  <c r="AV113" i="40"/>
  <c r="AI100" i="40"/>
  <c r="AI116" i="40"/>
  <c r="V101" i="40"/>
  <c r="AD105" i="40"/>
  <c r="V109" i="40"/>
  <c r="Z110" i="40"/>
  <c r="W105" i="40"/>
  <c r="AD101" i="40"/>
  <c r="V105" i="40"/>
  <c r="AD109" i="40"/>
  <c r="V100" i="40"/>
  <c r="AD100" i="40"/>
  <c r="Z101" i="40"/>
  <c r="V102" i="40"/>
  <c r="AD102" i="40"/>
  <c r="Z103" i="40"/>
  <c r="V104" i="40"/>
  <c r="AD104" i="40"/>
  <c r="Z105" i="40"/>
  <c r="V106" i="40"/>
  <c r="AD106" i="40"/>
  <c r="Z107" i="40"/>
  <c r="V108" i="40"/>
  <c r="AD108" i="40"/>
  <c r="Z109" i="40"/>
  <c r="V110" i="40"/>
  <c r="AD110" i="40"/>
  <c r="Z111" i="40"/>
  <c r="V112" i="40"/>
  <c r="AD112" i="40"/>
  <c r="T101" i="40"/>
  <c r="X102" i="40"/>
  <c r="AB103" i="40"/>
  <c r="T105" i="40"/>
  <c r="X106" i="40"/>
  <c r="T107" i="40"/>
  <c r="X108" i="40"/>
  <c r="AB109" i="40"/>
  <c r="T111" i="40"/>
  <c r="X112" i="40"/>
  <c r="Y100" i="40"/>
  <c r="U101" i="40"/>
  <c r="AC101" i="40"/>
  <c r="Y102" i="40"/>
  <c r="U103" i="40"/>
  <c r="AC103" i="40"/>
  <c r="Y104" i="40"/>
  <c r="U105" i="40"/>
  <c r="AC105" i="40"/>
  <c r="Y106" i="40"/>
  <c r="U107" i="40"/>
  <c r="AC107" i="40"/>
  <c r="Y108" i="40"/>
  <c r="U109" i="40"/>
  <c r="AC109" i="40"/>
  <c r="Y110" i="40"/>
  <c r="U111" i="40"/>
  <c r="AC111" i="40"/>
  <c r="Y112" i="40"/>
  <c r="X100" i="40"/>
  <c r="AB101" i="40"/>
  <c r="T103" i="40"/>
  <c r="X104" i="40"/>
  <c r="AB105" i="40"/>
  <c r="AB107" i="40"/>
  <c r="T109" i="40"/>
  <c r="X110" i="40"/>
  <c r="AB111" i="40"/>
  <c r="AF113" i="40"/>
  <c r="AF129" i="40"/>
  <c r="S116" i="40"/>
  <c r="G116" i="40"/>
  <c r="C117" i="40"/>
  <c r="K117" i="40"/>
  <c r="G118" i="40"/>
  <c r="C125" i="40"/>
  <c r="K125" i="40"/>
  <c r="G126" i="40"/>
  <c r="I116" i="40"/>
  <c r="E117" i="40"/>
  <c r="M117" i="40"/>
  <c r="I118" i="40"/>
  <c r="E125" i="40"/>
  <c r="M125" i="40"/>
  <c r="I126" i="40"/>
  <c r="E127" i="40"/>
  <c r="M127" i="40"/>
  <c r="F116" i="40"/>
  <c r="N116" i="40"/>
  <c r="J117" i="40"/>
  <c r="F118" i="40"/>
  <c r="N118" i="40"/>
  <c r="J119" i="40"/>
  <c r="F120" i="40"/>
  <c r="N120" i="40"/>
  <c r="J121" i="40"/>
  <c r="F122" i="40"/>
  <c r="N122" i="40"/>
  <c r="J123" i="40"/>
  <c r="F124" i="40"/>
  <c r="N124" i="40"/>
  <c r="J125" i="40"/>
  <c r="F126" i="40"/>
  <c r="N126" i="40"/>
  <c r="J127" i="40"/>
  <c r="F128" i="40"/>
  <c r="N128" i="40"/>
  <c r="H116" i="40"/>
  <c r="D117" i="40"/>
  <c r="L117" i="40"/>
  <c r="H118" i="40"/>
  <c r="D119" i="40"/>
  <c r="L119" i="40"/>
  <c r="H120" i="40"/>
  <c r="D121" i="40"/>
  <c r="L121" i="40"/>
  <c r="H122" i="40"/>
  <c r="D123" i="40"/>
  <c r="L123" i="40"/>
  <c r="H124" i="40"/>
  <c r="D125" i="40"/>
  <c r="L125" i="40"/>
  <c r="H126" i="40"/>
  <c r="D127" i="40"/>
  <c r="L127" i="40"/>
  <c r="H128" i="40"/>
  <c r="I101" i="40"/>
  <c r="I105" i="40"/>
  <c r="I109" i="40"/>
  <c r="E110" i="40"/>
  <c r="M110" i="40"/>
  <c r="J101" i="40"/>
  <c r="J105" i="40"/>
  <c r="J109" i="40"/>
  <c r="F110" i="40"/>
  <c r="N110" i="40"/>
  <c r="P113" i="40"/>
  <c r="O149" i="41"/>
  <c r="C116" i="40"/>
  <c r="P129" i="40"/>
  <c r="H88" i="39"/>
  <c r="D89" i="39"/>
  <c r="L89" i="39"/>
  <c r="H90" i="39"/>
  <c r="D91" i="39"/>
  <c r="L91" i="39"/>
  <c r="H92" i="39"/>
  <c r="D93" i="39"/>
  <c r="L93" i="39"/>
  <c r="H94" i="39"/>
  <c r="D95" i="39"/>
  <c r="L95" i="39"/>
  <c r="H96" i="39"/>
  <c r="D97" i="39"/>
  <c r="L97" i="39"/>
  <c r="H98" i="39"/>
  <c r="M90" i="39"/>
  <c r="I95" i="39"/>
  <c r="E98" i="39"/>
  <c r="M98" i="39"/>
  <c r="G95" i="39"/>
  <c r="C98" i="39"/>
  <c r="K98" i="39"/>
  <c r="F88" i="39"/>
  <c r="N88" i="39"/>
  <c r="J89" i="39"/>
  <c r="F90" i="39"/>
  <c r="N90" i="39"/>
  <c r="J91" i="39"/>
  <c r="F92" i="39"/>
  <c r="N92" i="39"/>
  <c r="J93" i="39"/>
  <c r="F94" i="39"/>
  <c r="N94" i="39"/>
  <c r="J95" i="39"/>
  <c r="F96" i="39"/>
  <c r="N96" i="39"/>
  <c r="J97" i="39"/>
  <c r="F98" i="39"/>
  <c r="N98" i="39"/>
  <c r="P99" i="39"/>
  <c r="J88" i="39"/>
  <c r="F89" i="39"/>
  <c r="N89" i="39"/>
  <c r="J90" i="39"/>
  <c r="F91" i="39"/>
  <c r="N91" i="39"/>
  <c r="J92" i="39"/>
  <c r="F93" i="39"/>
  <c r="N93" i="39"/>
  <c r="J94" i="39"/>
  <c r="F95" i="39"/>
  <c r="N95" i="39"/>
  <c r="J96" i="39"/>
  <c r="F97" i="39"/>
  <c r="N97" i="39"/>
  <c r="J98" i="39"/>
  <c r="O116" i="39"/>
  <c r="P86" i="39"/>
  <c r="BN129" i="40"/>
  <c r="BN113" i="40"/>
  <c r="R113" i="39"/>
  <c r="R111" i="39"/>
  <c r="R110" i="39"/>
  <c r="R107" i="39"/>
  <c r="R105" i="39"/>
  <c r="R103" i="39"/>
  <c r="R29" i="39"/>
  <c r="R57" i="39"/>
  <c r="R43" i="39"/>
  <c r="R71" i="39"/>
  <c r="R15" i="39"/>
  <c r="P100" i="39" l="1"/>
  <c r="R108" i="39"/>
  <c r="R85" i="39"/>
  <c r="R99" i="39"/>
  <c r="R104" i="39"/>
  <c r="R112" i="39"/>
  <c r="R109" i="39"/>
  <c r="R106" i="39"/>
  <c r="R114" i="39" l="1"/>
  <c r="C48" i="28" l="1"/>
  <c r="C44" i="28"/>
  <c r="C40" i="28"/>
  <c r="C36" i="28"/>
  <c r="DZ96" i="40" l="1"/>
  <c r="DZ95" i="40"/>
  <c r="DZ94" i="40"/>
  <c r="DZ93" i="40"/>
  <c r="DZ92" i="40"/>
  <c r="DZ91" i="40"/>
  <c r="DZ90" i="40"/>
  <c r="DZ89" i="40"/>
  <c r="DZ88" i="40"/>
  <c r="DZ87" i="40"/>
  <c r="DZ86" i="40"/>
  <c r="DZ85" i="40"/>
  <c r="DZ84" i="40"/>
  <c r="DY83" i="40"/>
  <c r="DX83" i="40"/>
  <c r="DW83" i="40"/>
  <c r="DV83" i="40"/>
  <c r="DU83" i="40"/>
  <c r="DT83" i="40"/>
  <c r="DS83" i="40"/>
  <c r="DR83" i="40"/>
  <c r="DQ83" i="40"/>
  <c r="DP83" i="40"/>
  <c r="DO83" i="40"/>
  <c r="DN83" i="40"/>
  <c r="DZ48" i="40"/>
  <c r="DZ47" i="40"/>
  <c r="DZ46" i="40"/>
  <c r="DZ45" i="40"/>
  <c r="DZ44" i="40"/>
  <c r="DZ43" i="40"/>
  <c r="DZ42" i="40"/>
  <c r="DZ41" i="40"/>
  <c r="DZ40" i="40"/>
  <c r="DZ39" i="40"/>
  <c r="DZ38" i="40"/>
  <c r="DZ37" i="40"/>
  <c r="DZ36" i="40"/>
  <c r="DY35" i="40"/>
  <c r="DX35" i="40"/>
  <c r="DW35" i="40"/>
  <c r="DV35" i="40"/>
  <c r="DU35" i="40"/>
  <c r="DT35" i="40"/>
  <c r="DS35" i="40"/>
  <c r="DR35" i="40"/>
  <c r="DQ35" i="40"/>
  <c r="DP35" i="40"/>
  <c r="DO35" i="40"/>
  <c r="DN35" i="40"/>
  <c r="DY51" i="40"/>
  <c r="DX51" i="40"/>
  <c r="DW51" i="40"/>
  <c r="DV51" i="40"/>
  <c r="DU51" i="40"/>
  <c r="DT51" i="40"/>
  <c r="DS51" i="40"/>
  <c r="DR51" i="40"/>
  <c r="DQ51" i="40"/>
  <c r="DP51" i="40"/>
  <c r="DO51" i="40"/>
  <c r="DN51" i="40"/>
  <c r="DZ32" i="40"/>
  <c r="DZ31" i="40"/>
  <c r="DZ30" i="40"/>
  <c r="DZ29" i="40"/>
  <c r="DZ28" i="40"/>
  <c r="DZ27" i="40"/>
  <c r="DZ26" i="40"/>
  <c r="DZ25" i="40"/>
  <c r="DZ24" i="40"/>
  <c r="DZ23" i="40"/>
  <c r="DZ22" i="40"/>
  <c r="DZ21" i="40"/>
  <c r="DZ20" i="40"/>
  <c r="DY19" i="40"/>
  <c r="DX19" i="40"/>
  <c r="DW19" i="40"/>
  <c r="DV19" i="40"/>
  <c r="DU19" i="40"/>
  <c r="DT19" i="40"/>
  <c r="DS19" i="40"/>
  <c r="DR19" i="40"/>
  <c r="DQ19" i="40"/>
  <c r="DP19" i="40"/>
  <c r="DO19" i="40"/>
  <c r="DN19" i="40"/>
  <c r="DZ16" i="40"/>
  <c r="DZ15" i="40"/>
  <c r="DZ14" i="40"/>
  <c r="DZ13" i="40"/>
  <c r="DZ12" i="40"/>
  <c r="DZ11" i="40"/>
  <c r="DZ10" i="40"/>
  <c r="DZ9" i="40"/>
  <c r="DZ8" i="40"/>
  <c r="DZ7" i="40"/>
  <c r="DZ6" i="40"/>
  <c r="DZ5" i="40"/>
  <c r="DZ4" i="40"/>
  <c r="DJ96" i="40"/>
  <c r="DJ95" i="40"/>
  <c r="DJ94" i="40"/>
  <c r="DJ93" i="40"/>
  <c r="DJ92" i="40"/>
  <c r="DJ91" i="40"/>
  <c r="DJ90" i="40"/>
  <c r="DJ89" i="40"/>
  <c r="DJ88" i="40"/>
  <c r="DJ87" i="40"/>
  <c r="DJ86" i="40"/>
  <c r="DJ85" i="40"/>
  <c r="DJ84" i="40"/>
  <c r="DI83" i="40"/>
  <c r="DH83" i="40"/>
  <c r="DG83" i="40"/>
  <c r="DF83" i="40"/>
  <c r="DE83" i="40"/>
  <c r="DD83" i="40"/>
  <c r="DC83" i="40"/>
  <c r="DB83" i="40"/>
  <c r="DA83" i="40"/>
  <c r="CZ83" i="40"/>
  <c r="CY83" i="40"/>
  <c r="CX83" i="40"/>
  <c r="DJ48" i="40"/>
  <c r="DJ47" i="40"/>
  <c r="DJ46" i="40"/>
  <c r="DJ45" i="40"/>
  <c r="DJ44" i="40"/>
  <c r="DJ43" i="40"/>
  <c r="DJ42" i="40"/>
  <c r="DJ41" i="40"/>
  <c r="DJ40" i="40"/>
  <c r="DJ39" i="40"/>
  <c r="DJ38" i="40"/>
  <c r="DJ37" i="40"/>
  <c r="DJ36" i="40"/>
  <c r="DI35" i="40"/>
  <c r="DH35" i="40"/>
  <c r="DG35" i="40"/>
  <c r="DF35" i="40"/>
  <c r="DE35" i="40"/>
  <c r="DD35" i="40"/>
  <c r="DC35" i="40"/>
  <c r="DB35" i="40"/>
  <c r="DA35" i="40"/>
  <c r="CZ35" i="40"/>
  <c r="CY35" i="40"/>
  <c r="CX35" i="40"/>
  <c r="DI51" i="40"/>
  <c r="DH51" i="40"/>
  <c r="DG51" i="40"/>
  <c r="DF51" i="40"/>
  <c r="DE51" i="40"/>
  <c r="DD51" i="40"/>
  <c r="DC51" i="40"/>
  <c r="DB51" i="40"/>
  <c r="DA51" i="40"/>
  <c r="CZ51" i="40"/>
  <c r="CY51" i="40"/>
  <c r="CX51" i="40"/>
  <c r="DJ32" i="40"/>
  <c r="DJ31" i="40"/>
  <c r="DJ30" i="40"/>
  <c r="DJ29" i="40"/>
  <c r="DJ28" i="40"/>
  <c r="DJ27" i="40"/>
  <c r="DJ26" i="40"/>
  <c r="DJ25" i="40"/>
  <c r="DJ24" i="40"/>
  <c r="DJ23" i="40"/>
  <c r="DJ22" i="40"/>
  <c r="DJ21" i="40"/>
  <c r="DJ20" i="40"/>
  <c r="DI19" i="40"/>
  <c r="DH19" i="40"/>
  <c r="DG19" i="40"/>
  <c r="DF19" i="40"/>
  <c r="DE19" i="40"/>
  <c r="DD19" i="40"/>
  <c r="DC19" i="40"/>
  <c r="DB19" i="40"/>
  <c r="DA19" i="40"/>
  <c r="CZ19" i="40"/>
  <c r="CY19" i="40"/>
  <c r="CX19" i="40"/>
  <c r="DJ16" i="40"/>
  <c r="DJ15" i="40"/>
  <c r="DJ14" i="40"/>
  <c r="DJ13" i="40"/>
  <c r="DJ12" i="40"/>
  <c r="DJ11" i="40"/>
  <c r="DJ10" i="40"/>
  <c r="DJ9" i="40"/>
  <c r="DJ8" i="40"/>
  <c r="DJ7" i="40"/>
  <c r="DJ6" i="40"/>
  <c r="DJ5" i="40"/>
  <c r="DJ4" i="40"/>
  <c r="CT96" i="40"/>
  <c r="CT95" i="40"/>
  <c r="CT94" i="40"/>
  <c r="CT93" i="40"/>
  <c r="CT92" i="40"/>
  <c r="CT91" i="40"/>
  <c r="CT90" i="40"/>
  <c r="CT89" i="40"/>
  <c r="CT88" i="40"/>
  <c r="CT87" i="40"/>
  <c r="CT86" i="40"/>
  <c r="CT85" i="40"/>
  <c r="CT84" i="40"/>
  <c r="CS83" i="40"/>
  <c r="CR83" i="40"/>
  <c r="CQ83" i="40"/>
  <c r="CP83" i="40"/>
  <c r="CO83" i="40"/>
  <c r="CN83" i="40"/>
  <c r="CM83" i="40"/>
  <c r="CL83" i="40"/>
  <c r="CK83" i="40"/>
  <c r="CJ83" i="40"/>
  <c r="CI83" i="40"/>
  <c r="CH83" i="40"/>
  <c r="CT48" i="40"/>
  <c r="CT47" i="40"/>
  <c r="CT46" i="40"/>
  <c r="CT45" i="40"/>
  <c r="CT44" i="40"/>
  <c r="CT43" i="40"/>
  <c r="CT42" i="40"/>
  <c r="CT41" i="40"/>
  <c r="CT40" i="40"/>
  <c r="CT39" i="40"/>
  <c r="CT38" i="40"/>
  <c r="CT37" i="40"/>
  <c r="CT36" i="40"/>
  <c r="CS35" i="40"/>
  <c r="CR35" i="40"/>
  <c r="CQ35" i="40"/>
  <c r="CP35" i="40"/>
  <c r="CO35" i="40"/>
  <c r="CN35" i="40"/>
  <c r="CM35" i="40"/>
  <c r="CL35" i="40"/>
  <c r="CK35" i="40"/>
  <c r="CJ35" i="40"/>
  <c r="CI35" i="40"/>
  <c r="CH35" i="40"/>
  <c r="CS51" i="40"/>
  <c r="CR51" i="40"/>
  <c r="CQ51" i="40"/>
  <c r="CP51" i="40"/>
  <c r="CO51" i="40"/>
  <c r="CN51" i="40"/>
  <c r="CM51" i="40"/>
  <c r="CL51" i="40"/>
  <c r="CK51" i="40"/>
  <c r="CJ51" i="40"/>
  <c r="CI51" i="40"/>
  <c r="CH51" i="40"/>
  <c r="CT32" i="40"/>
  <c r="CT31" i="40"/>
  <c r="CT30" i="40"/>
  <c r="CT29" i="40"/>
  <c r="CT28" i="40"/>
  <c r="CT27" i="40"/>
  <c r="CT26" i="40"/>
  <c r="CT25" i="40"/>
  <c r="CT24" i="40"/>
  <c r="CT23" i="40"/>
  <c r="CT22" i="40"/>
  <c r="CT21" i="40"/>
  <c r="CT20" i="40"/>
  <c r="CS19" i="40"/>
  <c r="CR19" i="40"/>
  <c r="CQ19" i="40"/>
  <c r="CP19" i="40"/>
  <c r="CO19" i="40"/>
  <c r="CN19" i="40"/>
  <c r="CM19" i="40"/>
  <c r="CL19" i="40"/>
  <c r="CK19" i="40"/>
  <c r="CJ19" i="40"/>
  <c r="CI19" i="40"/>
  <c r="CH19" i="40"/>
  <c r="CT16" i="40"/>
  <c r="CT15" i="40"/>
  <c r="CT14" i="40"/>
  <c r="CT13" i="40"/>
  <c r="CT12" i="40"/>
  <c r="CT11" i="40"/>
  <c r="CT10" i="40"/>
  <c r="CT9" i="40"/>
  <c r="CT8" i="40"/>
  <c r="CT7" i="40"/>
  <c r="CT6" i="40"/>
  <c r="CT5" i="40"/>
  <c r="CT4" i="40"/>
  <c r="CD96" i="40"/>
  <c r="CD95" i="40"/>
  <c r="CD94" i="40"/>
  <c r="CD93" i="40"/>
  <c r="CD92" i="40"/>
  <c r="CD91" i="40"/>
  <c r="CD90" i="40"/>
  <c r="CD89" i="40"/>
  <c r="CD88" i="40"/>
  <c r="CD87" i="40"/>
  <c r="CD86" i="40"/>
  <c r="CD85" i="40"/>
  <c r="CD84" i="40"/>
  <c r="CC81" i="40"/>
  <c r="CB81" i="40"/>
  <c r="CA81" i="40"/>
  <c r="BZ81" i="40"/>
  <c r="BY81" i="40"/>
  <c r="BX81" i="40"/>
  <c r="BW81" i="40"/>
  <c r="BV81" i="40"/>
  <c r="BU81" i="40"/>
  <c r="BT81" i="40"/>
  <c r="BS81" i="40"/>
  <c r="BR81" i="40"/>
  <c r="CD80" i="40"/>
  <c r="CD79" i="40"/>
  <c r="CD78" i="40"/>
  <c r="CD77" i="40"/>
  <c r="CD76" i="40"/>
  <c r="CD75" i="40"/>
  <c r="CD74" i="40"/>
  <c r="CD73" i="40"/>
  <c r="CD72" i="40"/>
  <c r="CD71" i="40"/>
  <c r="CD70" i="40"/>
  <c r="CD69" i="40"/>
  <c r="CD68" i="40"/>
  <c r="CD48" i="40"/>
  <c r="CD47" i="40"/>
  <c r="CD46" i="40"/>
  <c r="CD45" i="40"/>
  <c r="CD44" i="40"/>
  <c r="CD43" i="40"/>
  <c r="CD42" i="40"/>
  <c r="CD41" i="40"/>
  <c r="CD40" i="40"/>
  <c r="CD39" i="40"/>
  <c r="CD38" i="40"/>
  <c r="CD37" i="40"/>
  <c r="CD36" i="40"/>
  <c r="CD64" i="40"/>
  <c r="CD63" i="40"/>
  <c r="CD62" i="40"/>
  <c r="CD61" i="40"/>
  <c r="CD60" i="40"/>
  <c r="CD59" i="40"/>
  <c r="CD58" i="40"/>
  <c r="CD57" i="40"/>
  <c r="CD56" i="40"/>
  <c r="CD55" i="40"/>
  <c r="CD54" i="40"/>
  <c r="CD53" i="40"/>
  <c r="CD52" i="40"/>
  <c r="CD32" i="40"/>
  <c r="CD31" i="40"/>
  <c r="CD30" i="40"/>
  <c r="CD29" i="40"/>
  <c r="CD28" i="40"/>
  <c r="CD27" i="40"/>
  <c r="CD26" i="40"/>
  <c r="CD25" i="40"/>
  <c r="CD24" i="40"/>
  <c r="CD23" i="40"/>
  <c r="CD22" i="40"/>
  <c r="CD21" i="40"/>
  <c r="CD20" i="40"/>
  <c r="CB19" i="40"/>
  <c r="BX35" i="40"/>
  <c r="BV83" i="40"/>
  <c r="CB83" i="40"/>
  <c r="CA83" i="40"/>
  <c r="BZ83" i="40"/>
  <c r="BT83" i="40"/>
  <c r="BS83" i="40"/>
  <c r="BR83" i="40"/>
  <c r="CC67" i="40"/>
  <c r="BW67" i="40"/>
  <c r="BU67" i="40"/>
  <c r="CB35" i="40"/>
  <c r="BZ35" i="40"/>
  <c r="BY35" i="40"/>
  <c r="BR35" i="40"/>
  <c r="BZ51" i="40"/>
  <c r="BW51" i="40"/>
  <c r="BR51" i="40"/>
  <c r="CC19" i="40"/>
  <c r="BU19" i="40"/>
  <c r="BT19" i="40"/>
  <c r="CD16" i="40"/>
  <c r="CD15" i="40"/>
  <c r="CD14" i="40"/>
  <c r="CD13" i="40"/>
  <c r="CD12" i="40"/>
  <c r="CD11" i="40"/>
  <c r="CD10" i="40"/>
  <c r="CD9" i="40"/>
  <c r="CD8" i="40"/>
  <c r="CD7" i="40"/>
  <c r="CD6" i="40"/>
  <c r="CD5" i="40"/>
  <c r="CD4" i="40"/>
  <c r="CC51" i="40"/>
  <c r="BU51" i="40"/>
  <c r="CD81" i="40" l="1"/>
  <c r="BT67" i="40"/>
  <c r="CB67" i="40"/>
  <c r="BV67" i="40"/>
  <c r="BV19" i="40"/>
  <c r="BT35" i="40"/>
  <c r="BV51" i="40"/>
  <c r="BW19" i="40"/>
  <c r="BY51" i="40"/>
  <c r="BS35" i="40"/>
  <c r="CA35" i="40"/>
  <c r="BX67" i="40"/>
  <c r="BU83" i="40"/>
  <c r="CC83" i="40"/>
  <c r="BX51" i="40"/>
  <c r="BX19" i="40"/>
  <c r="BY67" i="40"/>
  <c r="BY19" i="40"/>
  <c r="BS51" i="40"/>
  <c r="CA51" i="40"/>
  <c r="BU35" i="40"/>
  <c r="CC35" i="40"/>
  <c r="BR67" i="40"/>
  <c r="BZ67" i="40"/>
  <c r="BW83" i="40"/>
  <c r="BR19" i="40"/>
  <c r="BZ19" i="40"/>
  <c r="BT51" i="40"/>
  <c r="CB51" i="40"/>
  <c r="BV35" i="40"/>
  <c r="BS67" i="40"/>
  <c r="CA67" i="40"/>
  <c r="BX83" i="40"/>
  <c r="BS19" i="40"/>
  <c r="CA19" i="40"/>
  <c r="BW35" i="40"/>
  <c r="BY83" i="40"/>
  <c r="EA81" i="40" l="1"/>
  <c r="AH28" i="39"/>
  <c r="AH27" i="39"/>
  <c r="AH26" i="39"/>
  <c r="AH25" i="39"/>
  <c r="AH24" i="39"/>
  <c r="AH23" i="39"/>
  <c r="AH22" i="39"/>
  <c r="AH21" i="39"/>
  <c r="AH20" i="39"/>
  <c r="AH19" i="39"/>
  <c r="AG17" i="39"/>
  <c r="AF17" i="39"/>
  <c r="AE17" i="39"/>
  <c r="AD17" i="39"/>
  <c r="AC17" i="39"/>
  <c r="AB17" i="39"/>
  <c r="AA17" i="39"/>
  <c r="Z17" i="39"/>
  <c r="Y17" i="39"/>
  <c r="X17" i="39"/>
  <c r="W17" i="39"/>
  <c r="V17" i="39"/>
  <c r="AH56" i="39"/>
  <c r="AH55" i="39"/>
  <c r="AH54" i="39"/>
  <c r="AH53" i="39"/>
  <c r="AH52" i="39"/>
  <c r="AH51" i="39"/>
  <c r="AH50" i="39"/>
  <c r="AH49" i="39"/>
  <c r="AH48" i="39"/>
  <c r="AH47" i="39"/>
  <c r="AH46" i="39"/>
  <c r="AG45" i="39"/>
  <c r="AF45" i="39"/>
  <c r="AE45" i="39"/>
  <c r="AD45" i="39"/>
  <c r="AC45" i="39"/>
  <c r="AB45" i="39"/>
  <c r="AA45" i="39"/>
  <c r="Z45" i="39"/>
  <c r="Y45" i="39"/>
  <c r="X45" i="39"/>
  <c r="W45" i="39"/>
  <c r="V45" i="39"/>
  <c r="AH70" i="39"/>
  <c r="AH69" i="39"/>
  <c r="AH68" i="39"/>
  <c r="AH67" i="39"/>
  <c r="AH66" i="39"/>
  <c r="AH65" i="39"/>
  <c r="AH64" i="39"/>
  <c r="AH63" i="39"/>
  <c r="AH62" i="39"/>
  <c r="AH61" i="39"/>
  <c r="AG59" i="39"/>
  <c r="AF59" i="39"/>
  <c r="AE59" i="39"/>
  <c r="AD59" i="39"/>
  <c r="AC59" i="39"/>
  <c r="AB59" i="39"/>
  <c r="AA59" i="39"/>
  <c r="Z59" i="39"/>
  <c r="Y59" i="39"/>
  <c r="X59" i="39"/>
  <c r="W59" i="39"/>
  <c r="V59" i="39"/>
  <c r="AG15" i="39"/>
  <c r="AF15" i="39"/>
  <c r="AE15" i="39"/>
  <c r="AD15" i="39"/>
  <c r="AC15" i="39"/>
  <c r="AB15" i="39"/>
  <c r="AA15" i="39"/>
  <c r="Z15" i="39"/>
  <c r="Y15" i="39"/>
  <c r="X15" i="39"/>
  <c r="W15" i="39"/>
  <c r="V15" i="39"/>
  <c r="AH14" i="39"/>
  <c r="AH13" i="39"/>
  <c r="AH12" i="39"/>
  <c r="AH11" i="39"/>
  <c r="AH10" i="39"/>
  <c r="AH9" i="39"/>
  <c r="AH8" i="39"/>
  <c r="AH7" i="39"/>
  <c r="AH6" i="39"/>
  <c r="AH5" i="39"/>
  <c r="AH4" i="39"/>
  <c r="AH15" i="39" l="1"/>
  <c r="AH18" i="39"/>
  <c r="AH60" i="39"/>
  <c r="C139" i="36" l="1"/>
  <c r="C138" i="36"/>
  <c r="C137" i="36"/>
  <c r="C136" i="36"/>
  <c r="C135" i="36"/>
  <c r="C134" i="36"/>
  <c r="C133" i="36"/>
  <c r="C132" i="36"/>
  <c r="C131" i="36"/>
  <c r="C130" i="36"/>
  <c r="C129" i="36"/>
  <c r="C128" i="36"/>
  <c r="C122" i="36"/>
  <c r="C121" i="36"/>
  <c r="C120" i="36"/>
  <c r="C119" i="36"/>
  <c r="C118" i="36"/>
  <c r="C117" i="36"/>
  <c r="C116" i="36"/>
  <c r="C115" i="36"/>
  <c r="C114" i="36"/>
  <c r="C113" i="36"/>
  <c r="C112" i="36"/>
  <c r="C111" i="36"/>
  <c r="C139" i="35"/>
  <c r="C138" i="35"/>
  <c r="C137" i="35"/>
  <c r="C136" i="35"/>
  <c r="C135" i="35"/>
  <c r="C134" i="35"/>
  <c r="C133" i="35"/>
  <c r="C132" i="35"/>
  <c r="C131" i="35"/>
  <c r="C130" i="35"/>
  <c r="C129" i="35"/>
  <c r="C128" i="35"/>
  <c r="C122" i="35"/>
  <c r="C121" i="35"/>
  <c r="C120" i="35"/>
  <c r="C119" i="35"/>
  <c r="C118" i="35"/>
  <c r="C117" i="35"/>
  <c r="C116" i="35"/>
  <c r="C115" i="35"/>
  <c r="C114" i="35"/>
  <c r="C113" i="35"/>
  <c r="C112" i="35"/>
  <c r="C111" i="35"/>
  <c r="C139" i="34"/>
  <c r="C138" i="34"/>
  <c r="C137" i="34"/>
  <c r="C136" i="34"/>
  <c r="C135" i="34"/>
  <c r="C134" i="34"/>
  <c r="C133" i="34"/>
  <c r="C132" i="34"/>
  <c r="C131" i="34"/>
  <c r="C130" i="34"/>
  <c r="C129" i="34"/>
  <c r="C128" i="34"/>
  <c r="C127" i="34"/>
  <c r="C122" i="34"/>
  <c r="C121" i="34"/>
  <c r="C120" i="34"/>
  <c r="C119" i="34"/>
  <c r="C118" i="34"/>
  <c r="C117" i="34"/>
  <c r="C116" i="34"/>
  <c r="C115" i="34"/>
  <c r="C114" i="34"/>
  <c r="C113" i="34"/>
  <c r="C112" i="34"/>
  <c r="C111" i="34"/>
  <c r="C105" i="36"/>
  <c r="C104" i="36"/>
  <c r="C103" i="36"/>
  <c r="C102" i="36"/>
  <c r="C101" i="36"/>
  <c r="C100" i="36"/>
  <c r="C99" i="36"/>
  <c r="C98" i="36"/>
  <c r="C97" i="36"/>
  <c r="C96" i="36"/>
  <c r="C95" i="36"/>
  <c r="C94" i="36"/>
  <c r="C105" i="35"/>
  <c r="C104" i="35"/>
  <c r="C103" i="35"/>
  <c r="C102" i="35"/>
  <c r="C101" i="35"/>
  <c r="C100" i="35"/>
  <c r="C99" i="35"/>
  <c r="C98" i="35"/>
  <c r="C97" i="35"/>
  <c r="C96" i="35"/>
  <c r="C95" i="35"/>
  <c r="C94" i="35"/>
  <c r="C105" i="34"/>
  <c r="C104" i="34"/>
  <c r="C103" i="34"/>
  <c r="C102" i="34"/>
  <c r="C101" i="34"/>
  <c r="C100" i="34"/>
  <c r="C99" i="34"/>
  <c r="C98" i="34"/>
  <c r="C97" i="34"/>
  <c r="C96" i="34"/>
  <c r="C95" i="34"/>
  <c r="C94" i="34"/>
  <c r="C90" i="36" l="1"/>
  <c r="C89" i="36"/>
  <c r="C88" i="36"/>
  <c r="C87" i="36"/>
  <c r="C86" i="36"/>
  <c r="C85" i="36"/>
  <c r="C84" i="36"/>
  <c r="C83" i="36"/>
  <c r="C82" i="36"/>
  <c r="C81" i="36"/>
  <c r="C80" i="36"/>
  <c r="C79" i="36"/>
  <c r="C90" i="35"/>
  <c r="C89" i="35"/>
  <c r="C88" i="35"/>
  <c r="C87" i="35"/>
  <c r="C86" i="35"/>
  <c r="C85" i="35"/>
  <c r="C84" i="35"/>
  <c r="C83" i="35"/>
  <c r="C82" i="35"/>
  <c r="C81" i="35"/>
  <c r="C80" i="35"/>
  <c r="C79" i="35"/>
  <c r="C90" i="34"/>
  <c r="C89" i="34"/>
  <c r="C88" i="34"/>
  <c r="C87" i="34"/>
  <c r="C86" i="34"/>
  <c r="C85" i="34"/>
  <c r="C84" i="34"/>
  <c r="C83" i="34"/>
  <c r="C82" i="34"/>
  <c r="C81" i="34"/>
  <c r="C80" i="34"/>
  <c r="C79" i="34"/>
  <c r="C90" i="31"/>
  <c r="C89" i="31"/>
  <c r="C88" i="31"/>
  <c r="C87" i="31"/>
  <c r="C86" i="31"/>
  <c r="C85" i="31"/>
  <c r="C84" i="31"/>
  <c r="C83" i="31"/>
  <c r="C82" i="31"/>
  <c r="C81" i="31"/>
  <c r="C80" i="31"/>
  <c r="C79" i="31"/>
  <c r="C90" i="30"/>
  <c r="C89" i="30"/>
  <c r="C88" i="30"/>
  <c r="C87" i="30"/>
  <c r="C86" i="30"/>
  <c r="C85" i="30"/>
  <c r="C84" i="30"/>
  <c r="C83" i="30"/>
  <c r="C82" i="30"/>
  <c r="C81" i="30"/>
  <c r="C80" i="30"/>
  <c r="C79" i="30"/>
  <c r="C90" i="29"/>
  <c r="C89" i="29"/>
  <c r="C88" i="29"/>
  <c r="C87" i="29"/>
  <c r="C86" i="29"/>
  <c r="C85" i="29"/>
  <c r="C84" i="29"/>
  <c r="C83" i="29"/>
  <c r="C82" i="29"/>
  <c r="C81" i="29"/>
  <c r="C80" i="29"/>
  <c r="C79" i="29"/>
  <c r="E88" i="33"/>
  <c r="C90" i="33"/>
  <c r="E90" i="33" s="1"/>
  <c r="C89" i="33"/>
  <c r="E89" i="33" s="1"/>
  <c r="C88" i="33"/>
  <c r="C87" i="33"/>
  <c r="E87" i="33" s="1"/>
  <c r="C86" i="33"/>
  <c r="E86" i="33" s="1"/>
  <c r="C85" i="33"/>
  <c r="E85" i="33" s="1"/>
  <c r="C84" i="33"/>
  <c r="E84" i="33" s="1"/>
  <c r="C83" i="33"/>
  <c r="E83" i="33" s="1"/>
  <c r="C82" i="33"/>
  <c r="E82" i="33" s="1"/>
  <c r="C81" i="33"/>
  <c r="E81" i="33" s="1"/>
  <c r="C80" i="33"/>
  <c r="C79" i="33"/>
  <c r="C75" i="32"/>
  <c r="C74" i="32"/>
  <c r="C73" i="32"/>
  <c r="C72" i="32"/>
  <c r="C71" i="32"/>
  <c r="C70" i="32"/>
  <c r="C69" i="32"/>
  <c r="C68" i="32"/>
  <c r="C67" i="32"/>
  <c r="E80" i="33" l="1"/>
  <c r="E79" i="33"/>
  <c r="C2" i="36"/>
  <c r="C2" i="35"/>
  <c r="C2" i="34"/>
  <c r="C2" i="33"/>
  <c r="E4" i="47" l="1"/>
  <c r="T4" i="47" s="1"/>
  <c r="F4" i="47"/>
  <c r="U4" i="47" s="1"/>
  <c r="G4" i="47"/>
  <c r="V4" i="47" s="1"/>
  <c r="H4" i="47"/>
  <c r="W4" i="47" s="1"/>
  <c r="I4" i="47"/>
  <c r="X4" i="47" s="1"/>
  <c r="J4" i="47"/>
  <c r="Y4" i="47" s="1"/>
  <c r="K4" i="47"/>
  <c r="Z4" i="47" s="1"/>
  <c r="L4" i="47"/>
  <c r="AA4" i="47" s="1"/>
  <c r="M4" i="47"/>
  <c r="AB4" i="47" s="1"/>
  <c r="N4" i="47"/>
  <c r="AC4" i="47" s="1"/>
  <c r="O4" i="47"/>
  <c r="AD4" i="47" s="1"/>
  <c r="D4" i="47"/>
  <c r="S4" i="47" s="1"/>
  <c r="C4" i="2"/>
  <c r="N3" i="40"/>
  <c r="N3" i="41" s="1"/>
  <c r="M3" i="40"/>
  <c r="M3" i="41" s="1"/>
  <c r="L3" i="40"/>
  <c r="L3" i="41" s="1"/>
  <c r="K3" i="40"/>
  <c r="K3" i="41" s="1"/>
  <c r="J3" i="40"/>
  <c r="J3" i="41" s="1"/>
  <c r="I3" i="40"/>
  <c r="I3" i="41" s="1"/>
  <c r="H3" i="40"/>
  <c r="H3" i="41" s="1"/>
  <c r="G3" i="40"/>
  <c r="G3" i="41" s="1"/>
  <c r="F3" i="40"/>
  <c r="F3" i="41" s="1"/>
  <c r="E3" i="40"/>
  <c r="E3" i="41" s="1"/>
  <c r="D3" i="40"/>
  <c r="D3" i="41" s="1"/>
  <c r="C3" i="40"/>
  <c r="C3" i="41" s="1"/>
  <c r="C127" i="36" l="1"/>
  <c r="C110" i="36"/>
  <c r="C127" i="35"/>
  <c r="C110" i="35"/>
  <c r="C110" i="34"/>
  <c r="C4" i="43"/>
  <c r="C89" i="43" s="1"/>
  <c r="C4" i="36"/>
  <c r="C181" i="36" s="1"/>
  <c r="C4" i="35"/>
  <c r="C142" i="35" s="1"/>
  <c r="C4" i="34"/>
  <c r="C181" i="34" s="1"/>
  <c r="C4" i="33"/>
  <c r="C77" i="33" s="1"/>
  <c r="C4" i="32"/>
  <c r="C4" i="31"/>
  <c r="C161" i="31" s="1"/>
  <c r="C4" i="30"/>
  <c r="C188" i="30" s="1"/>
  <c r="C4" i="29"/>
  <c r="C109" i="29" s="1"/>
  <c r="C2" i="43"/>
  <c r="C4" i="10"/>
  <c r="C77" i="10" s="1"/>
  <c r="C17" i="33"/>
  <c r="P53" i="28"/>
  <c r="P52" i="28"/>
  <c r="P51" i="28"/>
  <c r="O53" i="28"/>
  <c r="N53" i="28"/>
  <c r="M53" i="28"/>
  <c r="M54" i="28" s="1"/>
  <c r="L53" i="28"/>
  <c r="K53" i="28"/>
  <c r="J53" i="28"/>
  <c r="I53" i="28"/>
  <c r="H53" i="28"/>
  <c r="G53" i="28"/>
  <c r="F53" i="28"/>
  <c r="E53" i="28"/>
  <c r="E54" i="28" s="1"/>
  <c r="O52" i="28"/>
  <c r="N52" i="28"/>
  <c r="M52" i="28"/>
  <c r="L52" i="28"/>
  <c r="K52" i="28"/>
  <c r="J52" i="28"/>
  <c r="I52" i="28"/>
  <c r="H52" i="28"/>
  <c r="G52" i="28"/>
  <c r="F52" i="28"/>
  <c r="E52" i="28"/>
  <c r="O51" i="28"/>
  <c r="N51" i="28"/>
  <c r="M51" i="28"/>
  <c r="L51" i="28"/>
  <c r="K51" i="28"/>
  <c r="J51" i="28"/>
  <c r="I51" i="28"/>
  <c r="H51" i="28"/>
  <c r="G51" i="28"/>
  <c r="F51" i="28"/>
  <c r="E51" i="28"/>
  <c r="C181" i="35"/>
  <c r="C109" i="35"/>
  <c r="C40" i="35"/>
  <c r="C188" i="34"/>
  <c r="C126" i="34"/>
  <c r="C22" i="34"/>
  <c r="C77" i="32"/>
  <c r="C49" i="32"/>
  <c r="C19" i="32"/>
  <c r="C181" i="31"/>
  <c r="C92" i="31"/>
  <c r="C142" i="30"/>
  <c r="C77" i="2"/>
  <c r="C65" i="2"/>
  <c r="C49" i="2"/>
  <c r="C34" i="2"/>
  <c r="C19" i="2"/>
  <c r="N115" i="41"/>
  <c r="M115" i="41"/>
  <c r="L115" i="41"/>
  <c r="K115" i="41"/>
  <c r="J115" i="41"/>
  <c r="I115" i="41"/>
  <c r="H115" i="41"/>
  <c r="G115" i="41"/>
  <c r="F115" i="41"/>
  <c r="E115" i="41"/>
  <c r="D115" i="41"/>
  <c r="C115" i="41"/>
  <c r="N99" i="41"/>
  <c r="M99" i="41"/>
  <c r="L99" i="41"/>
  <c r="K99" i="41"/>
  <c r="J99" i="41"/>
  <c r="I99" i="41"/>
  <c r="H99" i="41"/>
  <c r="G99" i="41"/>
  <c r="F99" i="41"/>
  <c r="E99" i="41"/>
  <c r="D99" i="41"/>
  <c r="C99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N35" i="41"/>
  <c r="M35" i="41"/>
  <c r="L35" i="41"/>
  <c r="K35" i="41"/>
  <c r="J35" i="41"/>
  <c r="I35" i="41"/>
  <c r="H35" i="41"/>
  <c r="G35" i="41"/>
  <c r="F35" i="41"/>
  <c r="E35" i="41"/>
  <c r="D35" i="41"/>
  <c r="C35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J3" i="40"/>
  <c r="BJ115" i="40" s="1"/>
  <c r="BI3" i="40"/>
  <c r="BH3" i="40"/>
  <c r="BG3" i="40"/>
  <c r="BF3" i="40"/>
  <c r="BF115" i="40" s="1"/>
  <c r="BE3" i="40"/>
  <c r="BD3" i="40"/>
  <c r="BD115" i="40" s="1"/>
  <c r="BC3" i="40"/>
  <c r="BC115" i="40" s="1"/>
  <c r="BB3" i="40"/>
  <c r="BA3" i="40"/>
  <c r="AZ3" i="40"/>
  <c r="AZ115" i="40" s="1"/>
  <c r="AY3" i="40"/>
  <c r="AY99" i="40" s="1"/>
  <c r="AT3" i="40"/>
  <c r="AS3" i="40"/>
  <c r="AS51" i="40" s="1"/>
  <c r="AR3" i="40"/>
  <c r="AR19" i="40" s="1"/>
  <c r="AQ3" i="40"/>
  <c r="AQ83" i="40" s="1"/>
  <c r="AP3" i="40"/>
  <c r="AO3" i="40"/>
  <c r="AO35" i="40" s="1"/>
  <c r="AN3" i="40"/>
  <c r="AM3" i="40"/>
  <c r="AL3" i="40"/>
  <c r="AL99" i="40" s="1"/>
  <c r="AK3" i="40"/>
  <c r="AJ3" i="40"/>
  <c r="AI3" i="40"/>
  <c r="AI19" i="40" s="1"/>
  <c r="AD3" i="40"/>
  <c r="AD51" i="40" s="1"/>
  <c r="AC3" i="40"/>
  <c r="AC99" i="40" s="1"/>
  <c r="AB3" i="40"/>
  <c r="AB83" i="40" s="1"/>
  <c r="AA3" i="40"/>
  <c r="AA99" i="40" s="1"/>
  <c r="Z3" i="40"/>
  <c r="Z115" i="40" s="1"/>
  <c r="Y3" i="40"/>
  <c r="Y115" i="40" s="1"/>
  <c r="X3" i="40"/>
  <c r="X115" i="40" s="1"/>
  <c r="W3" i="40"/>
  <c r="W115" i="40" s="1"/>
  <c r="V3" i="40"/>
  <c r="U3" i="40"/>
  <c r="T3" i="40"/>
  <c r="T99" i="40" s="1"/>
  <c r="S3" i="40"/>
  <c r="S99" i="40" s="1"/>
  <c r="BF35" i="40"/>
  <c r="BF51" i="40"/>
  <c r="BF19" i="40"/>
  <c r="AT19" i="40"/>
  <c r="AT51" i="40"/>
  <c r="AL51" i="40"/>
  <c r="AT35" i="40"/>
  <c r="AT83" i="40"/>
  <c r="AT99" i="40"/>
  <c r="AT115" i="40"/>
  <c r="AD99" i="40"/>
  <c r="X99" i="40"/>
  <c r="AD19" i="40"/>
  <c r="Y19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N99" i="40"/>
  <c r="M99" i="40"/>
  <c r="L99" i="40"/>
  <c r="K99" i="40"/>
  <c r="J99" i="40"/>
  <c r="I99" i="40"/>
  <c r="H99" i="40"/>
  <c r="G99" i="40"/>
  <c r="F99" i="40"/>
  <c r="E99" i="40"/>
  <c r="D99" i="40"/>
  <c r="C99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N35" i="40"/>
  <c r="M35" i="40"/>
  <c r="L35" i="40"/>
  <c r="K35" i="40"/>
  <c r="J35" i="40"/>
  <c r="I35" i="40"/>
  <c r="H35" i="40"/>
  <c r="G35" i="40"/>
  <c r="F35" i="40"/>
  <c r="E35" i="40"/>
  <c r="D35" i="40"/>
  <c r="C35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N87" i="39"/>
  <c r="M87" i="39"/>
  <c r="L87" i="39"/>
  <c r="K87" i="39"/>
  <c r="J87" i="39"/>
  <c r="I87" i="39"/>
  <c r="H87" i="39"/>
  <c r="G87" i="39"/>
  <c r="F87" i="39"/>
  <c r="E87" i="39"/>
  <c r="D87" i="39"/>
  <c r="C87" i="39"/>
  <c r="N73" i="39"/>
  <c r="M73" i="39"/>
  <c r="L73" i="39"/>
  <c r="K73" i="39"/>
  <c r="J73" i="39"/>
  <c r="I73" i="39"/>
  <c r="H73" i="39"/>
  <c r="G73" i="39"/>
  <c r="F73" i="39"/>
  <c r="E73" i="39"/>
  <c r="D73" i="39"/>
  <c r="C73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N45" i="39"/>
  <c r="M45" i="39"/>
  <c r="L45" i="39"/>
  <c r="K45" i="39"/>
  <c r="J45" i="39"/>
  <c r="I45" i="39"/>
  <c r="H45" i="39"/>
  <c r="G45" i="39"/>
  <c r="F45" i="39"/>
  <c r="E45" i="39"/>
  <c r="D45" i="39"/>
  <c r="C45" i="39"/>
  <c r="N31" i="39"/>
  <c r="M31" i="39"/>
  <c r="L31" i="39"/>
  <c r="K31" i="39"/>
  <c r="J31" i="39"/>
  <c r="I31" i="39"/>
  <c r="H31" i="39"/>
  <c r="G31" i="39"/>
  <c r="F31" i="39"/>
  <c r="E31" i="39"/>
  <c r="D31" i="39"/>
  <c r="C31" i="39"/>
  <c r="N59" i="39"/>
  <c r="M59" i="39"/>
  <c r="L59" i="39"/>
  <c r="K59" i="39"/>
  <c r="J59" i="39"/>
  <c r="I59" i="39"/>
  <c r="H59" i="39"/>
  <c r="G59" i="39"/>
  <c r="F59" i="39"/>
  <c r="E59" i="39"/>
  <c r="D59" i="39"/>
  <c r="C59" i="39"/>
  <c r="X19" i="40"/>
  <c r="AJ115" i="40"/>
  <c r="AJ51" i="40"/>
  <c r="M50" i="28"/>
  <c r="M46" i="28"/>
  <c r="M42" i="28"/>
  <c r="M38" i="28"/>
  <c r="Y49" i="28"/>
  <c r="Y48" i="28"/>
  <c r="Y47" i="28"/>
  <c r="Y45" i="28"/>
  <c r="Y44" i="28"/>
  <c r="Y43" i="28"/>
  <c r="Y41" i="28"/>
  <c r="Y40" i="28"/>
  <c r="Y39" i="28"/>
  <c r="Y37" i="28"/>
  <c r="Y36" i="28"/>
  <c r="Y35" i="28"/>
  <c r="C78" i="36"/>
  <c r="C78" i="35"/>
  <c r="C78" i="34"/>
  <c r="C78" i="33"/>
  <c r="E78" i="33" s="1"/>
  <c r="C78" i="31"/>
  <c r="C78" i="30"/>
  <c r="G38" i="28"/>
  <c r="G42" i="28"/>
  <c r="G46" i="28"/>
  <c r="G50" i="28"/>
  <c r="E85" i="36"/>
  <c r="E87" i="35"/>
  <c r="E89" i="34"/>
  <c r="E81" i="34"/>
  <c r="E75" i="32"/>
  <c r="E74" i="32"/>
  <c r="E73" i="32"/>
  <c r="E72" i="32"/>
  <c r="E71" i="32"/>
  <c r="E70" i="32"/>
  <c r="E68" i="32"/>
  <c r="E67" i="32"/>
  <c r="E90" i="29"/>
  <c r="E89" i="29"/>
  <c r="E88" i="29"/>
  <c r="E87" i="29"/>
  <c r="E86" i="29"/>
  <c r="E85" i="29"/>
  <c r="E84" i="29"/>
  <c r="E83" i="29"/>
  <c r="E82" i="29"/>
  <c r="E81" i="29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5" i="2"/>
  <c r="E74" i="2"/>
  <c r="E73" i="2"/>
  <c r="E72" i="2"/>
  <c r="E71" i="2"/>
  <c r="E70" i="2"/>
  <c r="E69" i="2"/>
  <c r="E68" i="2"/>
  <c r="E67" i="2"/>
  <c r="E66" i="2"/>
  <c r="C55" i="36"/>
  <c r="C55" i="35"/>
  <c r="C55" i="34"/>
  <c r="C55" i="33"/>
  <c r="C46" i="32"/>
  <c r="C55" i="31"/>
  <c r="C55" i="30"/>
  <c r="C55" i="29"/>
  <c r="C55" i="10"/>
  <c r="C46" i="2"/>
  <c r="V53" i="28"/>
  <c r="U53" i="28"/>
  <c r="T53" i="28"/>
  <c r="S53" i="28"/>
  <c r="R53" i="28"/>
  <c r="R54" i="28" s="1"/>
  <c r="Q53" i="28"/>
  <c r="V52" i="28"/>
  <c r="U52" i="28"/>
  <c r="T52" i="28"/>
  <c r="S52" i="28"/>
  <c r="R52" i="28"/>
  <c r="Q52" i="28"/>
  <c r="V51" i="28"/>
  <c r="V54" i="28" s="1"/>
  <c r="U51" i="28"/>
  <c r="T51" i="28"/>
  <c r="S51" i="28"/>
  <c r="R51" i="28"/>
  <c r="Q51" i="28"/>
  <c r="V50" i="28"/>
  <c r="U50" i="28"/>
  <c r="T50" i="28"/>
  <c r="S50" i="28"/>
  <c r="R50" i="28"/>
  <c r="Q50" i="28"/>
  <c r="O50" i="28"/>
  <c r="N50" i="28"/>
  <c r="L50" i="28"/>
  <c r="K50" i="28"/>
  <c r="J50" i="28"/>
  <c r="I50" i="28"/>
  <c r="H50" i="28"/>
  <c r="F50" i="28"/>
  <c r="E50" i="28"/>
  <c r="V46" i="28"/>
  <c r="U46" i="28"/>
  <c r="T46" i="28"/>
  <c r="S46" i="28"/>
  <c r="R46" i="28"/>
  <c r="Q46" i="28"/>
  <c r="O46" i="28"/>
  <c r="N46" i="28"/>
  <c r="L46" i="28"/>
  <c r="K46" i="28"/>
  <c r="J46" i="28"/>
  <c r="I46" i="28"/>
  <c r="H46" i="28"/>
  <c r="F46" i="28"/>
  <c r="E46" i="28"/>
  <c r="V42" i="28"/>
  <c r="U42" i="28"/>
  <c r="T42" i="28"/>
  <c r="S42" i="28"/>
  <c r="R42" i="28"/>
  <c r="Q42" i="28"/>
  <c r="O42" i="28"/>
  <c r="N42" i="28"/>
  <c r="L42" i="28"/>
  <c r="K42" i="28"/>
  <c r="J42" i="28"/>
  <c r="I42" i="28"/>
  <c r="H42" i="28"/>
  <c r="F42" i="28"/>
  <c r="E42" i="28"/>
  <c r="V38" i="28"/>
  <c r="U38" i="28"/>
  <c r="T38" i="28"/>
  <c r="S38" i="28"/>
  <c r="R38" i="28"/>
  <c r="Q38" i="28"/>
  <c r="O38" i="28"/>
  <c r="N38" i="28"/>
  <c r="L38" i="28"/>
  <c r="K38" i="28"/>
  <c r="J38" i="28"/>
  <c r="I38" i="28"/>
  <c r="H38" i="28"/>
  <c r="F38" i="28"/>
  <c r="E38" i="28"/>
  <c r="P50" i="28"/>
  <c r="P46" i="28"/>
  <c r="P42" i="28"/>
  <c r="P38" i="28"/>
  <c r="S54" i="28"/>
  <c r="T54" i="28"/>
  <c r="U54" i="28"/>
  <c r="C13" i="28"/>
  <c r="L29" i="39"/>
  <c r="F29" i="39"/>
  <c r="C40" i="41"/>
  <c r="C48" i="41"/>
  <c r="C24" i="41"/>
  <c r="C37" i="41"/>
  <c r="C45" i="41"/>
  <c r="C42" i="41"/>
  <c r="C23" i="41"/>
  <c r="C31" i="41"/>
  <c r="C39" i="41"/>
  <c r="C47" i="41"/>
  <c r="H29" i="39"/>
  <c r="G97" i="40"/>
  <c r="G151" i="40" s="1"/>
  <c r="C5" i="34"/>
  <c r="C9" i="34"/>
  <c r="C10" i="34"/>
  <c r="C11" i="34"/>
  <c r="C17" i="34"/>
  <c r="D71" i="39"/>
  <c r="H71" i="39"/>
  <c r="L71" i="39"/>
  <c r="C15" i="33"/>
  <c r="C10" i="33"/>
  <c r="E71" i="39"/>
  <c r="I71" i="39"/>
  <c r="M71" i="39"/>
  <c r="C5" i="33"/>
  <c r="C6" i="33"/>
  <c r="E17" i="40"/>
  <c r="F71" i="39"/>
  <c r="C16" i="33"/>
  <c r="C12" i="33"/>
  <c r="D17" i="40"/>
  <c r="F49" i="40"/>
  <c r="Z33" i="40"/>
  <c r="C71" i="39"/>
  <c r="G71" i="39"/>
  <c r="K71" i="39"/>
  <c r="C93" i="33"/>
  <c r="C93" i="43"/>
  <c r="C93" i="36"/>
  <c r="C93" i="35"/>
  <c r="C91" i="43"/>
  <c r="C93" i="34"/>
  <c r="C78" i="32"/>
  <c r="C92" i="43"/>
  <c r="C90" i="43"/>
  <c r="B37" i="43"/>
  <c r="B55" i="43" s="1"/>
  <c r="B73" i="43" s="1"/>
  <c r="B22" i="43"/>
  <c r="B40" i="43" s="1"/>
  <c r="B58" i="43" s="1"/>
  <c r="B23" i="43"/>
  <c r="B24" i="43"/>
  <c r="B42" i="43" s="1"/>
  <c r="B60" i="43" s="1"/>
  <c r="B25" i="43"/>
  <c r="B43" i="43" s="1"/>
  <c r="B61" i="43" s="1"/>
  <c r="B26" i="43"/>
  <c r="B27" i="43"/>
  <c r="B45" i="43" s="1"/>
  <c r="B63" i="43" s="1"/>
  <c r="B28" i="43"/>
  <c r="B46" i="43"/>
  <c r="B64" i="43" s="1"/>
  <c r="B29" i="43"/>
  <c r="B47" i="43" s="1"/>
  <c r="B65" i="43" s="1"/>
  <c r="B30" i="43"/>
  <c r="B48" i="43" s="1"/>
  <c r="B66" i="43" s="1"/>
  <c r="B31" i="43"/>
  <c r="B49" i="43" s="1"/>
  <c r="B67" i="43" s="1"/>
  <c r="B32" i="43"/>
  <c r="B50" i="43" s="1"/>
  <c r="B68" i="43" s="1"/>
  <c r="B33" i="43"/>
  <c r="B51" i="43" s="1"/>
  <c r="B69" i="43" s="1"/>
  <c r="B34" i="43"/>
  <c r="B52" i="43" s="1"/>
  <c r="B70" i="43" s="1"/>
  <c r="B35" i="43"/>
  <c r="B36" i="43"/>
  <c r="B54" i="43" s="1"/>
  <c r="B72" i="43" s="1"/>
  <c r="B41" i="43"/>
  <c r="B59" i="43" s="1"/>
  <c r="B44" i="43"/>
  <c r="B62" i="43" s="1"/>
  <c r="B53" i="43"/>
  <c r="B71" i="43" s="1"/>
  <c r="C66" i="32"/>
  <c r="E66" i="32" s="1"/>
  <c r="C78" i="29"/>
  <c r="E88" i="30"/>
  <c r="E84" i="30"/>
  <c r="E87" i="30"/>
  <c r="E83" i="30"/>
  <c r="E90" i="30"/>
  <c r="E86" i="30"/>
  <c r="E82" i="31"/>
  <c r="E82" i="30"/>
  <c r="E89" i="30"/>
  <c r="E85" i="30"/>
  <c r="E81" i="30"/>
  <c r="E69" i="32"/>
  <c r="B36" i="36"/>
  <c r="B54" i="36"/>
  <c r="B72" i="36" s="1"/>
  <c r="B35" i="36"/>
  <c r="B53" i="36"/>
  <c r="B71" i="36" s="1"/>
  <c r="B90" i="36" s="1"/>
  <c r="B34" i="36"/>
  <c r="B52" i="36" s="1"/>
  <c r="B70" i="36" s="1"/>
  <c r="B89" i="36" s="1"/>
  <c r="B33" i="36"/>
  <c r="B51" i="36" s="1"/>
  <c r="B69" i="36" s="1"/>
  <c r="B88" i="36" s="1"/>
  <c r="B32" i="36"/>
  <c r="B50" i="36" s="1"/>
  <c r="B68" i="36" s="1"/>
  <c r="B87" i="36" s="1"/>
  <c r="B31" i="36"/>
  <c r="B49" i="36"/>
  <c r="B67" i="36" s="1"/>
  <c r="B86" i="36" s="1"/>
  <c r="B30" i="36"/>
  <c r="B48" i="36" s="1"/>
  <c r="B66" i="36" s="1"/>
  <c r="B85" i="36" s="1"/>
  <c r="B29" i="36"/>
  <c r="B47" i="36"/>
  <c r="B28" i="36"/>
  <c r="B46" i="36" s="1"/>
  <c r="B64" i="36" s="1"/>
  <c r="B83" i="36" s="1"/>
  <c r="B27" i="36"/>
  <c r="B45" i="36"/>
  <c r="B63" i="36" s="1"/>
  <c r="B82" i="36" s="1"/>
  <c r="B26" i="36"/>
  <c r="B44" i="36" s="1"/>
  <c r="B62" i="36" s="1"/>
  <c r="B81" i="36" s="1"/>
  <c r="B25" i="36"/>
  <c r="B43" i="36"/>
  <c r="B24" i="36"/>
  <c r="B42" i="36" s="1"/>
  <c r="B60" i="36" s="1"/>
  <c r="B79" i="36" s="1"/>
  <c r="B23" i="36"/>
  <c r="B41" i="36"/>
  <c r="B59" i="36" s="1"/>
  <c r="B78" i="36" s="1"/>
  <c r="B22" i="36"/>
  <c r="B40" i="36" s="1"/>
  <c r="B19" i="36"/>
  <c r="B37" i="36" s="1"/>
  <c r="B55" i="36" s="1"/>
  <c r="B36" i="35"/>
  <c r="B54" i="35" s="1"/>
  <c r="B72" i="35" s="1"/>
  <c r="B35" i="35"/>
  <c r="B53" i="35" s="1"/>
  <c r="B71" i="35" s="1"/>
  <c r="B90" i="35" s="1"/>
  <c r="B105" i="35" s="1"/>
  <c r="B34" i="35"/>
  <c r="B52" i="35" s="1"/>
  <c r="B70" i="35" s="1"/>
  <c r="B89" i="35" s="1"/>
  <c r="B104" i="35" s="1"/>
  <c r="B33" i="35"/>
  <c r="B51" i="35" s="1"/>
  <c r="B69" i="35" s="1"/>
  <c r="B88" i="35" s="1"/>
  <c r="B103" i="35" s="1"/>
  <c r="B32" i="35"/>
  <c r="B50" i="35" s="1"/>
  <c r="B68" i="35" s="1"/>
  <c r="B87" i="35" s="1"/>
  <c r="B102" i="35" s="1"/>
  <c r="B31" i="35"/>
  <c r="B49" i="35" s="1"/>
  <c r="B67" i="35" s="1"/>
  <c r="B86" i="35" s="1"/>
  <c r="B101" i="35" s="1"/>
  <c r="B30" i="35"/>
  <c r="B48" i="35" s="1"/>
  <c r="B66" i="35" s="1"/>
  <c r="B85" i="35" s="1"/>
  <c r="B100" i="35" s="1"/>
  <c r="B29" i="35"/>
  <c r="B47" i="35" s="1"/>
  <c r="B65" i="35" s="1"/>
  <c r="B84" i="35" s="1"/>
  <c r="B99" i="35" s="1"/>
  <c r="B28" i="35"/>
  <c r="B46" i="35" s="1"/>
  <c r="B64" i="35" s="1"/>
  <c r="B83" i="35" s="1"/>
  <c r="B98" i="35" s="1"/>
  <c r="B27" i="35"/>
  <c r="B45" i="35" s="1"/>
  <c r="B63" i="35" s="1"/>
  <c r="B82" i="35" s="1"/>
  <c r="B97" i="35" s="1"/>
  <c r="B26" i="35"/>
  <c r="B44" i="35" s="1"/>
  <c r="B62" i="35" s="1"/>
  <c r="B81" i="35" s="1"/>
  <c r="B96" i="35" s="1"/>
  <c r="B25" i="35"/>
  <c r="B43" i="35" s="1"/>
  <c r="B61" i="35" s="1"/>
  <c r="B80" i="35" s="1"/>
  <c r="B95" i="35" s="1"/>
  <c r="B24" i="35"/>
  <c r="B42" i="35" s="1"/>
  <c r="B60" i="35" s="1"/>
  <c r="B79" i="35" s="1"/>
  <c r="B94" i="35" s="1"/>
  <c r="B23" i="35"/>
  <c r="B41" i="35" s="1"/>
  <c r="B59" i="35" s="1"/>
  <c r="B78" i="35" s="1"/>
  <c r="B93" i="35" s="1"/>
  <c r="B22" i="35"/>
  <c r="B40" i="35" s="1"/>
  <c r="B19" i="35"/>
  <c r="B37" i="35" s="1"/>
  <c r="B55" i="35" s="1"/>
  <c r="B36" i="34"/>
  <c r="B54" i="34" s="1"/>
  <c r="B72" i="34" s="1"/>
  <c r="B35" i="34"/>
  <c r="B53" i="34" s="1"/>
  <c r="B71" i="34" s="1"/>
  <c r="B90" i="34" s="1"/>
  <c r="B34" i="34"/>
  <c r="B52" i="34"/>
  <c r="B70" i="34" s="1"/>
  <c r="B89" i="34" s="1"/>
  <c r="B33" i="34"/>
  <c r="B51" i="34" s="1"/>
  <c r="B69" i="34" s="1"/>
  <c r="B88" i="34" s="1"/>
  <c r="B32" i="34"/>
  <c r="B50" i="34" s="1"/>
  <c r="B68" i="34" s="1"/>
  <c r="B87" i="34" s="1"/>
  <c r="B31" i="34"/>
  <c r="B49" i="34" s="1"/>
  <c r="B67" i="34" s="1"/>
  <c r="B86" i="34" s="1"/>
  <c r="B30" i="34"/>
  <c r="B48" i="34"/>
  <c r="B66" i="34" s="1"/>
  <c r="B85" i="34" s="1"/>
  <c r="B29" i="34"/>
  <c r="B47" i="34" s="1"/>
  <c r="B65" i="34" s="1"/>
  <c r="B84" i="34" s="1"/>
  <c r="B28" i="34"/>
  <c r="B46" i="34" s="1"/>
  <c r="B64" i="34" s="1"/>
  <c r="B83" i="34" s="1"/>
  <c r="B27" i="34"/>
  <c r="B45" i="34" s="1"/>
  <c r="B63" i="34" s="1"/>
  <c r="B82" i="34" s="1"/>
  <c r="B26" i="34"/>
  <c r="B44" i="34"/>
  <c r="B62" i="34" s="1"/>
  <c r="B81" i="34" s="1"/>
  <c r="B25" i="34"/>
  <c r="B43" i="34" s="1"/>
  <c r="B61" i="34" s="1"/>
  <c r="B80" i="34" s="1"/>
  <c r="B24" i="34"/>
  <c r="B42" i="34" s="1"/>
  <c r="B60" i="34" s="1"/>
  <c r="B79" i="34" s="1"/>
  <c r="B23" i="34"/>
  <c r="B41" i="34" s="1"/>
  <c r="B59" i="34" s="1"/>
  <c r="B78" i="34" s="1"/>
  <c r="B19" i="34"/>
  <c r="B37" i="34" s="1"/>
  <c r="B55" i="34" s="1"/>
  <c r="B41" i="33"/>
  <c r="B59" i="33" s="1"/>
  <c r="B78" i="33" s="1"/>
  <c r="B36" i="33"/>
  <c r="B54" i="33" s="1"/>
  <c r="B72" i="33" s="1"/>
  <c r="B35" i="33"/>
  <c r="B53" i="33" s="1"/>
  <c r="B71" i="33" s="1"/>
  <c r="B90" i="33" s="1"/>
  <c r="B34" i="33"/>
  <c r="B52" i="33" s="1"/>
  <c r="B70" i="33" s="1"/>
  <c r="B89" i="33" s="1"/>
  <c r="B33" i="33"/>
  <c r="B51" i="33" s="1"/>
  <c r="B69" i="33" s="1"/>
  <c r="B88" i="33" s="1"/>
  <c r="B32" i="33"/>
  <c r="B50" i="33" s="1"/>
  <c r="B68" i="33" s="1"/>
  <c r="B87" i="33" s="1"/>
  <c r="B31" i="33"/>
  <c r="B49" i="33" s="1"/>
  <c r="B67" i="33" s="1"/>
  <c r="B86" i="33" s="1"/>
  <c r="B30" i="33"/>
  <c r="B48" i="33" s="1"/>
  <c r="B66" i="33" s="1"/>
  <c r="B85" i="33" s="1"/>
  <c r="B29" i="33"/>
  <c r="B47" i="33" s="1"/>
  <c r="B65" i="33" s="1"/>
  <c r="B84" i="33" s="1"/>
  <c r="B28" i="33"/>
  <c r="B46" i="33" s="1"/>
  <c r="B64" i="33" s="1"/>
  <c r="B83" i="33" s="1"/>
  <c r="B27" i="33"/>
  <c r="B45" i="33" s="1"/>
  <c r="B63" i="33" s="1"/>
  <c r="B82" i="33" s="1"/>
  <c r="B26" i="33"/>
  <c r="B44" i="33" s="1"/>
  <c r="B62" i="33" s="1"/>
  <c r="B81" i="33" s="1"/>
  <c r="B25" i="33"/>
  <c r="B43" i="33" s="1"/>
  <c r="B61" i="33" s="1"/>
  <c r="B80" i="33" s="1"/>
  <c r="B24" i="33"/>
  <c r="B42" i="33" s="1"/>
  <c r="B60" i="33" s="1"/>
  <c r="B79" i="33" s="1"/>
  <c r="B23" i="33"/>
  <c r="B22" i="33"/>
  <c r="B40" i="33" s="1"/>
  <c r="B58" i="33" s="1"/>
  <c r="B19" i="33"/>
  <c r="B37" i="33" s="1"/>
  <c r="B55" i="33" s="1"/>
  <c r="B31" i="32"/>
  <c r="B46" i="32" s="1"/>
  <c r="B30" i="32"/>
  <c r="B45" i="32" s="1"/>
  <c r="B60" i="32" s="1"/>
  <c r="B29" i="32"/>
  <c r="B44" i="32" s="1"/>
  <c r="B59" i="32" s="1"/>
  <c r="B28" i="32"/>
  <c r="B43" i="32" s="1"/>
  <c r="B58" i="32" s="1"/>
  <c r="B27" i="32"/>
  <c r="B42" i="32" s="1"/>
  <c r="B57" i="32" s="1"/>
  <c r="B26" i="32"/>
  <c r="B41" i="32" s="1"/>
  <c r="B56" i="32" s="1"/>
  <c r="B25" i="32"/>
  <c r="B40" i="32"/>
  <c r="B55" i="32" s="1"/>
  <c r="B24" i="32"/>
  <c r="B39" i="32"/>
  <c r="B54" i="32" s="1"/>
  <c r="B23" i="32"/>
  <c r="B38" i="32" s="1"/>
  <c r="B53" i="32" s="1"/>
  <c r="B22" i="32"/>
  <c r="B37" i="32" s="1"/>
  <c r="B52" i="32" s="1"/>
  <c r="B21" i="32"/>
  <c r="B36" i="32" s="1"/>
  <c r="B51" i="32" s="1"/>
  <c r="B20" i="32"/>
  <c r="B35" i="32"/>
  <c r="B50" i="32"/>
  <c r="B36" i="31"/>
  <c r="B54" i="31" s="1"/>
  <c r="B72" i="31" s="1"/>
  <c r="B35" i="31"/>
  <c r="B53" i="31" s="1"/>
  <c r="B71" i="31" s="1"/>
  <c r="B90" i="31" s="1"/>
  <c r="B34" i="31"/>
  <c r="B52" i="31" s="1"/>
  <c r="B70" i="31" s="1"/>
  <c r="B89" i="31" s="1"/>
  <c r="B33" i="31"/>
  <c r="B51" i="31"/>
  <c r="B69" i="31" s="1"/>
  <c r="B88" i="31" s="1"/>
  <c r="B32" i="31"/>
  <c r="B50" i="31"/>
  <c r="B68" i="31" s="1"/>
  <c r="B87" i="31" s="1"/>
  <c r="B31" i="31"/>
  <c r="B49" i="31" s="1"/>
  <c r="B67" i="31" s="1"/>
  <c r="B86" i="31" s="1"/>
  <c r="B30" i="31"/>
  <c r="B48" i="31" s="1"/>
  <c r="B66" i="31" s="1"/>
  <c r="B85" i="31" s="1"/>
  <c r="B29" i="31"/>
  <c r="B47" i="31"/>
  <c r="B28" i="31"/>
  <c r="B46" i="31"/>
  <c r="B27" i="31"/>
  <c r="B45" i="31" s="1"/>
  <c r="B63" i="31" s="1"/>
  <c r="B82" i="31" s="1"/>
  <c r="B26" i="31"/>
  <c r="B44" i="31" s="1"/>
  <c r="B62" i="31" s="1"/>
  <c r="B81" i="31" s="1"/>
  <c r="B25" i="31"/>
  <c r="B43" i="31"/>
  <c r="B61" i="31" s="1"/>
  <c r="B80" i="31" s="1"/>
  <c r="B24" i="31"/>
  <c r="B42" i="31"/>
  <c r="B23" i="31"/>
  <c r="B41" i="31" s="1"/>
  <c r="B59" i="31" s="1"/>
  <c r="B78" i="31" s="1"/>
  <c r="B19" i="31"/>
  <c r="B37" i="31" s="1"/>
  <c r="B55" i="31" s="1"/>
  <c r="B36" i="30"/>
  <c r="B54" i="30" s="1"/>
  <c r="B72" i="30" s="1"/>
  <c r="B35" i="30"/>
  <c r="B53" i="30" s="1"/>
  <c r="B71" i="30" s="1"/>
  <c r="B90" i="30" s="1"/>
  <c r="B105" i="30" s="1"/>
  <c r="B34" i="30"/>
  <c r="B52" i="30" s="1"/>
  <c r="B70" i="30" s="1"/>
  <c r="B89" i="30" s="1"/>
  <c r="B104" i="30" s="1"/>
  <c r="B33" i="30"/>
  <c r="B51" i="30"/>
  <c r="B32" i="30"/>
  <c r="B50" i="30"/>
  <c r="B31" i="30"/>
  <c r="B49" i="30" s="1"/>
  <c r="B67" i="30" s="1"/>
  <c r="B86" i="30" s="1"/>
  <c r="B101" i="30" s="1"/>
  <c r="B30" i="30"/>
  <c r="B48" i="30" s="1"/>
  <c r="B66" i="30" s="1"/>
  <c r="B85" i="30" s="1"/>
  <c r="B100" i="30" s="1"/>
  <c r="B29" i="30"/>
  <c r="B47" i="30"/>
  <c r="B28" i="30"/>
  <c r="B46" i="30"/>
  <c r="B64" i="30" s="1"/>
  <c r="B83" i="30" s="1"/>
  <c r="B98" i="30" s="1"/>
  <c r="B27" i="30"/>
  <c r="B45" i="30" s="1"/>
  <c r="B63" i="30" s="1"/>
  <c r="B82" i="30" s="1"/>
  <c r="B97" i="30" s="1"/>
  <c r="B26" i="30"/>
  <c r="B44" i="30" s="1"/>
  <c r="B62" i="30" s="1"/>
  <c r="B81" i="30" s="1"/>
  <c r="B96" i="30" s="1"/>
  <c r="B25" i="30"/>
  <c r="B43" i="30"/>
  <c r="B24" i="30"/>
  <c r="B42" i="30"/>
  <c r="B60" i="30" s="1"/>
  <c r="B79" i="30" s="1"/>
  <c r="B94" i="30" s="1"/>
  <c r="B23" i="30"/>
  <c r="B41" i="30" s="1"/>
  <c r="B59" i="30" s="1"/>
  <c r="B78" i="30" s="1"/>
  <c r="B93" i="30" s="1"/>
  <c r="B19" i="30"/>
  <c r="B37" i="30" s="1"/>
  <c r="B55" i="30" s="1"/>
  <c r="B36" i="29"/>
  <c r="B54" i="29" s="1"/>
  <c r="B72" i="29" s="1"/>
  <c r="B35" i="29"/>
  <c r="B53" i="29"/>
  <c r="B71" i="29" s="1"/>
  <c r="B90" i="29" s="1"/>
  <c r="B34" i="29"/>
  <c r="B52" i="29" s="1"/>
  <c r="B70" i="29" s="1"/>
  <c r="B89" i="29" s="1"/>
  <c r="B33" i="29"/>
  <c r="B51" i="29" s="1"/>
  <c r="B69" i="29" s="1"/>
  <c r="B88" i="29" s="1"/>
  <c r="B32" i="29"/>
  <c r="B50" i="29"/>
  <c r="B68" i="29" s="1"/>
  <c r="B87" i="29" s="1"/>
  <c r="B31" i="29"/>
  <c r="B49" i="29"/>
  <c r="B67" i="29" s="1"/>
  <c r="B86" i="29" s="1"/>
  <c r="B30" i="29"/>
  <c r="B48" i="29" s="1"/>
  <c r="B66" i="29" s="1"/>
  <c r="B85" i="29" s="1"/>
  <c r="B29" i="29"/>
  <c r="B47" i="29"/>
  <c r="B28" i="29"/>
  <c r="B46" i="29"/>
  <c r="B27" i="29"/>
  <c r="B45" i="29"/>
  <c r="B63" i="29" s="1"/>
  <c r="B82" i="29" s="1"/>
  <c r="B26" i="29"/>
  <c r="B44" i="29" s="1"/>
  <c r="B62" i="29" s="1"/>
  <c r="B81" i="29" s="1"/>
  <c r="B25" i="29"/>
  <c r="B43" i="29" s="1"/>
  <c r="B61" i="29" s="1"/>
  <c r="B80" i="29" s="1"/>
  <c r="B24" i="29"/>
  <c r="B42" i="29" s="1"/>
  <c r="B60" i="29" s="1"/>
  <c r="B79" i="29" s="1"/>
  <c r="B23" i="29"/>
  <c r="B41" i="29"/>
  <c r="B59" i="29" s="1"/>
  <c r="B78" i="29" s="1"/>
  <c r="B19" i="29"/>
  <c r="B37" i="29" s="1"/>
  <c r="B55" i="29" s="1"/>
  <c r="B60" i="31"/>
  <c r="B79" i="31" s="1"/>
  <c r="B68" i="30"/>
  <c r="B87" i="30" s="1"/>
  <c r="B102" i="30" s="1"/>
  <c r="B61" i="30"/>
  <c r="B80" i="30" s="1"/>
  <c r="B95" i="30" s="1"/>
  <c r="B69" i="30"/>
  <c r="B88" i="30" s="1"/>
  <c r="B103" i="30" s="1"/>
  <c r="B64" i="31"/>
  <c r="B83" i="31"/>
  <c r="B61" i="36"/>
  <c r="B80" i="36" s="1"/>
  <c r="B64" i="29"/>
  <c r="B83" i="29"/>
  <c r="B65" i="31"/>
  <c r="B84" i="31" s="1"/>
  <c r="B65" i="36"/>
  <c r="B84" i="36"/>
  <c r="B65" i="29"/>
  <c r="B84" i="29" s="1"/>
  <c r="B65" i="30"/>
  <c r="B84" i="30" s="1"/>
  <c r="B99" i="30" s="1"/>
  <c r="C21" i="28"/>
  <c r="B19" i="10"/>
  <c r="B37" i="10" s="1"/>
  <c r="B55" i="10" s="1"/>
  <c r="B33" i="10"/>
  <c r="B51" i="10"/>
  <c r="B34" i="10"/>
  <c r="B52" i="10" s="1"/>
  <c r="B70" i="10" s="1"/>
  <c r="B89" i="10" s="1"/>
  <c r="B35" i="10"/>
  <c r="B53" i="10" s="1"/>
  <c r="B71" i="10" s="1"/>
  <c r="B90" i="10" s="1"/>
  <c r="B36" i="10"/>
  <c r="B54" i="10"/>
  <c r="B72" i="10" s="1"/>
  <c r="B32" i="10"/>
  <c r="B50" i="10"/>
  <c r="B31" i="10"/>
  <c r="B49" i="10"/>
  <c r="B67" i="10" s="1"/>
  <c r="B86" i="10" s="1"/>
  <c r="B30" i="10"/>
  <c r="B48" i="10" s="1"/>
  <c r="B66" i="10" s="1"/>
  <c r="B85" i="10" s="1"/>
  <c r="B29" i="10"/>
  <c r="B47" i="10" s="1"/>
  <c r="B65" i="10" s="1"/>
  <c r="B84" i="10" s="1"/>
  <c r="B28" i="10"/>
  <c r="B46" i="10"/>
  <c r="B27" i="10"/>
  <c r="B45" i="10"/>
  <c r="B63" i="10" s="1"/>
  <c r="B82" i="10" s="1"/>
  <c r="B26" i="10"/>
  <c r="B44" i="10" s="1"/>
  <c r="B62" i="10" s="1"/>
  <c r="B81" i="10" s="1"/>
  <c r="B25" i="10"/>
  <c r="B43" i="10" s="1"/>
  <c r="B61" i="10" s="1"/>
  <c r="B80" i="10" s="1"/>
  <c r="B24" i="10"/>
  <c r="B42" i="10"/>
  <c r="B60" i="10" s="1"/>
  <c r="B79" i="10" s="1"/>
  <c r="B23" i="10"/>
  <c r="B41" i="10"/>
  <c r="B59" i="10" s="1"/>
  <c r="B78" i="10" s="1"/>
  <c r="B69" i="10"/>
  <c r="B88" i="10" s="1"/>
  <c r="B68" i="10"/>
  <c r="B87" i="10"/>
  <c r="B64" i="10"/>
  <c r="B83" i="10"/>
  <c r="B30" i="2"/>
  <c r="B45" i="2" s="1"/>
  <c r="B60" i="2" s="1"/>
  <c r="B31" i="2"/>
  <c r="B46" i="2" s="1"/>
  <c r="C34" i="28"/>
  <c r="C59" i="28" s="1"/>
  <c r="B20" i="2"/>
  <c r="B35" i="2"/>
  <c r="B50" i="2"/>
  <c r="B21" i="2"/>
  <c r="B36" i="2" s="1"/>
  <c r="B51" i="2" s="1"/>
  <c r="B22" i="2"/>
  <c r="B37" i="2" s="1"/>
  <c r="B52" i="2" s="1"/>
  <c r="B23" i="2"/>
  <c r="B38" i="2"/>
  <c r="B53" i="2" s="1"/>
  <c r="B24" i="2"/>
  <c r="B39" i="2"/>
  <c r="B54" i="2" s="1"/>
  <c r="B25" i="2"/>
  <c r="B40" i="2" s="1"/>
  <c r="B55" i="2" s="1"/>
  <c r="B26" i="2"/>
  <c r="B41" i="2" s="1"/>
  <c r="B56" i="2" s="1"/>
  <c r="B27" i="2"/>
  <c r="B42" i="2" s="1"/>
  <c r="B57" i="2" s="1"/>
  <c r="B28" i="2"/>
  <c r="B43" i="2"/>
  <c r="B58" i="2"/>
  <c r="B29" i="2"/>
  <c r="B44" i="2" s="1"/>
  <c r="B59" i="2" s="1"/>
  <c r="G34" i="28"/>
  <c r="O61" i="39"/>
  <c r="O65" i="39"/>
  <c r="O67" i="39"/>
  <c r="O63" i="39"/>
  <c r="O25" i="39"/>
  <c r="O69" i="39"/>
  <c r="S5" i="47" l="1"/>
  <c r="C52" i="28"/>
  <c r="C51" i="28"/>
  <c r="C54" i="28" s="1"/>
  <c r="C188" i="31"/>
  <c r="C161" i="34"/>
  <c r="C126" i="36"/>
  <c r="C40" i="31"/>
  <c r="C188" i="36"/>
  <c r="C58" i="31"/>
  <c r="C109" i="31"/>
  <c r="C58" i="34"/>
  <c r="C22" i="36"/>
  <c r="C126" i="31"/>
  <c r="C92" i="34"/>
  <c r="C58" i="36"/>
  <c r="C161" i="36"/>
  <c r="C92" i="36"/>
  <c r="B81" i="43"/>
  <c r="C22" i="35"/>
  <c r="C161" i="35"/>
  <c r="C58" i="35"/>
  <c r="C188" i="35"/>
  <c r="C77" i="35"/>
  <c r="C92" i="35"/>
  <c r="C126" i="35"/>
  <c r="C77" i="31"/>
  <c r="C142" i="31"/>
  <c r="C22" i="31"/>
  <c r="C181" i="30"/>
  <c r="C40" i="30"/>
  <c r="C77" i="30"/>
  <c r="C109" i="30"/>
  <c r="C126" i="29"/>
  <c r="C92" i="33"/>
  <c r="C104" i="41"/>
  <c r="C111" i="41"/>
  <c r="C103" i="41"/>
  <c r="AB51" i="40"/>
  <c r="AZ19" i="40"/>
  <c r="AZ35" i="40"/>
  <c r="AB19" i="40"/>
  <c r="AB35" i="40"/>
  <c r="AB99" i="40"/>
  <c r="BH83" i="40"/>
  <c r="AB115" i="40"/>
  <c r="AZ51" i="40"/>
  <c r="U99" i="40"/>
  <c r="AZ83" i="40"/>
  <c r="AZ99" i="40"/>
  <c r="BC99" i="40"/>
  <c r="BC83" i="40"/>
  <c r="AO99" i="40"/>
  <c r="U83" i="40"/>
  <c r="AO115" i="40"/>
  <c r="U51" i="40"/>
  <c r="U19" i="40"/>
  <c r="AO83" i="40"/>
  <c r="AO51" i="40"/>
  <c r="U35" i="40"/>
  <c r="U115" i="40"/>
  <c r="BA51" i="40"/>
  <c r="BI99" i="40"/>
  <c r="AO19" i="40"/>
  <c r="AM19" i="40"/>
  <c r="S35" i="40"/>
  <c r="AM99" i="40"/>
  <c r="AM35" i="40"/>
  <c r="AM51" i="40"/>
  <c r="AY19" i="40"/>
  <c r="AM83" i="40"/>
  <c r="AM115" i="40"/>
  <c r="C142" i="29"/>
  <c r="C22" i="43"/>
  <c r="C22" i="29"/>
  <c r="C40" i="43"/>
  <c r="C40" i="29"/>
  <c r="C161" i="29"/>
  <c r="C58" i="43"/>
  <c r="C58" i="29"/>
  <c r="C181" i="29"/>
  <c r="C22" i="33"/>
  <c r="C76" i="43"/>
  <c r="C77" i="29"/>
  <c r="C188" i="29"/>
  <c r="C40" i="33"/>
  <c r="C92" i="29"/>
  <c r="C58" i="33"/>
  <c r="C65" i="32"/>
  <c r="BC35" i="40"/>
  <c r="BC51" i="40"/>
  <c r="BB51" i="40"/>
  <c r="BC19" i="40"/>
  <c r="AD115" i="40"/>
  <c r="BB115" i="40"/>
  <c r="AI51" i="40"/>
  <c r="AD83" i="40"/>
  <c r="AD35" i="40"/>
  <c r="W35" i="40"/>
  <c r="W83" i="40"/>
  <c r="AI99" i="40"/>
  <c r="AI35" i="40"/>
  <c r="W51" i="40"/>
  <c r="BI19" i="40"/>
  <c r="AJ19" i="40"/>
  <c r="AQ19" i="40"/>
  <c r="AI83" i="40"/>
  <c r="W19" i="40"/>
  <c r="AP99" i="40"/>
  <c r="AP51" i="40"/>
  <c r="BI51" i="40"/>
  <c r="BI115" i="40"/>
  <c r="W99" i="40"/>
  <c r="AP83" i="40"/>
  <c r="AP19" i="40"/>
  <c r="BI35" i="40"/>
  <c r="AI115" i="40"/>
  <c r="AP115" i="40"/>
  <c r="AP35" i="40"/>
  <c r="BI83" i="40"/>
  <c r="G54" i="28"/>
  <c r="U5" i="47" s="1"/>
  <c r="Q54" i="28"/>
  <c r="E81" i="31"/>
  <c r="E83" i="31"/>
  <c r="E84" i="31"/>
  <c r="E85" i="31"/>
  <c r="E86" i="31"/>
  <c r="E87" i="31"/>
  <c r="E88" i="31"/>
  <c r="E89" i="31"/>
  <c r="E90" i="31"/>
  <c r="E82" i="34"/>
  <c r="E83" i="34"/>
  <c r="E84" i="34"/>
  <c r="E85" i="34"/>
  <c r="E86" i="34"/>
  <c r="E87" i="34"/>
  <c r="E88" i="34"/>
  <c r="E90" i="34"/>
  <c r="E81" i="35"/>
  <c r="E82" i="35"/>
  <c r="E83" i="35"/>
  <c r="E84" i="35"/>
  <c r="E85" i="35"/>
  <c r="E86" i="35"/>
  <c r="E88" i="35"/>
  <c r="E89" i="35"/>
  <c r="E90" i="35"/>
  <c r="E81" i="36"/>
  <c r="E82" i="36"/>
  <c r="E83" i="36"/>
  <c r="E84" i="36"/>
  <c r="E86" i="36"/>
  <c r="E87" i="36"/>
  <c r="E88" i="36"/>
  <c r="E89" i="36"/>
  <c r="E90" i="36"/>
  <c r="C22" i="10"/>
  <c r="C92" i="10"/>
  <c r="C40" i="10"/>
  <c r="C58" i="10"/>
  <c r="BF99" i="40"/>
  <c r="BF83" i="40"/>
  <c r="P54" i="28"/>
  <c r="AD5" i="47" s="1"/>
  <c r="K54" i="28"/>
  <c r="H54" i="28"/>
  <c r="Y51" i="28"/>
  <c r="F54" i="28"/>
  <c r="T5" i="47" s="1"/>
  <c r="C22" i="30"/>
  <c r="C58" i="30"/>
  <c r="C92" i="30"/>
  <c r="C126" i="30"/>
  <c r="C161" i="30"/>
  <c r="C34" i="32"/>
  <c r="C40" i="34"/>
  <c r="C77" i="34"/>
  <c r="C109" i="34"/>
  <c r="C142" i="34"/>
  <c r="C40" i="36"/>
  <c r="C77" i="36"/>
  <c r="C109" i="36"/>
  <c r="C142" i="36"/>
  <c r="AK35" i="40"/>
  <c r="BD19" i="40"/>
  <c r="BJ19" i="40"/>
  <c r="BJ35" i="40"/>
  <c r="X83" i="40"/>
  <c r="BJ51" i="40"/>
  <c r="X35" i="40"/>
  <c r="AK51" i="40"/>
  <c r="BJ83" i="40"/>
  <c r="BJ99" i="40"/>
  <c r="X51" i="40"/>
  <c r="AY83" i="40"/>
  <c r="AY51" i="40"/>
  <c r="F34" i="28"/>
  <c r="C87" i="28"/>
  <c r="C95" i="28" s="1"/>
  <c r="C103" i="28" s="1"/>
  <c r="C67" i="28"/>
  <c r="C75" i="28" s="1"/>
  <c r="E34" i="28"/>
  <c r="C50" i="28"/>
  <c r="C38" i="28"/>
  <c r="C42" i="28"/>
  <c r="AY35" i="40"/>
  <c r="AY115" i="40"/>
  <c r="BD99" i="40"/>
  <c r="AR51" i="40"/>
  <c r="AR99" i="40"/>
  <c r="AR35" i="40"/>
  <c r="AR83" i="40"/>
  <c r="AK83" i="40"/>
  <c r="BD83" i="40"/>
  <c r="AK99" i="40"/>
  <c r="AK19" i="40"/>
  <c r="BD35" i="40"/>
  <c r="AR115" i="40"/>
  <c r="Z19" i="40"/>
  <c r="BD51" i="40"/>
  <c r="AK115" i="40"/>
  <c r="V19" i="40"/>
  <c r="V51" i="40"/>
  <c r="V35" i="40"/>
  <c r="V83" i="40"/>
  <c r="V99" i="40"/>
  <c r="V115" i="40"/>
  <c r="AN115" i="40"/>
  <c r="AN35" i="40"/>
  <c r="AA51" i="40"/>
  <c r="AA35" i="40"/>
  <c r="AA83" i="40"/>
  <c r="AA115" i="40"/>
  <c r="AN99" i="40"/>
  <c r="AS83" i="40"/>
  <c r="AS19" i="40"/>
  <c r="AA19" i="40"/>
  <c r="AC51" i="40"/>
  <c r="AC35" i="40"/>
  <c r="AC83" i="40"/>
  <c r="AC115" i="40"/>
  <c r="AS115" i="40"/>
  <c r="AS35" i="40"/>
  <c r="AL83" i="40"/>
  <c r="AN51" i="40"/>
  <c r="AL19" i="40"/>
  <c r="BE115" i="40"/>
  <c r="AC19" i="40"/>
  <c r="AS99" i="40"/>
  <c r="BE19" i="40"/>
  <c r="BE51" i="40"/>
  <c r="BE35" i="40"/>
  <c r="BE83" i="40"/>
  <c r="BE99" i="40"/>
  <c r="T35" i="40"/>
  <c r="AL115" i="40"/>
  <c r="AN83" i="40"/>
  <c r="AL35" i="40"/>
  <c r="AN19" i="40"/>
  <c r="BG83" i="40"/>
  <c r="C46" i="28"/>
  <c r="N54" i="28"/>
  <c r="C59" i="33"/>
  <c r="C13" i="34"/>
  <c r="C31" i="34" s="1"/>
  <c r="AK33" i="40"/>
  <c r="BI33" i="40"/>
  <c r="C43" i="41"/>
  <c r="C97" i="40"/>
  <c r="C151" i="40" s="1"/>
  <c r="S97" i="40"/>
  <c r="S151" i="40" s="1"/>
  <c r="O28" i="39"/>
  <c r="O27" i="39"/>
  <c r="O24" i="39"/>
  <c r="O23" i="39"/>
  <c r="O21" i="39"/>
  <c r="O20" i="39"/>
  <c r="O19" i="39"/>
  <c r="O55" i="39"/>
  <c r="O52" i="39"/>
  <c r="O48" i="39"/>
  <c r="C57" i="39"/>
  <c r="I29" i="39"/>
  <c r="C29" i="39"/>
  <c r="O54" i="28"/>
  <c r="AS33" i="40"/>
  <c r="C24" i="33"/>
  <c r="C60" i="33"/>
  <c r="C28" i="41"/>
  <c r="T49" i="40"/>
  <c r="G45" i="41"/>
  <c r="K44" i="41"/>
  <c r="J47" i="41"/>
  <c r="G57" i="39"/>
  <c r="O51" i="39"/>
  <c r="J97" i="40"/>
  <c r="J151" i="40" s="1"/>
  <c r="C34" i="33"/>
  <c r="C70" i="33"/>
  <c r="M97" i="40"/>
  <c r="M151" i="40" s="1"/>
  <c r="L97" i="40"/>
  <c r="L151" i="40" s="1"/>
  <c r="AY49" i="40"/>
  <c r="C29" i="34"/>
  <c r="C65" i="34"/>
  <c r="C44" i="41"/>
  <c r="K57" i="39"/>
  <c r="G37" i="41"/>
  <c r="C30" i="41"/>
  <c r="J20" i="41"/>
  <c r="Z49" i="40"/>
  <c r="AK49" i="40"/>
  <c r="E57" i="39"/>
  <c r="O54" i="39"/>
  <c r="O50" i="39"/>
  <c r="O18" i="39"/>
  <c r="O56" i="39"/>
  <c r="V33" i="40"/>
  <c r="F97" i="40"/>
  <c r="F151" i="40" s="1"/>
  <c r="E97" i="40"/>
  <c r="E151" i="40" s="1"/>
  <c r="H97" i="40"/>
  <c r="H151" i="40" s="1"/>
  <c r="C28" i="34"/>
  <c r="C167" i="34" s="1"/>
  <c r="C64" i="34"/>
  <c r="C38" i="41"/>
  <c r="V97" i="40"/>
  <c r="V151" i="40" s="1"/>
  <c r="Y49" i="40"/>
  <c r="C41" i="41"/>
  <c r="L46" i="41"/>
  <c r="J39" i="41"/>
  <c r="BF49" i="40"/>
  <c r="X97" i="40"/>
  <c r="X151" i="40" s="1"/>
  <c r="C35" i="34"/>
  <c r="C155" i="34" s="1"/>
  <c r="C71" i="34"/>
  <c r="BF33" i="40"/>
  <c r="AP33" i="40"/>
  <c r="D97" i="40"/>
  <c r="D151" i="40" s="1"/>
  <c r="G49" i="40"/>
  <c r="V49" i="40"/>
  <c r="AB49" i="40"/>
  <c r="AZ49" i="40"/>
  <c r="G48" i="41"/>
  <c r="U97" i="40"/>
  <c r="U151" i="40" s="1"/>
  <c r="W97" i="40"/>
  <c r="W151" i="40" s="1"/>
  <c r="AB97" i="40"/>
  <c r="AB151" i="40" s="1"/>
  <c r="H57" i="39"/>
  <c r="C28" i="33"/>
  <c r="C64" i="33"/>
  <c r="J33" i="40"/>
  <c r="L33" i="40"/>
  <c r="C49" i="40"/>
  <c r="C20" i="41"/>
  <c r="C27" i="34"/>
  <c r="C147" i="34" s="1"/>
  <c r="C63" i="34"/>
  <c r="C22" i="41"/>
  <c r="C46" i="41"/>
  <c r="H42" i="41"/>
  <c r="D46" i="41"/>
  <c r="G40" i="41"/>
  <c r="Y97" i="40"/>
  <c r="Y151" i="40" s="1"/>
  <c r="AC97" i="40"/>
  <c r="AC151" i="40" s="1"/>
  <c r="J57" i="39"/>
  <c r="F57" i="39"/>
  <c r="D57" i="39"/>
  <c r="G29" i="39"/>
  <c r="BB33" i="40"/>
  <c r="AL33" i="40"/>
  <c r="M49" i="40"/>
  <c r="M33" i="40"/>
  <c r="C33" i="33"/>
  <c r="C69" i="33"/>
  <c r="AI49" i="40"/>
  <c r="C7" i="34"/>
  <c r="C36" i="41"/>
  <c r="K36" i="41"/>
  <c r="C23" i="34"/>
  <c r="C162" i="34" s="1"/>
  <c r="C59" i="34"/>
  <c r="D30" i="41"/>
  <c r="AC49" i="40"/>
  <c r="M46" i="41"/>
  <c r="AA97" i="40"/>
  <c r="AA151" i="40" s="1"/>
  <c r="T97" i="40"/>
  <c r="T151" i="40" s="1"/>
  <c r="M57" i="39"/>
  <c r="I57" i="39"/>
  <c r="O46" i="39"/>
  <c r="O47" i="39"/>
  <c r="F33" i="40"/>
  <c r="Y33" i="40"/>
  <c r="I49" i="40"/>
  <c r="L49" i="40"/>
  <c r="C25" i="41"/>
  <c r="D38" i="41"/>
  <c r="C30" i="33"/>
  <c r="C66" i="33"/>
  <c r="K46" i="41"/>
  <c r="J36" i="41"/>
  <c r="K41" i="41"/>
  <c r="M43" i="41"/>
  <c r="AS49" i="40"/>
  <c r="I47" i="41"/>
  <c r="M38" i="41"/>
  <c r="F43" i="41"/>
  <c r="Z97" i="40"/>
  <c r="Z151" i="40" s="1"/>
  <c r="L57" i="39"/>
  <c r="O22" i="39"/>
  <c r="J49" i="40"/>
  <c r="D49" i="40"/>
  <c r="S49" i="40"/>
  <c r="C15" i="34"/>
  <c r="K97" i="40"/>
  <c r="K151" i="40" s="1"/>
  <c r="C35" i="33"/>
  <c r="C71" i="33"/>
  <c r="F48" i="41"/>
  <c r="M30" i="41"/>
  <c r="M22" i="41"/>
  <c r="M102" i="41" s="1"/>
  <c r="M27" i="41"/>
  <c r="AP49" i="40"/>
  <c r="AJ49" i="40"/>
  <c r="AR49" i="40"/>
  <c r="AL49" i="40"/>
  <c r="AQ49" i="40"/>
  <c r="BE49" i="40"/>
  <c r="BB49" i="40"/>
  <c r="BI49" i="40"/>
  <c r="BH49" i="40"/>
  <c r="K29" i="39"/>
  <c r="M29" i="39"/>
  <c r="E29" i="39"/>
  <c r="F46" i="41"/>
  <c r="K49" i="40"/>
  <c r="BG49" i="40"/>
  <c r="AA5" i="47"/>
  <c r="AA49" i="40"/>
  <c r="G17" i="40"/>
  <c r="C17" i="40"/>
  <c r="C9" i="33"/>
  <c r="M17" i="40"/>
  <c r="M149" i="40" s="1"/>
  <c r="J17" i="40"/>
  <c r="J149" i="40" s="1"/>
  <c r="U17" i="40"/>
  <c r="AC17" i="40"/>
  <c r="V17" i="40"/>
  <c r="K25" i="41"/>
  <c r="G24" i="41"/>
  <c r="G104" i="41" s="1"/>
  <c r="F40" i="41"/>
  <c r="O96" i="40"/>
  <c r="J71" i="39"/>
  <c r="O64" i="39"/>
  <c r="O60" i="39"/>
  <c r="O68" i="39"/>
  <c r="F17" i="40"/>
  <c r="F149" i="40" s="1"/>
  <c r="C11" i="33"/>
  <c r="K17" i="40"/>
  <c r="M129" i="40"/>
  <c r="S17" i="40"/>
  <c r="AA17" i="40"/>
  <c r="Z17" i="40"/>
  <c r="Z149" i="40" s="1"/>
  <c r="W17" i="40"/>
  <c r="T17" i="40"/>
  <c r="Y17" i="40"/>
  <c r="C14" i="34"/>
  <c r="G33" i="40"/>
  <c r="D33" i="40"/>
  <c r="I33" i="40"/>
  <c r="C33" i="40"/>
  <c r="C26" i="41"/>
  <c r="C106" i="41" s="1"/>
  <c r="K33" i="40"/>
  <c r="S33" i="40"/>
  <c r="C21" i="41"/>
  <c r="C101" i="41" s="1"/>
  <c r="AA33" i="40"/>
  <c r="U33" i="40"/>
  <c r="AC33" i="40"/>
  <c r="T33" i="40"/>
  <c r="AB33" i="40"/>
  <c r="C29" i="41"/>
  <c r="C109" i="41" s="1"/>
  <c r="AM33" i="40"/>
  <c r="AJ33" i="40"/>
  <c r="AR33" i="40"/>
  <c r="AI33" i="40"/>
  <c r="AQ33" i="40"/>
  <c r="C32" i="41"/>
  <c r="C112" i="41" s="1"/>
  <c r="BD33" i="40"/>
  <c r="BA33" i="40"/>
  <c r="BC33" i="40"/>
  <c r="AZ33" i="40"/>
  <c r="BH33" i="40"/>
  <c r="AY33" i="40"/>
  <c r="C27" i="41"/>
  <c r="C107" i="41" s="1"/>
  <c r="BG33" i="40"/>
  <c r="C14" i="33"/>
  <c r="M36" i="41"/>
  <c r="K42" i="41"/>
  <c r="M37" i="41"/>
  <c r="J29" i="39"/>
  <c r="D29" i="39"/>
  <c r="L54" i="28"/>
  <c r="Z5" i="47" s="1"/>
  <c r="C8" i="34"/>
  <c r="C13" i="33"/>
  <c r="I97" i="40"/>
  <c r="I151" i="40" s="1"/>
  <c r="C8" i="33"/>
  <c r="I21" i="41"/>
  <c r="K23" i="41"/>
  <c r="K31" i="41"/>
  <c r="J21" i="41"/>
  <c r="I24" i="41"/>
  <c r="J29" i="41"/>
  <c r="I32" i="41"/>
  <c r="D36" i="41"/>
  <c r="L36" i="41"/>
  <c r="I37" i="41"/>
  <c r="K39" i="41"/>
  <c r="H40" i="41"/>
  <c r="M41" i="41"/>
  <c r="D44" i="41"/>
  <c r="L44" i="41"/>
  <c r="I45" i="41"/>
  <c r="K47" i="41"/>
  <c r="H48" i="41"/>
  <c r="E36" i="41"/>
  <c r="J37" i="41"/>
  <c r="D39" i="41"/>
  <c r="I40" i="41"/>
  <c r="F41" i="41"/>
  <c r="H43" i="41"/>
  <c r="E44" i="41"/>
  <c r="L47" i="41"/>
  <c r="I48" i="41"/>
  <c r="F47" i="41"/>
  <c r="M44" i="41"/>
  <c r="G43" i="41"/>
  <c r="J45" i="41"/>
  <c r="L31" i="41"/>
  <c r="Y5" i="47"/>
  <c r="BE33" i="40"/>
  <c r="AO49" i="40"/>
  <c r="I42" i="41"/>
  <c r="I39" i="41"/>
  <c r="AO33" i="40"/>
  <c r="J31" i="41"/>
  <c r="J111" i="41" s="1"/>
  <c r="L22" i="41"/>
  <c r="I29" i="41"/>
  <c r="I23" i="41"/>
  <c r="F24" i="41"/>
  <c r="F104" i="41" s="1"/>
  <c r="L30" i="41"/>
  <c r="L110" i="41" s="1"/>
  <c r="D22" i="41"/>
  <c r="D102" i="41" s="1"/>
  <c r="K28" i="41"/>
  <c r="K108" i="41" s="1"/>
  <c r="G22" i="41"/>
  <c r="G21" i="41"/>
  <c r="H26" i="41"/>
  <c r="J28" i="41"/>
  <c r="H21" i="41"/>
  <c r="L25" i="41"/>
  <c r="H29" i="41"/>
  <c r="J26" i="41"/>
  <c r="G27" i="41"/>
  <c r="L28" i="41"/>
  <c r="L108" i="41" s="1"/>
  <c r="M20" i="41"/>
  <c r="M100" i="41" s="1"/>
  <c r="D23" i="41"/>
  <c r="L23" i="41"/>
  <c r="F25" i="41"/>
  <c r="F105" i="41" s="1"/>
  <c r="H27" i="41"/>
  <c r="D31" i="41"/>
  <c r="L38" i="41"/>
  <c r="J44" i="41"/>
  <c r="D41" i="41"/>
  <c r="L41" i="41"/>
  <c r="E30" i="41"/>
  <c r="E22" i="41"/>
  <c r="D20" i="41"/>
  <c r="E27" i="41"/>
  <c r="K20" i="41"/>
  <c r="K100" i="41" s="1"/>
  <c r="G29" i="41"/>
  <c r="D28" i="41"/>
  <c r="D108" i="41" s="1"/>
  <c r="K26" i="41"/>
  <c r="K106" i="41" s="1"/>
  <c r="M28" i="41"/>
  <c r="F27" i="41"/>
  <c r="F107" i="41" s="1"/>
  <c r="G32" i="41"/>
  <c r="G112" i="41" s="1"/>
  <c r="M25" i="41"/>
  <c r="M105" i="41" s="1"/>
  <c r="F30" i="41"/>
  <c r="I26" i="41"/>
  <c r="H24" i="41"/>
  <c r="I31" i="41"/>
  <c r="E25" i="41"/>
  <c r="F32" i="41"/>
  <c r="F112" i="41" s="1"/>
  <c r="F22" i="41"/>
  <c r="H32" i="41"/>
  <c r="H112" i="41" s="1"/>
  <c r="J23" i="41"/>
  <c r="G30" i="41"/>
  <c r="L20" i="41"/>
  <c r="L100" i="41" s="1"/>
  <c r="J42" i="41"/>
  <c r="F38" i="41"/>
  <c r="O40" i="40"/>
  <c r="D47" i="41"/>
  <c r="L39" i="41"/>
  <c r="AQ51" i="40"/>
  <c r="AQ115" i="40"/>
  <c r="S51" i="40"/>
  <c r="Y83" i="40"/>
  <c r="S115" i="40"/>
  <c r="BA19" i="40"/>
  <c r="BG35" i="40"/>
  <c r="BG99" i="40"/>
  <c r="AJ35" i="40"/>
  <c r="T51" i="40"/>
  <c r="Z83" i="40"/>
  <c r="T115" i="40"/>
  <c r="BB19" i="40"/>
  <c r="BH35" i="40"/>
  <c r="BH99" i="40"/>
  <c r="AQ35" i="40"/>
  <c r="S19" i="40"/>
  <c r="Y35" i="40"/>
  <c r="Y99" i="40"/>
  <c r="AQ99" i="40"/>
  <c r="BG51" i="40"/>
  <c r="BA83" i="40"/>
  <c r="BA99" i="40"/>
  <c r="BG115" i="40"/>
  <c r="AJ83" i="40"/>
  <c r="T19" i="40"/>
  <c r="Z35" i="40"/>
  <c r="Z99" i="40"/>
  <c r="AJ99" i="40"/>
  <c r="BH51" i="40"/>
  <c r="BB83" i="40"/>
  <c r="BB99" i="40"/>
  <c r="BH115" i="40"/>
  <c r="BA115" i="40"/>
  <c r="Y51" i="40"/>
  <c r="S83" i="40"/>
  <c r="BG19" i="40"/>
  <c r="BA35" i="40"/>
  <c r="Z51" i="40"/>
  <c r="T83" i="40"/>
  <c r="BH19" i="40"/>
  <c r="BB35" i="40"/>
  <c r="H33" i="40"/>
  <c r="G20" i="41"/>
  <c r="AN49" i="40"/>
  <c r="BD49" i="40"/>
  <c r="O85" i="40"/>
  <c r="D25" i="41"/>
  <c r="D105" i="41" s="1"/>
  <c r="J54" i="28"/>
  <c r="Y52" i="28"/>
  <c r="Y53" i="28"/>
  <c r="H49" i="40"/>
  <c r="X49" i="40"/>
  <c r="H37" i="41"/>
  <c r="H45" i="41"/>
  <c r="AN33" i="40"/>
  <c r="X33" i="40"/>
  <c r="X17" i="40"/>
  <c r="H17" i="40"/>
  <c r="F20" i="41"/>
  <c r="K21" i="41"/>
  <c r="H22" i="41"/>
  <c r="E23" i="41"/>
  <c r="M23" i="41"/>
  <c r="J24" i="41"/>
  <c r="D26" i="41"/>
  <c r="L26" i="41"/>
  <c r="I27" i="41"/>
  <c r="F28" i="41"/>
  <c r="K29" i="41"/>
  <c r="H30" i="41"/>
  <c r="E31" i="41"/>
  <c r="M31" i="41"/>
  <c r="J32" i="41"/>
  <c r="D21" i="41"/>
  <c r="L21" i="41"/>
  <c r="I22" i="41"/>
  <c r="F23" i="41"/>
  <c r="K24" i="41"/>
  <c r="H25" i="41"/>
  <c r="E26" i="41"/>
  <c r="M26" i="41"/>
  <c r="J27" i="41"/>
  <c r="D29" i="41"/>
  <c r="L29" i="41"/>
  <c r="I30" i="41"/>
  <c r="F31" i="41"/>
  <c r="K32" i="41"/>
  <c r="H20" i="41"/>
  <c r="E21" i="41"/>
  <c r="M21" i="41"/>
  <c r="G23" i="41"/>
  <c r="D24" i="41"/>
  <c r="L24" i="41"/>
  <c r="I25" i="41"/>
  <c r="F26" i="41"/>
  <c r="K27" i="41"/>
  <c r="H28" i="41"/>
  <c r="E29" i="41"/>
  <c r="M29" i="41"/>
  <c r="J30" i="41"/>
  <c r="G31" i="41"/>
  <c r="D32" i="41"/>
  <c r="L32" i="41"/>
  <c r="I20" i="41"/>
  <c r="F21" i="41"/>
  <c r="K22" i="41"/>
  <c r="E24" i="41"/>
  <c r="M24" i="41"/>
  <c r="J25" i="41"/>
  <c r="D27" i="41"/>
  <c r="L27" i="41"/>
  <c r="I28" i="41"/>
  <c r="F29" i="41"/>
  <c r="K30" i="41"/>
  <c r="K110" i="41" s="1"/>
  <c r="E32" i="41"/>
  <c r="M32" i="41"/>
  <c r="AE20" i="40"/>
  <c r="BK28" i="40"/>
  <c r="F36" i="41"/>
  <c r="K37" i="41"/>
  <c r="H38" i="41"/>
  <c r="E39" i="41"/>
  <c r="M39" i="41"/>
  <c r="J40" i="41"/>
  <c r="L42" i="41"/>
  <c r="I43" i="41"/>
  <c r="F44" i="41"/>
  <c r="K45" i="41"/>
  <c r="H46" i="41"/>
  <c r="E47" i="41"/>
  <c r="M47" i="41"/>
  <c r="J48" i="41"/>
  <c r="D37" i="41"/>
  <c r="L37" i="41"/>
  <c r="I38" i="41"/>
  <c r="F39" i="41"/>
  <c r="K40" i="41"/>
  <c r="H41" i="41"/>
  <c r="E42" i="41"/>
  <c r="M42" i="41"/>
  <c r="J43" i="41"/>
  <c r="D45" i="41"/>
  <c r="L45" i="41"/>
  <c r="I46" i="41"/>
  <c r="K48" i="41"/>
  <c r="H36" i="41"/>
  <c r="E37" i="41"/>
  <c r="J38" i="41"/>
  <c r="G39" i="41"/>
  <c r="D40" i="41"/>
  <c r="L40" i="41"/>
  <c r="I41" i="41"/>
  <c r="F42" i="41"/>
  <c r="K43" i="41"/>
  <c r="H44" i="41"/>
  <c r="E45" i="41"/>
  <c r="M45" i="41"/>
  <c r="J46" i="41"/>
  <c r="D48" i="41"/>
  <c r="L48" i="41"/>
  <c r="I36" i="41"/>
  <c r="F37" i="41"/>
  <c r="K38" i="41"/>
  <c r="E40" i="41"/>
  <c r="M40" i="41"/>
  <c r="J41" i="41"/>
  <c r="G42" i="41"/>
  <c r="L43" i="41"/>
  <c r="I44" i="41"/>
  <c r="F45" i="41"/>
  <c r="H47" i="41"/>
  <c r="E48" i="41"/>
  <c r="M48" i="41"/>
  <c r="BK36" i="40"/>
  <c r="AE39" i="40"/>
  <c r="O45" i="40"/>
  <c r="D42" i="41"/>
  <c r="J22" i="41"/>
  <c r="J102" i="41" s="1"/>
  <c r="H23" i="41"/>
  <c r="H31" i="41"/>
  <c r="G25" i="41"/>
  <c r="G26" i="41"/>
  <c r="G38" i="41"/>
  <c r="G44" i="41"/>
  <c r="Y38" i="28"/>
  <c r="I54" i="28"/>
  <c r="BC49" i="40"/>
  <c r="G47" i="41"/>
  <c r="G36" i="41"/>
  <c r="G41" i="41"/>
  <c r="AM49" i="40"/>
  <c r="W49" i="40"/>
  <c r="G46" i="41"/>
  <c r="G28" i="41"/>
  <c r="W33" i="40"/>
  <c r="C7" i="33"/>
  <c r="O49" i="39"/>
  <c r="Y46" i="28"/>
  <c r="C23" i="33"/>
  <c r="H39" i="41"/>
  <c r="D43" i="41"/>
  <c r="E38" i="41"/>
  <c r="O26" i="39"/>
  <c r="O70" i="39"/>
  <c r="O53" i="39"/>
  <c r="O66" i="39"/>
  <c r="Y50" i="28"/>
  <c r="Y42" i="28"/>
  <c r="BA49" i="40"/>
  <c r="E43" i="41"/>
  <c r="E49" i="40"/>
  <c r="E46" i="41"/>
  <c r="U49" i="40"/>
  <c r="E41" i="41"/>
  <c r="E80" i="35"/>
  <c r="E78" i="29"/>
  <c r="E79" i="29"/>
  <c r="E80" i="29"/>
  <c r="E78" i="30"/>
  <c r="E79" i="30"/>
  <c r="E80" i="30"/>
  <c r="E78" i="31"/>
  <c r="E79" i="31"/>
  <c r="E80" i="31"/>
  <c r="E78" i="34"/>
  <c r="E79" i="34"/>
  <c r="E80" i="34"/>
  <c r="E78" i="35"/>
  <c r="E79" i="35"/>
  <c r="E78" i="36"/>
  <c r="E79" i="36"/>
  <c r="E80" i="36"/>
  <c r="E20" i="41"/>
  <c r="E100" i="41" s="1"/>
  <c r="E33" i="40"/>
  <c r="E28" i="41"/>
  <c r="E108" i="41" s="1"/>
  <c r="C16" i="34"/>
  <c r="C70" i="34" s="1"/>
  <c r="F111" i="41" l="1"/>
  <c r="M107" i="41"/>
  <c r="M110" i="41"/>
  <c r="E149" i="40"/>
  <c r="D149" i="40"/>
  <c r="Y149" i="40"/>
  <c r="M108" i="41"/>
  <c r="G109" i="41"/>
  <c r="C102" i="41"/>
  <c r="V149" i="40"/>
  <c r="I106" i="41"/>
  <c r="D103" i="41"/>
  <c r="C105" i="41"/>
  <c r="K105" i="41"/>
  <c r="F102" i="41"/>
  <c r="I111" i="41"/>
  <c r="C108" i="41"/>
  <c r="G106" i="41"/>
  <c r="J103" i="41"/>
  <c r="G107" i="41"/>
  <c r="H104" i="41"/>
  <c r="H107" i="41"/>
  <c r="H106" i="41"/>
  <c r="W149" i="40"/>
  <c r="M101" i="41"/>
  <c r="F110" i="41"/>
  <c r="I104" i="41"/>
  <c r="AA149" i="40"/>
  <c r="U149" i="40"/>
  <c r="T149" i="40"/>
  <c r="S149" i="40"/>
  <c r="AC149" i="40"/>
  <c r="X149" i="40"/>
  <c r="D110" i="41"/>
  <c r="G105" i="41"/>
  <c r="I101" i="41"/>
  <c r="I109" i="41"/>
  <c r="G101" i="41"/>
  <c r="H111" i="41"/>
  <c r="F109" i="41"/>
  <c r="J105" i="41"/>
  <c r="F101" i="41"/>
  <c r="G111" i="41"/>
  <c r="H108" i="41"/>
  <c r="L104" i="41"/>
  <c r="E101" i="41"/>
  <c r="I110" i="41"/>
  <c r="M106" i="41"/>
  <c r="F103" i="41"/>
  <c r="J112" i="41"/>
  <c r="K109" i="41"/>
  <c r="D106" i="41"/>
  <c r="H102" i="41"/>
  <c r="G102" i="41"/>
  <c r="J101" i="41"/>
  <c r="H103" i="41"/>
  <c r="E102" i="41"/>
  <c r="L103" i="41"/>
  <c r="H101" i="41"/>
  <c r="L102" i="41"/>
  <c r="M112" i="41"/>
  <c r="I108" i="41"/>
  <c r="M104" i="41"/>
  <c r="I100" i="41"/>
  <c r="J110" i="41"/>
  <c r="K107" i="41"/>
  <c r="D104" i="41"/>
  <c r="H100" i="41"/>
  <c r="L109" i="41"/>
  <c r="E106" i="41"/>
  <c r="I102" i="41"/>
  <c r="M111" i="41"/>
  <c r="K101" i="41"/>
  <c r="G100" i="41"/>
  <c r="G110" i="41"/>
  <c r="E110" i="41"/>
  <c r="L111" i="41"/>
  <c r="I112" i="41"/>
  <c r="K111" i="41"/>
  <c r="F108" i="41"/>
  <c r="J104" i="41"/>
  <c r="D111" i="41"/>
  <c r="J106" i="41"/>
  <c r="G108" i="41"/>
  <c r="E112" i="41"/>
  <c r="L107" i="41"/>
  <c r="E104" i="41"/>
  <c r="L112" i="41"/>
  <c r="M109" i="41"/>
  <c r="F106" i="41"/>
  <c r="G103" i="41"/>
  <c r="K112" i="41"/>
  <c r="D109" i="41"/>
  <c r="H105" i="41"/>
  <c r="L101" i="41"/>
  <c r="E111" i="41"/>
  <c r="I107" i="41"/>
  <c r="M103" i="41"/>
  <c r="J108" i="41"/>
  <c r="J109" i="41"/>
  <c r="K103" i="41"/>
  <c r="J100" i="41"/>
  <c r="F100" i="41"/>
  <c r="H109" i="41"/>
  <c r="D107" i="41"/>
  <c r="K102" i="41"/>
  <c r="D112" i="41"/>
  <c r="E109" i="41"/>
  <c r="I105" i="41"/>
  <c r="J107" i="41"/>
  <c r="K104" i="41"/>
  <c r="D101" i="41"/>
  <c r="H110" i="41"/>
  <c r="L106" i="41"/>
  <c r="E103" i="41"/>
  <c r="C100" i="41"/>
  <c r="E105" i="41"/>
  <c r="E107" i="41"/>
  <c r="L105" i="41"/>
  <c r="I103" i="41"/>
  <c r="C110" i="41"/>
  <c r="D100" i="41"/>
  <c r="K149" i="40"/>
  <c r="H149" i="40"/>
  <c r="G149" i="40"/>
  <c r="C149" i="40"/>
  <c r="BK43" i="40"/>
  <c r="AB5" i="47"/>
  <c r="O36" i="40"/>
  <c r="O38" i="40"/>
  <c r="O30" i="40"/>
  <c r="F129" i="40"/>
  <c r="C148" i="34"/>
  <c r="V5" i="47"/>
  <c r="AU41" i="40"/>
  <c r="BK47" i="40"/>
  <c r="O90" i="40"/>
  <c r="C151" i="34"/>
  <c r="C170" i="34"/>
  <c r="C143" i="34"/>
  <c r="C67" i="34"/>
  <c r="O26" i="40"/>
  <c r="U129" i="40"/>
  <c r="AU28" i="40"/>
  <c r="AA129" i="40"/>
  <c r="G129" i="40"/>
  <c r="W129" i="40"/>
  <c r="E129" i="40"/>
  <c r="O87" i="40"/>
  <c r="BK39" i="40"/>
  <c r="N24" i="41"/>
  <c r="K129" i="40"/>
  <c r="O42" i="40"/>
  <c r="C174" i="34"/>
  <c r="N28" i="41"/>
  <c r="X5" i="47"/>
  <c r="O22" i="40"/>
  <c r="O28" i="40"/>
  <c r="O46" i="40"/>
  <c r="V129" i="40"/>
  <c r="AE28" i="40"/>
  <c r="L49" i="41"/>
  <c r="C49" i="41"/>
  <c r="AC5" i="47"/>
  <c r="C29" i="33"/>
  <c r="C65" i="33"/>
  <c r="C27" i="33"/>
  <c r="C63" i="33"/>
  <c r="C33" i="34"/>
  <c r="C69" i="34"/>
  <c r="Z129" i="40"/>
  <c r="C25" i="34"/>
  <c r="C61" i="34"/>
  <c r="C25" i="33"/>
  <c r="C61" i="33"/>
  <c r="C26" i="33"/>
  <c r="C62" i="33"/>
  <c r="Y129" i="40"/>
  <c r="C31" i="33"/>
  <c r="C67" i="33"/>
  <c r="C26" i="34"/>
  <c r="C62" i="34"/>
  <c r="C166" i="34"/>
  <c r="O20" i="40"/>
  <c r="C32" i="33"/>
  <c r="C68" i="33"/>
  <c r="D129" i="40"/>
  <c r="C32" i="34"/>
  <c r="C68" i="34"/>
  <c r="C168" i="34"/>
  <c r="C149" i="34"/>
  <c r="C19" i="33"/>
  <c r="C77" i="28" s="1"/>
  <c r="O44" i="40"/>
  <c r="N27" i="41"/>
  <c r="T129" i="40"/>
  <c r="AE90" i="40"/>
  <c r="C12" i="34"/>
  <c r="N45" i="41"/>
  <c r="O45" i="41" s="1"/>
  <c r="X129" i="40"/>
  <c r="AC129" i="40"/>
  <c r="AU46" i="40"/>
  <c r="N25" i="41"/>
  <c r="C129" i="40"/>
  <c r="N23" i="41"/>
  <c r="K33" i="41"/>
  <c r="J129" i="40"/>
  <c r="N26" i="41"/>
  <c r="C33" i="41"/>
  <c r="C6" i="34"/>
  <c r="S129" i="40"/>
  <c r="Y54" i="28"/>
  <c r="N31" i="41"/>
  <c r="D49" i="41"/>
  <c r="BK31" i="40"/>
  <c r="AE48" i="40"/>
  <c r="AE44" i="40"/>
  <c r="BK41" i="40"/>
  <c r="AE38" i="40"/>
  <c r="N38" i="41"/>
  <c r="J49" i="41"/>
  <c r="BK22" i="40"/>
  <c r="O94" i="40"/>
  <c r="M33" i="41"/>
  <c r="D33" i="41"/>
  <c r="N21" i="41"/>
  <c r="O24" i="40"/>
  <c r="O88" i="40"/>
  <c r="O86" i="40"/>
  <c r="O48" i="40"/>
  <c r="AE85" i="40"/>
  <c r="N47" i="41"/>
  <c r="O47" i="41" s="1"/>
  <c r="N44" i="41"/>
  <c r="N42" i="41"/>
  <c r="N40" i="41"/>
  <c r="O40" i="41" s="1"/>
  <c r="N39" i="41"/>
  <c r="M49" i="41"/>
  <c r="F49" i="41"/>
  <c r="O92" i="40"/>
  <c r="O84" i="40"/>
  <c r="O32" i="40"/>
  <c r="I33" i="41"/>
  <c r="N48" i="41"/>
  <c r="N46" i="41"/>
  <c r="AE46" i="40"/>
  <c r="N41" i="41"/>
  <c r="AE41" i="40"/>
  <c r="K49" i="41"/>
  <c r="N30" i="41"/>
  <c r="N29" i="41"/>
  <c r="F33" i="41"/>
  <c r="L33" i="41"/>
  <c r="J33" i="41"/>
  <c r="O93" i="40"/>
  <c r="O89" i="40"/>
  <c r="AU45" i="40"/>
  <c r="BK38" i="40"/>
  <c r="AE94" i="40"/>
  <c r="AU37" i="40"/>
  <c r="H129" i="40"/>
  <c r="H33" i="41"/>
  <c r="H49" i="41"/>
  <c r="AE89" i="40"/>
  <c r="AE86" i="40"/>
  <c r="AE27" i="40"/>
  <c r="AU25" i="40"/>
  <c r="BK23" i="40"/>
  <c r="AE21" i="40"/>
  <c r="AE95" i="40"/>
  <c r="BK48" i="40"/>
  <c r="AU47" i="40"/>
  <c r="BK44" i="40"/>
  <c r="AU43" i="40"/>
  <c r="AU42" i="40"/>
  <c r="AE40" i="40"/>
  <c r="O39" i="40"/>
  <c r="AE37" i="40"/>
  <c r="AU36" i="40"/>
  <c r="AT49" i="40"/>
  <c r="AU49" i="40" s="1"/>
  <c r="AE29" i="40"/>
  <c r="AD17" i="40"/>
  <c r="AE91" i="40"/>
  <c r="AE87" i="40"/>
  <c r="BK32" i="40"/>
  <c r="O31" i="40"/>
  <c r="AE30" i="40"/>
  <c r="AE25" i="40"/>
  <c r="AU24" i="40"/>
  <c r="AU23" i="40"/>
  <c r="BK21" i="40"/>
  <c r="AT33" i="40"/>
  <c r="AU33" i="40" s="1"/>
  <c r="AU20" i="40"/>
  <c r="AE16" i="40"/>
  <c r="AE96" i="40"/>
  <c r="O95" i="40"/>
  <c r="AU48" i="40"/>
  <c r="AE47" i="40"/>
  <c r="BK45" i="40"/>
  <c r="AU44" i="40"/>
  <c r="AE43" i="40"/>
  <c r="AE42" i="40"/>
  <c r="O41" i="40"/>
  <c r="AU38" i="40"/>
  <c r="N37" i="41"/>
  <c r="O37" i="41" s="1"/>
  <c r="N49" i="40"/>
  <c r="O49" i="40" s="1"/>
  <c r="O37" i="40"/>
  <c r="O27" i="40"/>
  <c r="AE26" i="40"/>
  <c r="N33" i="40"/>
  <c r="O33" i="40" s="1"/>
  <c r="O21" i="40"/>
  <c r="N20" i="41"/>
  <c r="AD33" i="40"/>
  <c r="AE33" i="40" s="1"/>
  <c r="AE13" i="40"/>
  <c r="AE92" i="40"/>
  <c r="O91" i="40"/>
  <c r="N97" i="40"/>
  <c r="N151" i="40" s="1"/>
  <c r="N36" i="41"/>
  <c r="AD49" i="40"/>
  <c r="AE49" i="40" s="1"/>
  <c r="AE36" i="40"/>
  <c r="AU32" i="40"/>
  <c r="AU31" i="40"/>
  <c r="O29" i="40"/>
  <c r="BK27" i="40"/>
  <c r="AE23" i="40"/>
  <c r="AU22" i="40"/>
  <c r="O47" i="40"/>
  <c r="AE45" i="40"/>
  <c r="O43" i="40"/>
  <c r="N43" i="41"/>
  <c r="BK40" i="40"/>
  <c r="AU39" i="40"/>
  <c r="BK30" i="40"/>
  <c r="BK29" i="40"/>
  <c r="O25" i="40"/>
  <c r="AE24" i="40"/>
  <c r="AU21" i="40"/>
  <c r="AE93" i="40"/>
  <c r="AE88" i="40"/>
  <c r="BJ49" i="40"/>
  <c r="BK49" i="40" s="1"/>
  <c r="I49" i="41"/>
  <c r="N32" i="41"/>
  <c r="N112" i="41" s="1"/>
  <c r="AE32" i="40"/>
  <c r="AU27" i="40"/>
  <c r="BK26" i="40"/>
  <c r="BK25" i="40"/>
  <c r="AE12" i="40"/>
  <c r="AD97" i="40"/>
  <c r="AD151" i="40" s="1"/>
  <c r="AE84" i="40"/>
  <c r="BK46" i="40"/>
  <c r="BK42" i="40"/>
  <c r="AU40" i="40"/>
  <c r="BK37" i="40"/>
  <c r="AE31" i="40"/>
  <c r="AU30" i="40"/>
  <c r="AU29" i="40"/>
  <c r="AU26" i="40"/>
  <c r="BK24" i="40"/>
  <c r="O23" i="40"/>
  <c r="AE22" i="40"/>
  <c r="N22" i="41"/>
  <c r="BJ33" i="40"/>
  <c r="BK33" i="40" s="1"/>
  <c r="BK20" i="40"/>
  <c r="AE10" i="40"/>
  <c r="N17" i="40"/>
  <c r="N149" i="40" s="1"/>
  <c r="W5" i="47"/>
  <c r="G49" i="41"/>
  <c r="G33" i="41"/>
  <c r="N29" i="39"/>
  <c r="O29" i="39" s="1"/>
  <c r="O62" i="39"/>
  <c r="N71" i="39"/>
  <c r="O71" i="39" s="1"/>
  <c r="N57" i="39"/>
  <c r="O57" i="39" s="1"/>
  <c r="E49" i="41"/>
  <c r="E33" i="41"/>
  <c r="C34" i="34"/>
  <c r="N102" i="41" l="1"/>
  <c r="AD149" i="40"/>
  <c r="N106" i="41"/>
  <c r="N108" i="41"/>
  <c r="N104" i="41"/>
  <c r="N110" i="41"/>
  <c r="N111" i="41"/>
  <c r="N103" i="41"/>
  <c r="N101" i="41"/>
  <c r="N107" i="41"/>
  <c r="N100" i="41"/>
  <c r="O29" i="41"/>
  <c r="N109" i="41"/>
  <c r="O25" i="41"/>
  <c r="N105" i="41"/>
  <c r="P113" i="41"/>
  <c r="AE118" i="40"/>
  <c r="AE119" i="40"/>
  <c r="AE122" i="40"/>
  <c r="AE126" i="40"/>
  <c r="AE125" i="40"/>
  <c r="AE123" i="40"/>
  <c r="AE117" i="40"/>
  <c r="AE116" i="40"/>
  <c r="AB17" i="40"/>
  <c r="AB149" i="40" s="1"/>
  <c r="AE121" i="40"/>
  <c r="AE128" i="40"/>
  <c r="AE9" i="40"/>
  <c r="O12" i="40"/>
  <c r="AE124" i="40"/>
  <c r="AE6" i="40"/>
  <c r="O6" i="40" s="1"/>
  <c r="AE127" i="40"/>
  <c r="L17" i="40"/>
  <c r="L149" i="40" s="1"/>
  <c r="O14" i="40"/>
  <c r="O9" i="40"/>
  <c r="O11" i="40"/>
  <c r="O20" i="41"/>
  <c r="O24" i="41"/>
  <c r="O46" i="41"/>
  <c r="O48" i="41"/>
  <c r="O39" i="41"/>
  <c r="O21" i="41"/>
  <c r="O42" i="41"/>
  <c r="O28" i="41"/>
  <c r="C73" i="33"/>
  <c r="C74" i="33" s="1"/>
  <c r="C23" i="28" s="1"/>
  <c r="C37" i="33"/>
  <c r="O43" i="41"/>
  <c r="O38" i="41"/>
  <c r="O27" i="41"/>
  <c r="C24" i="34"/>
  <c r="C60" i="34"/>
  <c r="C30" i="34"/>
  <c r="C66" i="34"/>
  <c r="C152" i="34"/>
  <c r="C171" i="34"/>
  <c r="C165" i="34"/>
  <c r="C146" i="34"/>
  <c r="C164" i="34"/>
  <c r="C145" i="34"/>
  <c r="N49" i="41"/>
  <c r="O41" i="41"/>
  <c r="C172" i="34"/>
  <c r="C153" i="34"/>
  <c r="C19" i="34"/>
  <c r="C78" i="28" s="1"/>
  <c r="O26" i="41"/>
  <c r="O31" i="41"/>
  <c r="N33" i="41"/>
  <c r="O33" i="41" s="1"/>
  <c r="O44" i="41"/>
  <c r="O23" i="41"/>
  <c r="O30" i="41"/>
  <c r="O36" i="41"/>
  <c r="AE120" i="40"/>
  <c r="O22" i="41"/>
  <c r="AD129" i="40"/>
  <c r="AE97" i="40"/>
  <c r="AE151" i="40" s="1"/>
  <c r="N129" i="40"/>
  <c r="O97" i="40"/>
  <c r="O151" i="40" s="1"/>
  <c r="O32" i="41"/>
  <c r="C173" i="34"/>
  <c r="C154" i="34"/>
  <c r="AE17" i="40" l="1"/>
  <c r="L129" i="40"/>
  <c r="O8" i="40"/>
  <c r="O15" i="40"/>
  <c r="O13" i="40"/>
  <c r="O10" i="40"/>
  <c r="AB129" i="40"/>
  <c r="O7" i="40"/>
  <c r="I17" i="40"/>
  <c r="I149" i="40" s="1"/>
  <c r="O4" i="40"/>
  <c r="O117" i="40"/>
  <c r="O5" i="40"/>
  <c r="O16" i="40"/>
  <c r="H34" i="28"/>
  <c r="C105" i="28"/>
  <c r="O49" i="41"/>
  <c r="C144" i="34"/>
  <c r="C37" i="34"/>
  <c r="C163" i="34"/>
  <c r="C150" i="34"/>
  <c r="C169" i="34"/>
  <c r="C73" i="34"/>
  <c r="C106" i="28" s="1"/>
  <c r="AE149" i="40" l="1"/>
  <c r="AE129" i="40"/>
  <c r="O119" i="40"/>
  <c r="O124" i="40"/>
  <c r="O126" i="40"/>
  <c r="I129" i="40"/>
  <c r="O116" i="40"/>
  <c r="O127" i="40"/>
  <c r="O118" i="40"/>
  <c r="O122" i="40"/>
  <c r="O120" i="40"/>
  <c r="O125" i="40"/>
  <c r="O128" i="40"/>
  <c r="O17" i="40"/>
  <c r="O149" i="40" s="1"/>
  <c r="O123" i="40"/>
  <c r="O121" i="40"/>
  <c r="I34" i="28"/>
  <c r="C176" i="34"/>
  <c r="C177" i="34" s="1"/>
  <c r="C157" i="34"/>
  <c r="C182" i="34" s="1"/>
  <c r="C74" i="34"/>
  <c r="C24" i="28" s="1"/>
  <c r="O129" i="40" l="1"/>
  <c r="J34" i="28"/>
  <c r="C183" i="34"/>
  <c r="C185" i="34" s="1"/>
  <c r="C158" i="34"/>
  <c r="C189" i="34"/>
  <c r="C191" i="34" s="1"/>
  <c r="C190" i="34"/>
  <c r="C192" i="34" s="1"/>
  <c r="C178" i="34"/>
  <c r="C179" i="34" s="1"/>
  <c r="C184" i="34"/>
  <c r="D13" i="47" l="1"/>
  <c r="K34" i="28"/>
  <c r="C186" i="34"/>
  <c r="C196" i="34"/>
  <c r="C197" i="34"/>
  <c r="C193" i="34"/>
  <c r="L34" i="28" l="1"/>
  <c r="C194" i="34"/>
  <c r="C198" i="34"/>
  <c r="C200" i="34" s="1"/>
  <c r="M34" i="28" l="1"/>
  <c r="N34" i="28" l="1"/>
  <c r="O34" i="28" l="1"/>
  <c r="P34" i="28" l="1"/>
  <c r="Q34" i="28" l="1"/>
  <c r="R34" i="28" l="1"/>
  <c r="S34" i="28" l="1"/>
  <c r="T34" i="28" l="1"/>
  <c r="U34" i="28" l="1"/>
  <c r="D39" i="47"/>
  <c r="V34" i="28" l="1"/>
  <c r="D38" i="47" l="1"/>
  <c r="D70" i="28" l="1"/>
  <c r="F14" i="39" l="1"/>
  <c r="I14" i="39"/>
  <c r="E12" i="39"/>
  <c r="G7" i="39"/>
  <c r="F8" i="39"/>
  <c r="E10" i="39"/>
  <c r="M14" i="39"/>
  <c r="E14" i="39"/>
  <c r="H14" i="39"/>
  <c r="E7" i="39"/>
  <c r="G10" i="39"/>
  <c r="D5" i="39"/>
  <c r="K14" i="39"/>
  <c r="L14" i="39"/>
  <c r="D14" i="39"/>
  <c r="D12" i="39"/>
  <c r="G14" i="39"/>
  <c r="C8" i="39"/>
  <c r="C12" i="39"/>
  <c r="E8" i="39"/>
  <c r="N14" i="39"/>
  <c r="D13" i="39"/>
  <c r="J14" i="39"/>
  <c r="C6" i="39"/>
  <c r="D10" i="39"/>
  <c r="D8" i="39"/>
  <c r="C11" i="39"/>
  <c r="D6" i="39"/>
  <c r="F6" i="39"/>
  <c r="K13" i="39"/>
  <c r="K10" i="39"/>
  <c r="F5" i="39"/>
  <c r="G9" i="39"/>
  <c r="F11" i="39"/>
  <c r="G12" i="39"/>
  <c r="I13" i="39"/>
  <c r="J6" i="39"/>
  <c r="J13" i="39"/>
  <c r="J10" i="39"/>
  <c r="K11" i="39"/>
  <c r="N5" i="39"/>
  <c r="F12" i="39"/>
  <c r="H10" i="39"/>
  <c r="J8" i="39"/>
  <c r="K7" i="39"/>
  <c r="L5" i="39"/>
  <c r="K12" i="39"/>
  <c r="M13" i="39"/>
  <c r="N6" i="39"/>
  <c r="G6" i="39"/>
  <c r="I6" i="39"/>
  <c r="I7" i="39"/>
  <c r="I8" i="39"/>
  <c r="M5" i="39"/>
  <c r="L10" i="39"/>
  <c r="E6" i="39"/>
  <c r="E11" i="39"/>
  <c r="F9" i="39"/>
  <c r="G5" i="39"/>
  <c r="H7" i="39"/>
  <c r="H5" i="39"/>
  <c r="H9" i="39"/>
  <c r="J12" i="39"/>
  <c r="K5" i="39"/>
  <c r="L9" i="39"/>
  <c r="L12" i="39"/>
  <c r="H11" i="39"/>
  <c r="I9" i="39"/>
  <c r="H8" i="39"/>
  <c r="I11" i="39"/>
  <c r="J5" i="39"/>
  <c r="K9" i="39"/>
  <c r="L11" i="39"/>
  <c r="M9" i="39"/>
  <c r="C13" i="39"/>
  <c r="C9" i="39"/>
  <c r="C14" i="39"/>
  <c r="C7" i="39"/>
  <c r="C10" i="39"/>
  <c r="D7" i="39"/>
  <c r="D9" i="39"/>
  <c r="D11" i="39"/>
  <c r="C5" i="39"/>
  <c r="E5" i="39"/>
  <c r="E13" i="39"/>
  <c r="E9" i="39"/>
  <c r="F7" i="39"/>
  <c r="F13" i="39"/>
  <c r="G13" i="39"/>
  <c r="I5" i="39"/>
  <c r="F10" i="39"/>
  <c r="G11" i="39"/>
  <c r="G8" i="39"/>
  <c r="H13" i="39"/>
  <c r="H6" i="39"/>
  <c r="H12" i="39"/>
  <c r="D4" i="39"/>
  <c r="I12" i="39"/>
  <c r="E4" i="39"/>
  <c r="I10" i="39"/>
  <c r="J9" i="39"/>
  <c r="G4" i="39"/>
  <c r="K6" i="39"/>
  <c r="J11" i="39"/>
  <c r="J7" i="39"/>
  <c r="K8" i="39"/>
  <c r="L6" i="39"/>
  <c r="H4" i="39"/>
  <c r="L13" i="39"/>
  <c r="L7" i="39"/>
  <c r="L8" i="39"/>
  <c r="M6" i="39"/>
  <c r="M12" i="39"/>
  <c r="N9" i="39"/>
  <c r="M10" i="39"/>
  <c r="N7" i="39"/>
  <c r="N12" i="39"/>
  <c r="N11" i="39"/>
  <c r="N8" i="39"/>
  <c r="M7" i="39"/>
  <c r="M8" i="39"/>
  <c r="I4" i="39"/>
  <c r="M11" i="39"/>
  <c r="N13" i="39"/>
  <c r="K4" i="39"/>
  <c r="J4" i="39"/>
  <c r="N10" i="39"/>
  <c r="M4" i="39"/>
  <c r="L4" i="39"/>
  <c r="N4" i="39"/>
  <c r="F4" i="39"/>
  <c r="C4" i="39"/>
  <c r="J15" i="39" l="1"/>
  <c r="G15" i="39"/>
  <c r="O14" i="39"/>
  <c r="F15" i="39"/>
  <c r="I15" i="39"/>
  <c r="L15" i="39"/>
  <c r="M15" i="39"/>
  <c r="C15" i="39"/>
  <c r="O4" i="39"/>
  <c r="K15" i="39"/>
  <c r="N15" i="39"/>
  <c r="H15" i="39"/>
  <c r="O6" i="39"/>
  <c r="O9" i="39"/>
  <c r="E15" i="39"/>
  <c r="O5" i="39"/>
  <c r="O7" i="39"/>
  <c r="O11" i="39"/>
  <c r="O12" i="39"/>
  <c r="D15" i="39"/>
  <c r="O10" i="39"/>
  <c r="O13" i="39"/>
  <c r="O8" i="39"/>
  <c r="O15" i="39" l="1"/>
  <c r="F42" i="39" l="1"/>
  <c r="F84" i="39" s="1"/>
  <c r="G39" i="39"/>
  <c r="G81" i="39" s="1"/>
  <c r="H40" i="39"/>
  <c r="H82" i="39" s="1"/>
  <c r="L42" i="39"/>
  <c r="L84" i="39" s="1"/>
  <c r="I42" i="39"/>
  <c r="I84" i="39" s="1"/>
  <c r="E35" i="39"/>
  <c r="E77" i="39" s="1"/>
  <c r="K36" i="39"/>
  <c r="K78" i="39" s="1"/>
  <c r="G42" i="39"/>
  <c r="G84" i="39" s="1"/>
  <c r="N33" i="39"/>
  <c r="N75" i="39" s="1"/>
  <c r="D41" i="39"/>
  <c r="D83" i="39" s="1"/>
  <c r="I40" i="39"/>
  <c r="I82" i="39" s="1"/>
  <c r="D38" i="39"/>
  <c r="D80" i="39" s="1"/>
  <c r="H34" i="39"/>
  <c r="H76" i="39" s="1"/>
  <c r="F37" i="39"/>
  <c r="F79" i="39" s="1"/>
  <c r="C38" i="39"/>
  <c r="C80" i="39" s="1"/>
  <c r="E37" i="39"/>
  <c r="E79" i="39" s="1"/>
  <c r="M41" i="39"/>
  <c r="M83" i="39" s="1"/>
  <c r="G35" i="39"/>
  <c r="G77" i="39" s="1"/>
  <c r="K42" i="39"/>
  <c r="K84" i="39" s="1"/>
  <c r="G34" i="39"/>
  <c r="G76" i="39" s="1"/>
  <c r="F39" i="39"/>
  <c r="F81" i="39" s="1"/>
  <c r="N42" i="39"/>
  <c r="N84" i="39" s="1"/>
  <c r="E40" i="39"/>
  <c r="E82" i="39" s="1"/>
  <c r="E42" i="39"/>
  <c r="E84" i="39" s="1"/>
  <c r="L41" i="39"/>
  <c r="L83" i="39" s="1"/>
  <c r="E39" i="39"/>
  <c r="E81" i="39" s="1"/>
  <c r="E33" i="39"/>
  <c r="E75" i="39" s="1"/>
  <c r="C34" i="39"/>
  <c r="C76" i="39" s="1"/>
  <c r="C36" i="39"/>
  <c r="C78" i="39" s="1"/>
  <c r="N35" i="39"/>
  <c r="N77" i="39" s="1"/>
  <c r="I41" i="39"/>
  <c r="I83" i="39" s="1"/>
  <c r="C40" i="39"/>
  <c r="C82" i="39" s="1"/>
  <c r="F38" i="39"/>
  <c r="F80" i="39" s="1"/>
  <c r="I33" i="39"/>
  <c r="I75" i="39" s="1"/>
  <c r="D34" i="39"/>
  <c r="D76" i="39" s="1"/>
  <c r="J38" i="39"/>
  <c r="J80" i="39" s="1"/>
  <c r="M42" i="39"/>
  <c r="M84" i="39" s="1"/>
  <c r="H42" i="39"/>
  <c r="H84" i="39" s="1"/>
  <c r="F34" i="39"/>
  <c r="F76" i="39" s="1"/>
  <c r="K37" i="39"/>
  <c r="K79" i="39" s="1"/>
  <c r="J33" i="39"/>
  <c r="J75" i="39" s="1"/>
  <c r="C39" i="39"/>
  <c r="C81" i="39" s="1"/>
  <c r="C42" i="39"/>
  <c r="C84" i="39" s="1"/>
  <c r="E38" i="39"/>
  <c r="E80" i="39" s="1"/>
  <c r="M39" i="39"/>
  <c r="M81" i="39" s="1"/>
  <c r="D36" i="39"/>
  <c r="D78" i="39" s="1"/>
  <c r="K41" i="39"/>
  <c r="K83" i="39" s="1"/>
  <c r="K40" i="39"/>
  <c r="K82" i="39" s="1"/>
  <c r="H39" i="39"/>
  <c r="H81" i="39" s="1"/>
  <c r="I38" i="39"/>
  <c r="I80" i="39" s="1"/>
  <c r="G40" i="39"/>
  <c r="G82" i="39" s="1"/>
  <c r="L34" i="39"/>
  <c r="L76" i="39" s="1"/>
  <c r="F41" i="39"/>
  <c r="F83" i="39" s="1"/>
  <c r="J40" i="39"/>
  <c r="J82" i="39" s="1"/>
  <c r="N41" i="39"/>
  <c r="N83" i="39" s="1"/>
  <c r="D39" i="39"/>
  <c r="D81" i="39" s="1"/>
  <c r="H37" i="39"/>
  <c r="H79" i="39" s="1"/>
  <c r="M40" i="39"/>
  <c r="M82" i="39" s="1"/>
  <c r="N36" i="39"/>
  <c r="N78" i="39" s="1"/>
  <c r="N40" i="39"/>
  <c r="N82" i="39" s="1"/>
  <c r="M33" i="39"/>
  <c r="M75" i="39" s="1"/>
  <c r="D35" i="39"/>
  <c r="D77" i="39" s="1"/>
  <c r="M34" i="39"/>
  <c r="M76" i="39" s="1"/>
  <c r="L37" i="39"/>
  <c r="L79" i="39" s="1"/>
  <c r="K38" i="39"/>
  <c r="K80" i="39" s="1"/>
  <c r="J42" i="39"/>
  <c r="J84" i="39" s="1"/>
  <c r="D40" i="39"/>
  <c r="D82" i="39" s="1"/>
  <c r="C37" i="39"/>
  <c r="C79" i="39" s="1"/>
  <c r="J35" i="39"/>
  <c r="J77" i="39" s="1"/>
  <c r="N37" i="39"/>
  <c r="N79" i="39" s="1"/>
  <c r="E36" i="39"/>
  <c r="E78" i="39" s="1"/>
  <c r="N34" i="39"/>
  <c r="N76" i="39" s="1"/>
  <c r="D33" i="39"/>
  <c r="D75" i="39" s="1"/>
  <c r="L40" i="39"/>
  <c r="L82" i="39" s="1"/>
  <c r="L38" i="39"/>
  <c r="L80" i="39" s="1"/>
  <c r="J36" i="39"/>
  <c r="J78" i="39" s="1"/>
  <c r="K35" i="39"/>
  <c r="K77" i="39" s="1"/>
  <c r="E34" i="39"/>
  <c r="E76" i="39" s="1"/>
  <c r="G41" i="39"/>
  <c r="G83" i="39" s="1"/>
  <c r="F40" i="39"/>
  <c r="F82" i="39" s="1"/>
  <c r="I37" i="39"/>
  <c r="I79" i="39" s="1"/>
  <c r="F33" i="39"/>
  <c r="F75" i="39" s="1"/>
  <c r="H35" i="39"/>
  <c r="H77" i="39" s="1"/>
  <c r="L39" i="39"/>
  <c r="L81" i="39" s="1"/>
  <c r="I36" i="39"/>
  <c r="I78" i="39" s="1"/>
  <c r="H36" i="39"/>
  <c r="H78" i="39" s="1"/>
  <c r="L35" i="39"/>
  <c r="L77" i="39" s="1"/>
  <c r="N39" i="39"/>
  <c r="N81" i="39" s="1"/>
  <c r="M38" i="39"/>
  <c r="M80" i="39" s="1"/>
  <c r="J41" i="39"/>
  <c r="J83" i="39" s="1"/>
  <c r="J39" i="39"/>
  <c r="J81" i="39" s="1"/>
  <c r="D42" i="39"/>
  <c r="D84" i="39" s="1"/>
  <c r="I35" i="39"/>
  <c r="I77" i="39" s="1"/>
  <c r="G38" i="39"/>
  <c r="G80" i="39" s="1"/>
  <c r="C41" i="39"/>
  <c r="C83" i="39" s="1"/>
  <c r="F36" i="39"/>
  <c r="F78" i="39" s="1"/>
  <c r="E41" i="39"/>
  <c r="E83" i="39" s="1"/>
  <c r="G33" i="39"/>
  <c r="G75" i="39" s="1"/>
  <c r="K33" i="39"/>
  <c r="K75" i="39" s="1"/>
  <c r="J37" i="39"/>
  <c r="J79" i="39" s="1"/>
  <c r="H33" i="39"/>
  <c r="H75" i="39" s="1"/>
  <c r="D32" i="39"/>
  <c r="D74" i="39" s="1"/>
  <c r="H38" i="39"/>
  <c r="H80" i="39" s="1"/>
  <c r="G32" i="39"/>
  <c r="G74" i="39" s="1"/>
  <c r="I34" i="39"/>
  <c r="I76" i="39" s="1"/>
  <c r="C33" i="39"/>
  <c r="C75" i="39" s="1"/>
  <c r="C104" i="39" s="1"/>
  <c r="M37" i="39"/>
  <c r="M79" i="39" s="1"/>
  <c r="I32" i="39"/>
  <c r="I74" i="39" s="1"/>
  <c r="C35" i="39"/>
  <c r="C77" i="39" s="1"/>
  <c r="K34" i="39"/>
  <c r="K76" i="39" s="1"/>
  <c r="M32" i="39"/>
  <c r="M74" i="39" s="1"/>
  <c r="H32" i="39"/>
  <c r="H74" i="39" s="1"/>
  <c r="H41" i="39"/>
  <c r="H83" i="39" s="1"/>
  <c r="J32" i="39"/>
  <c r="J74" i="39" s="1"/>
  <c r="E32" i="39"/>
  <c r="E74" i="39" s="1"/>
  <c r="G37" i="39"/>
  <c r="G79" i="39" s="1"/>
  <c r="K39" i="39"/>
  <c r="K81" i="39" s="1"/>
  <c r="D37" i="39"/>
  <c r="D79" i="39" s="1"/>
  <c r="M36" i="39"/>
  <c r="M78" i="39" s="1"/>
  <c r="K32" i="39"/>
  <c r="K74" i="39" s="1"/>
  <c r="J34" i="39"/>
  <c r="J76" i="39" s="1"/>
  <c r="M35" i="39"/>
  <c r="M77" i="39" s="1"/>
  <c r="F35" i="39"/>
  <c r="F77" i="39" s="1"/>
  <c r="L36" i="39"/>
  <c r="L78" i="39" s="1"/>
  <c r="L32" i="39"/>
  <c r="L74" i="39" s="1"/>
  <c r="N38" i="39"/>
  <c r="N80" i="39" s="1"/>
  <c r="G36" i="39"/>
  <c r="G78" i="39" s="1"/>
  <c r="N32" i="39"/>
  <c r="N74" i="39" s="1"/>
  <c r="I39" i="39"/>
  <c r="I81" i="39" s="1"/>
  <c r="L33" i="39"/>
  <c r="L75" i="39" s="1"/>
  <c r="F32" i="39"/>
  <c r="F74" i="39" s="1"/>
  <c r="C32" i="39"/>
  <c r="C74" i="39" s="1"/>
  <c r="C103" i="39" s="1"/>
  <c r="N43" i="39" l="1"/>
  <c r="O32" i="39"/>
  <c r="C43" i="39"/>
  <c r="F43" i="39"/>
  <c r="L43" i="39"/>
  <c r="K43" i="39"/>
  <c r="G43" i="39"/>
  <c r="D43" i="39"/>
  <c r="E43" i="39"/>
  <c r="J43" i="39"/>
  <c r="M43" i="39"/>
  <c r="O33" i="39"/>
  <c r="H43" i="39"/>
  <c r="O35" i="39"/>
  <c r="O41" i="39"/>
  <c r="I43" i="39"/>
  <c r="O34" i="39"/>
  <c r="O42" i="39"/>
  <c r="O36" i="39"/>
  <c r="O37" i="39"/>
  <c r="O39" i="39"/>
  <c r="O38" i="39"/>
  <c r="O40" i="39"/>
  <c r="O43" i="39" l="1"/>
  <c r="C10" i="32" l="1"/>
  <c r="C55" i="32" s="1"/>
  <c r="C9" i="32"/>
  <c r="C7" i="32"/>
  <c r="C13" i="32"/>
  <c r="G99" i="39"/>
  <c r="C25" i="32" l="1"/>
  <c r="H99" i="39"/>
  <c r="N99" i="39"/>
  <c r="L99" i="39"/>
  <c r="E99" i="39"/>
  <c r="I99" i="39"/>
  <c r="K99" i="39"/>
  <c r="D99" i="39"/>
  <c r="J99" i="39"/>
  <c r="O97" i="39"/>
  <c r="C14" i="32"/>
  <c r="M99" i="39"/>
  <c r="C52" i="32"/>
  <c r="C22" i="32"/>
  <c r="O92" i="39"/>
  <c r="C54" i="32"/>
  <c r="C24" i="32"/>
  <c r="O93" i="39"/>
  <c r="C11" i="32"/>
  <c r="O94" i="39"/>
  <c r="O96" i="39"/>
  <c r="C28" i="32"/>
  <c r="C58" i="32"/>
  <c r="O90" i="39"/>
  <c r="O98" i="39" l="1"/>
  <c r="F99" i="39"/>
  <c r="O95" i="39"/>
  <c r="C12" i="32"/>
  <c r="C29" i="32"/>
  <c r="C59" i="32"/>
  <c r="O88" i="39"/>
  <c r="C5" i="32"/>
  <c r="C99" i="39"/>
  <c r="O89" i="39"/>
  <c r="C6" i="32"/>
  <c r="C26" i="32"/>
  <c r="C56" i="32"/>
  <c r="O91" i="39"/>
  <c r="C8" i="32"/>
  <c r="O99" i="39" l="1"/>
  <c r="D10" i="47" s="1"/>
  <c r="C21" i="32"/>
  <c r="C51" i="32"/>
  <c r="C20" i="32"/>
  <c r="C16" i="32"/>
  <c r="C50" i="32"/>
  <c r="C61" i="32" s="1"/>
  <c r="C53" i="32"/>
  <c r="C23" i="32"/>
  <c r="C27" i="32"/>
  <c r="C57" i="32"/>
  <c r="C76" i="28" l="1"/>
  <c r="C104" i="28"/>
  <c r="C62" i="32"/>
  <c r="C31" i="32"/>
  <c r="C22" i="28" l="1"/>
  <c r="D37" i="47" l="1"/>
  <c r="I112" i="39" l="1"/>
  <c r="G105" i="39"/>
  <c r="I104" i="39"/>
  <c r="G113" i="39"/>
  <c r="K113" i="39"/>
  <c r="K108" i="39"/>
  <c r="M110" i="39"/>
  <c r="K107" i="39"/>
  <c r="J112" i="39"/>
  <c r="L110" i="39"/>
  <c r="D110" i="39"/>
  <c r="L108" i="39"/>
  <c r="I109" i="39"/>
  <c r="H108" i="39"/>
  <c r="J106" i="39"/>
  <c r="K105" i="39"/>
  <c r="N109" i="39"/>
  <c r="L104" i="39"/>
  <c r="L111" i="39" l="1"/>
  <c r="E112" i="39"/>
  <c r="L112" i="39"/>
  <c r="D111" i="39"/>
  <c r="G107" i="39"/>
  <c r="L107" i="39"/>
  <c r="J108" i="39"/>
  <c r="M108" i="39"/>
  <c r="K104" i="39"/>
  <c r="H109" i="39"/>
  <c r="G109" i="39"/>
  <c r="N113" i="39"/>
  <c r="N107" i="39"/>
  <c r="C5" i="2"/>
  <c r="D108" i="39"/>
  <c r="I110" i="39"/>
  <c r="J105" i="39"/>
  <c r="G104" i="39"/>
  <c r="M107" i="39"/>
  <c r="M106" i="39"/>
  <c r="F106" i="39"/>
  <c r="H107" i="39"/>
  <c r="D113" i="39"/>
  <c r="M103" i="39"/>
  <c r="M85" i="39"/>
  <c r="M114" i="39" s="1"/>
  <c r="D103" i="39"/>
  <c r="D85" i="39"/>
  <c r="D114" i="39" s="1"/>
  <c r="H112" i="39"/>
  <c r="E107" i="39"/>
  <c r="I105" i="39"/>
  <c r="K110" i="39"/>
  <c r="F104" i="39"/>
  <c r="G103" i="39"/>
  <c r="G85" i="39"/>
  <c r="G114" i="39" s="1"/>
  <c r="I106" i="39"/>
  <c r="N105" i="39"/>
  <c r="J104" i="39"/>
  <c r="C6" i="2"/>
  <c r="C21" i="2" s="1"/>
  <c r="O75" i="39"/>
  <c r="M109" i="39"/>
  <c r="L106" i="39"/>
  <c r="J103" i="39"/>
  <c r="J85" i="39"/>
  <c r="J114" i="39" s="1"/>
  <c r="H104" i="39"/>
  <c r="I85" i="39"/>
  <c r="I114" i="39" s="1"/>
  <c r="I103" i="39"/>
  <c r="L109" i="39"/>
  <c r="H103" i="39"/>
  <c r="H85" i="39"/>
  <c r="H114" i="39" s="1"/>
  <c r="G108" i="39"/>
  <c r="M104" i="39"/>
  <c r="H106" i="39"/>
  <c r="J107" i="39"/>
  <c r="M112" i="39"/>
  <c r="C109" i="39"/>
  <c r="C11" i="2"/>
  <c r="O80" i="39"/>
  <c r="J109" i="39"/>
  <c r="K112" i="39"/>
  <c r="E110" i="39"/>
  <c r="N106" i="39"/>
  <c r="L105" i="39"/>
  <c r="K109" i="39"/>
  <c r="N111" i="39"/>
  <c r="C10" i="2"/>
  <c r="O79" i="39"/>
  <c r="C108" i="39"/>
  <c r="N110" i="39"/>
  <c r="G112" i="39"/>
  <c r="I107" i="39"/>
  <c r="M111" i="39"/>
  <c r="C107" i="39"/>
  <c r="C9" i="2"/>
  <c r="O78" i="39"/>
  <c r="M113" i="39"/>
  <c r="J113" i="39"/>
  <c r="G106" i="39"/>
  <c r="I111" i="39"/>
  <c r="J111" i="39"/>
  <c r="F111" i="39"/>
  <c r="F109" i="39"/>
  <c r="N104" i="39"/>
  <c r="J110" i="39"/>
  <c r="H110" i="39"/>
  <c r="I108" i="39"/>
  <c r="F105" i="39"/>
  <c r="F112" i="39"/>
  <c r="D109" i="39"/>
  <c r="L113" i="39"/>
  <c r="F110" i="39"/>
  <c r="N108" i="39"/>
  <c r="N112" i="39"/>
  <c r="E111" i="39"/>
  <c r="E108" i="39"/>
  <c r="D107" i="39"/>
  <c r="E104" i="39"/>
  <c r="G110" i="39"/>
  <c r="D105" i="39"/>
  <c r="C112" i="39"/>
  <c r="C14" i="2"/>
  <c r="D104" i="39"/>
  <c r="F108" i="39"/>
  <c r="E106" i="39"/>
  <c r="E105" i="39"/>
  <c r="K106" i="39"/>
  <c r="H105" i="39"/>
  <c r="O82" i="39"/>
  <c r="C111" i="39"/>
  <c r="C13" i="2"/>
  <c r="F113" i="39"/>
  <c r="D106" i="39"/>
  <c r="M105" i="39"/>
  <c r="O83" i="39"/>
  <c r="K111" i="39"/>
  <c r="F107" i="39"/>
  <c r="E109" i="39"/>
  <c r="I113" i="39"/>
  <c r="C85" i="39"/>
  <c r="C114" i="39" s="1"/>
  <c r="E113" i="39"/>
  <c r="H113" i="39"/>
  <c r="D112" i="39"/>
  <c r="H111" i="39"/>
  <c r="G111" i="39"/>
  <c r="O111" i="39" l="1"/>
  <c r="C59" i="2"/>
  <c r="C29" i="2"/>
  <c r="C24" i="2"/>
  <c r="C54" i="2"/>
  <c r="C51" i="2"/>
  <c r="O112" i="39"/>
  <c r="C110" i="39"/>
  <c r="O110" i="39" s="1"/>
  <c r="O81" i="39"/>
  <c r="C12" i="2"/>
  <c r="O107" i="39"/>
  <c r="O108" i="39"/>
  <c r="L85" i="39"/>
  <c r="L114" i="39" s="1"/>
  <c r="L103" i="39"/>
  <c r="F103" i="39"/>
  <c r="F85" i="39"/>
  <c r="N85" i="39"/>
  <c r="N114" i="39" s="1"/>
  <c r="N103" i="39"/>
  <c r="K85" i="39"/>
  <c r="K114" i="39" s="1"/>
  <c r="K103" i="39"/>
  <c r="E103" i="39"/>
  <c r="E85" i="39"/>
  <c r="E114" i="39" s="1"/>
  <c r="C20" i="2"/>
  <c r="C50" i="2"/>
  <c r="C106" i="39"/>
  <c r="O106" i="39" s="1"/>
  <c r="O77" i="39"/>
  <c r="C8" i="2"/>
  <c r="C26" i="2"/>
  <c r="C56" i="2"/>
  <c r="C105" i="39"/>
  <c r="O105" i="39" s="1"/>
  <c r="C7" i="2"/>
  <c r="O76" i="39"/>
  <c r="C25" i="2"/>
  <c r="C55" i="2"/>
  <c r="O74" i="39"/>
  <c r="O109" i="39"/>
  <c r="C28" i="2"/>
  <c r="C58" i="2"/>
  <c r="C113" i="39"/>
  <c r="O113" i="39" s="1"/>
  <c r="O84" i="39"/>
  <c r="C15" i="2"/>
  <c r="C30" i="2" s="1"/>
  <c r="O104" i="39"/>
  <c r="O103" i="39" l="1"/>
  <c r="C52" i="2"/>
  <c r="C22" i="2"/>
  <c r="C57" i="2"/>
  <c r="C27" i="2"/>
  <c r="C53" i="2"/>
  <c r="C23" i="2"/>
  <c r="C16" i="2"/>
  <c r="F114" i="39"/>
  <c r="O114" i="39" s="1"/>
  <c r="O85" i="39"/>
  <c r="C61" i="2" l="1"/>
  <c r="C96" i="28"/>
  <c r="C62" i="2"/>
  <c r="D9" i="47"/>
  <c r="R100" i="39"/>
  <c r="O100" i="39"/>
  <c r="C31" i="2"/>
  <c r="C68" i="28"/>
  <c r="O117" i="39" l="1"/>
  <c r="D11" i="47"/>
  <c r="C14" i="28"/>
  <c r="C60" i="28"/>
  <c r="C88" i="28"/>
  <c r="C6" i="28" l="1"/>
  <c r="D32" i="47" l="1"/>
  <c r="AE8" i="40" l="1"/>
  <c r="AE14" i="40"/>
  <c r="AE15" i="40"/>
  <c r="AE5" i="40"/>
  <c r="AE4" i="40"/>
  <c r="AE11" i="40"/>
  <c r="AE7" i="40"/>
  <c r="M7" i="41" l="1"/>
  <c r="J9" i="41"/>
  <c r="M16" i="41"/>
  <c r="BB17" i="40"/>
  <c r="BB149" i="40" s="1"/>
  <c r="M8" i="41"/>
  <c r="BK7" i="40"/>
  <c r="BK13" i="40"/>
  <c r="AU16" i="40"/>
  <c r="C16" i="41"/>
  <c r="AS17" i="40"/>
  <c r="AS149" i="40" s="1"/>
  <c r="M4" i="41"/>
  <c r="BK4" i="40"/>
  <c r="AY17" i="40"/>
  <c r="AY149" i="40" s="1"/>
  <c r="AU13" i="40"/>
  <c r="C13" i="41"/>
  <c r="AU10" i="40"/>
  <c r="C10" i="41"/>
  <c r="AJ17" i="40"/>
  <c r="AJ149" i="40" s="1"/>
  <c r="D4" i="41"/>
  <c r="BK16" i="40"/>
  <c r="BK8" i="40"/>
  <c r="AU6" i="40"/>
  <c r="C6" i="41"/>
  <c r="AU9" i="40"/>
  <c r="C9" i="41"/>
  <c r="BK9" i="40"/>
  <c r="AU12" i="40"/>
  <c r="C12" i="41"/>
  <c r="AK17" i="40"/>
  <c r="AK149" i="40" s="1"/>
  <c r="E4" i="41"/>
  <c r="BK11" i="40"/>
  <c r="AU5" i="40"/>
  <c r="C5" i="41"/>
  <c r="BK14" i="40"/>
  <c r="BK10" i="40"/>
  <c r="AM17" i="40"/>
  <c r="AM149" i="40" s="1"/>
  <c r="G4" i="41"/>
  <c r="AT17" i="40"/>
  <c r="AT149" i="40" s="1"/>
  <c r="N4" i="41"/>
  <c r="AQ17" i="40"/>
  <c r="AQ149" i="40" s="1"/>
  <c r="K4" i="41"/>
  <c r="AU11" i="40"/>
  <c r="C11" i="41"/>
  <c r="AU8" i="40"/>
  <c r="C8" i="41"/>
  <c r="BK12" i="40"/>
  <c r="AR17" i="40"/>
  <c r="AR149" i="40" s="1"/>
  <c r="L4" i="41"/>
  <c r="AO17" i="40"/>
  <c r="AO149" i="40" s="1"/>
  <c r="I4" i="41"/>
  <c r="BK5" i="40"/>
  <c r="AI17" i="40"/>
  <c r="AI149" i="40" s="1"/>
  <c r="AU4" i="40"/>
  <c r="C4" i="41"/>
  <c r="AL17" i="40"/>
  <c r="AL149" i="40" s="1"/>
  <c r="F4" i="41"/>
  <c r="BK15" i="40"/>
  <c r="AN17" i="40"/>
  <c r="AN149" i="40" s="1"/>
  <c r="H4" i="41"/>
  <c r="AP17" i="40"/>
  <c r="AP149" i="40" s="1"/>
  <c r="J4" i="41"/>
  <c r="AU7" i="40"/>
  <c r="C7" i="41"/>
  <c r="BK6" i="40"/>
  <c r="AU15" i="40"/>
  <c r="C15" i="41"/>
  <c r="AU14" i="40"/>
  <c r="C14" i="41"/>
  <c r="BJ17" i="40"/>
  <c r="BJ149" i="40" s="1"/>
  <c r="BI17" i="40"/>
  <c r="BI149" i="40" s="1"/>
  <c r="N8" i="41"/>
  <c r="J7" i="41"/>
  <c r="E6" i="41"/>
  <c r="N11" i="41"/>
  <c r="N13" i="41"/>
  <c r="F5" i="41"/>
  <c r="BH17" i="40"/>
  <c r="BH149" i="40" s="1"/>
  <c r="M6" i="41"/>
  <c r="K9" i="41"/>
  <c r="J13" i="41"/>
  <c r="N6" i="41"/>
  <c r="K15" i="41"/>
  <c r="J12" i="41"/>
  <c r="J15" i="41"/>
  <c r="N12" i="41"/>
  <c r="N10" i="41"/>
  <c r="M5" i="41"/>
  <c r="H6" i="41"/>
  <c r="N7" i="41"/>
  <c r="L12" i="41"/>
  <c r="G13" i="41"/>
  <c r="F7" i="41"/>
  <c r="F8" i="41"/>
  <c r="G12" i="41"/>
  <c r="L9" i="41"/>
  <c r="E7" i="41"/>
  <c r="K13" i="41"/>
  <c r="H10" i="41"/>
  <c r="I14" i="41"/>
  <c r="N14" i="41"/>
  <c r="H12" i="41"/>
  <c r="M13" i="41"/>
  <c r="L8" i="41"/>
  <c r="L13" i="41"/>
  <c r="E14" i="41"/>
  <c r="J8" i="41"/>
  <c r="I5" i="41"/>
  <c r="L11" i="41"/>
  <c r="K8" i="41"/>
  <c r="K14" i="41"/>
  <c r="F6" i="41"/>
  <c r="BC17" i="40"/>
  <c r="BC149" i="40" s="1"/>
  <c r="H5" i="41"/>
  <c r="G11" i="41"/>
  <c r="K10" i="41"/>
  <c r="J5" i="41"/>
  <c r="I13" i="41"/>
  <c r="L7" i="41"/>
  <c r="L6" i="41"/>
  <c r="L16" i="41"/>
  <c r="BE17" i="40"/>
  <c r="BE149" i="40" s="1"/>
  <c r="I7" i="41"/>
  <c r="M11" i="41"/>
  <c r="H15" i="41"/>
  <c r="K16" i="41"/>
  <c r="I11" i="41"/>
  <c r="H13" i="41"/>
  <c r="I6" i="41"/>
  <c r="BD17" i="40"/>
  <c r="BD149" i="40" s="1"/>
  <c r="I9" i="41"/>
  <c r="BG17" i="40"/>
  <c r="BG149" i="40" s="1"/>
  <c r="H14" i="41"/>
  <c r="J10" i="41"/>
  <c r="H16" i="41"/>
  <c r="K12" i="41"/>
  <c r="F16" i="41"/>
  <c r="E11" i="41"/>
  <c r="D11" i="41"/>
  <c r="N5" i="41"/>
  <c r="N9" i="41"/>
  <c r="M9" i="41"/>
  <c r="K11" i="41"/>
  <c r="G10" i="41"/>
  <c r="J16" i="41"/>
  <c r="F14" i="41"/>
  <c r="M10" i="41"/>
  <c r="L10" i="41"/>
  <c r="J14" i="41"/>
  <c r="G14" i="41"/>
  <c r="BF17" i="40"/>
  <c r="BF149" i="40" s="1"/>
  <c r="K7" i="41"/>
  <c r="H11" i="41"/>
  <c r="I16" i="41"/>
  <c r="I10" i="41"/>
  <c r="H7" i="41"/>
  <c r="D10" i="41"/>
  <c r="D6" i="41"/>
  <c r="L15" i="41"/>
  <c r="L5" i="41"/>
  <c r="G5" i="41"/>
  <c r="E12" i="41"/>
  <c r="G9" i="41"/>
  <c r="E13" i="41"/>
  <c r="E5" i="41"/>
  <c r="D8" i="41"/>
  <c r="I12" i="41"/>
  <c r="H8" i="41"/>
  <c r="G7" i="41"/>
  <c r="E16" i="41"/>
  <c r="N16" i="41"/>
  <c r="L14" i="41"/>
  <c r="F15" i="41"/>
  <c r="J11" i="41"/>
  <c r="F10" i="41"/>
  <c r="M12" i="41"/>
  <c r="G15" i="41"/>
  <c r="BA17" i="40"/>
  <c r="BA149" i="40" s="1"/>
  <c r="G6" i="41"/>
  <c r="M15" i="41"/>
  <c r="H9" i="41"/>
  <c r="K5" i="41"/>
  <c r="G8" i="41"/>
  <c r="F11" i="41"/>
  <c r="E15" i="41"/>
  <c r="M14" i="41"/>
  <c r="I8" i="41"/>
  <c r="D14" i="41"/>
  <c r="D5" i="41"/>
  <c r="I15" i="41"/>
  <c r="F12" i="41"/>
  <c r="D7" i="41"/>
  <c r="J6" i="41"/>
  <c r="K6" i="41"/>
  <c r="E10" i="41"/>
  <c r="E9" i="41"/>
  <c r="N15" i="41"/>
  <c r="F9" i="41"/>
  <c r="AZ17" i="40"/>
  <c r="AZ149" i="40" s="1"/>
  <c r="D12" i="41"/>
  <c r="D15" i="41"/>
  <c r="G16" i="41"/>
  <c r="F13" i="41"/>
  <c r="E8" i="41"/>
  <c r="D16" i="41"/>
  <c r="D9" i="41"/>
  <c r="D13" i="41"/>
  <c r="O14" i="41" l="1"/>
  <c r="O6" i="41"/>
  <c r="O16" i="41"/>
  <c r="K17" i="41"/>
  <c r="K152" i="41" s="1"/>
  <c r="BK17" i="40"/>
  <c r="BK149" i="40" s="1"/>
  <c r="AU17" i="40"/>
  <c r="AU149" i="40" s="1"/>
  <c r="I17" i="41"/>
  <c r="I152" i="41" s="1"/>
  <c r="O8" i="41"/>
  <c r="O12" i="41"/>
  <c r="O15" i="41"/>
  <c r="O5" i="41"/>
  <c r="E17" i="41"/>
  <c r="E152" i="41" s="1"/>
  <c r="O10" i="41"/>
  <c r="J17" i="41"/>
  <c r="J152" i="41" s="1"/>
  <c r="N17" i="41"/>
  <c r="N152" i="41" s="1"/>
  <c r="F17" i="41"/>
  <c r="F152" i="41" s="1"/>
  <c r="L17" i="41"/>
  <c r="L152" i="41" s="1"/>
  <c r="O11" i="41"/>
  <c r="D17" i="41"/>
  <c r="D152" i="41" s="1"/>
  <c r="M17" i="41"/>
  <c r="M152" i="41" s="1"/>
  <c r="O7" i="41"/>
  <c r="O13" i="41"/>
  <c r="H17" i="41"/>
  <c r="H152" i="41" s="1"/>
  <c r="O4" i="41"/>
  <c r="C17" i="41"/>
  <c r="C152" i="41" s="1"/>
  <c r="G17" i="41"/>
  <c r="G152" i="41" s="1"/>
  <c r="O9" i="41"/>
  <c r="O17" i="41" l="1"/>
  <c r="O152" i="41" s="1"/>
  <c r="BB65" i="40" l="1"/>
  <c r="E60" i="41"/>
  <c r="C65" i="40"/>
  <c r="O52" i="40"/>
  <c r="C52" i="41"/>
  <c r="AI65" i="40"/>
  <c r="AU52" i="40"/>
  <c r="K65" i="40"/>
  <c r="K52" i="41"/>
  <c r="AY65" i="40"/>
  <c r="BK52" i="40"/>
  <c r="S65" i="40"/>
  <c r="AE52" i="40"/>
  <c r="I65" i="40"/>
  <c r="I52" i="41"/>
  <c r="N65" i="40"/>
  <c r="N52" i="41"/>
  <c r="D65" i="40"/>
  <c r="D52" i="41"/>
  <c r="J65" i="40"/>
  <c r="J52" i="41"/>
  <c r="E65" i="40"/>
  <c r="E52" i="41"/>
  <c r="L65" i="40"/>
  <c r="L52" i="41"/>
  <c r="H65" i="40"/>
  <c r="H52" i="41"/>
  <c r="F65" i="40"/>
  <c r="F52" i="41"/>
  <c r="M65" i="40"/>
  <c r="M52" i="41"/>
  <c r="G65" i="40"/>
  <c r="G52" i="41"/>
  <c r="AQ65" i="40"/>
  <c r="BG65" i="40"/>
  <c r="AB65" i="40"/>
  <c r="AR65" i="40"/>
  <c r="BI65" i="40"/>
  <c r="Z65" i="40"/>
  <c r="AD65" i="40"/>
  <c r="AS65" i="40"/>
  <c r="BF65" i="40"/>
  <c r="X65" i="40"/>
  <c r="AC65" i="40"/>
  <c r="AT65" i="40"/>
  <c r="K54" i="41"/>
  <c r="M60" i="41"/>
  <c r="AN65" i="40"/>
  <c r="H64" i="41"/>
  <c r="N55" i="41"/>
  <c r="K58" i="41"/>
  <c r="K64" i="41"/>
  <c r="N57" i="41"/>
  <c r="N62" i="41"/>
  <c r="N56" i="41"/>
  <c r="N58" i="41"/>
  <c r="Y65" i="40"/>
  <c r="M55" i="41"/>
  <c r="J53" i="41"/>
  <c r="BH65" i="40"/>
  <c r="J64" i="41"/>
  <c r="M63" i="41"/>
  <c r="BJ65" i="40"/>
  <c r="K56" i="41"/>
  <c r="BA65" i="40"/>
  <c r="AL65" i="40"/>
  <c r="L53" i="41"/>
  <c r="T65" i="40"/>
  <c r="K53" i="41"/>
  <c r="L63" i="41"/>
  <c r="AO65" i="40"/>
  <c r="L64" i="41"/>
  <c r="BK54" i="40"/>
  <c r="AP65" i="40"/>
  <c r="AA65" i="40"/>
  <c r="L54" i="41"/>
  <c r="G61" i="41"/>
  <c r="AM65" i="40"/>
  <c r="L59" i="41"/>
  <c r="M59" i="41"/>
  <c r="AU55" i="40"/>
  <c r="AE63" i="40"/>
  <c r="M54" i="41"/>
  <c r="G59" i="41"/>
  <c r="M56" i="41"/>
  <c r="N60" i="41"/>
  <c r="BE65" i="40"/>
  <c r="H55" i="41"/>
  <c r="I54" i="41"/>
  <c r="BK62" i="40"/>
  <c r="L55" i="41"/>
  <c r="L62" i="41"/>
  <c r="U65" i="40"/>
  <c r="I55" i="41"/>
  <c r="AE64" i="40"/>
  <c r="H63" i="41"/>
  <c r="F61" i="41"/>
  <c r="H59" i="41"/>
  <c r="J61" i="41"/>
  <c r="J55" i="41"/>
  <c r="J63" i="41"/>
  <c r="O59" i="40"/>
  <c r="C59" i="41"/>
  <c r="H58" i="41"/>
  <c r="AJ65" i="40"/>
  <c r="K59" i="41"/>
  <c r="M53" i="41"/>
  <c r="O62" i="40"/>
  <c r="C62" i="41"/>
  <c r="F59" i="41"/>
  <c r="J58" i="41"/>
  <c r="K57" i="41"/>
  <c r="BD65" i="40"/>
  <c r="AU54" i="40"/>
  <c r="H57" i="41"/>
  <c r="J59" i="41"/>
  <c r="J62" i="41"/>
  <c r="BK57" i="40"/>
  <c r="M58" i="41"/>
  <c r="BK60" i="40"/>
  <c r="BK56" i="40"/>
  <c r="K62" i="41"/>
  <c r="W65" i="40"/>
  <c r="V65" i="40"/>
  <c r="BC65" i="40"/>
  <c r="BK53" i="40"/>
  <c r="AU53" i="40"/>
  <c r="F58" i="41"/>
  <c r="J57" i="41"/>
  <c r="N59" i="41"/>
  <c r="I53" i="41"/>
  <c r="K63" i="41"/>
  <c r="K60" i="41"/>
  <c r="E56" i="41"/>
  <c r="G64" i="41"/>
  <c r="G54" i="41"/>
  <c r="I62" i="41"/>
  <c r="AK65" i="40"/>
  <c r="L56" i="41"/>
  <c r="D56" i="41"/>
  <c r="M61" i="41"/>
  <c r="AU64" i="40"/>
  <c r="G62" i="41"/>
  <c r="I61" i="41"/>
  <c r="D55" i="41"/>
  <c r="AE55" i="40"/>
  <c r="I58" i="41"/>
  <c r="N63" i="41"/>
  <c r="G63" i="41"/>
  <c r="N61" i="41"/>
  <c r="E64" i="41"/>
  <c r="O61" i="40"/>
  <c r="C61" i="41"/>
  <c r="L58" i="41"/>
  <c r="D53" i="41"/>
  <c r="J60" i="41"/>
  <c r="I56" i="41"/>
  <c r="G57" i="41"/>
  <c r="E63" i="41"/>
  <c r="I63" i="41"/>
  <c r="E54" i="41"/>
  <c r="G60" i="41"/>
  <c r="AE62" i="40"/>
  <c r="F60" i="41"/>
  <c r="D61" i="41"/>
  <c r="L60" i="41"/>
  <c r="F63" i="41"/>
  <c r="I60" i="41"/>
  <c r="L61" i="41"/>
  <c r="O58" i="40"/>
  <c r="C58" i="41"/>
  <c r="E59" i="41"/>
  <c r="AU62" i="40"/>
  <c r="N53" i="41"/>
  <c r="H53" i="41"/>
  <c r="BK58" i="40"/>
  <c r="H60" i="41"/>
  <c r="K61" i="41"/>
  <c r="K55" i="41"/>
  <c r="O60" i="40"/>
  <c r="C60" i="41"/>
  <c r="AU61" i="40"/>
  <c r="J54" i="41"/>
  <c r="AU63" i="40"/>
  <c r="H54" i="41"/>
  <c r="H61" i="41"/>
  <c r="BK63" i="40"/>
  <c r="M62" i="41"/>
  <c r="D59" i="41"/>
  <c r="BK55" i="40"/>
  <c r="N64" i="41"/>
  <c r="G53" i="41"/>
  <c r="F55" i="41"/>
  <c r="I59" i="41"/>
  <c r="AE53" i="40"/>
  <c r="N54" i="41"/>
  <c r="F64" i="41"/>
  <c r="AZ65" i="40"/>
  <c r="BK59" i="40"/>
  <c r="BK61" i="40"/>
  <c r="D64" i="41"/>
  <c r="AE58" i="40"/>
  <c r="M64" i="41"/>
  <c r="E55" i="41"/>
  <c r="O64" i="40"/>
  <c r="C64" i="41"/>
  <c r="AE60" i="40"/>
  <c r="I57" i="41"/>
  <c r="D57" i="41"/>
  <c r="D54" i="41"/>
  <c r="F53" i="41"/>
  <c r="O63" i="40"/>
  <c r="C63" i="41"/>
  <c r="G58" i="41"/>
  <c r="J56" i="41"/>
  <c r="G56" i="41"/>
  <c r="AU59" i="40"/>
  <c r="AU60" i="40"/>
  <c r="AU58" i="40"/>
  <c r="O54" i="40"/>
  <c r="C54" i="41"/>
  <c r="BK64" i="40"/>
  <c r="M57" i="41"/>
  <c r="AU57" i="40"/>
  <c r="E57" i="41"/>
  <c r="AE61" i="40"/>
  <c r="O53" i="40"/>
  <c r="C53" i="41"/>
  <c r="O57" i="40"/>
  <c r="C57" i="41"/>
  <c r="O56" i="40"/>
  <c r="C56" i="41"/>
  <c r="C55" i="41"/>
  <c r="O55" i="40"/>
  <c r="E61" i="41"/>
  <c r="AU56" i="40"/>
  <c r="F54" i="41"/>
  <c r="AE57" i="40"/>
  <c r="D58" i="41"/>
  <c r="I64" i="41"/>
  <c r="AE56" i="40"/>
  <c r="L57" i="41"/>
  <c r="E58" i="41"/>
  <c r="H56" i="41"/>
  <c r="AE59" i="40"/>
  <c r="G55" i="41"/>
  <c r="F57" i="41"/>
  <c r="AE54" i="40"/>
  <c r="F62" i="41"/>
  <c r="E53" i="41"/>
  <c r="H62" i="41"/>
  <c r="E62" i="41"/>
  <c r="D60" i="41"/>
  <c r="F56" i="41"/>
  <c r="D63" i="41"/>
  <c r="D62" i="41"/>
  <c r="O57" i="41" l="1"/>
  <c r="O52" i="41"/>
  <c r="C65" i="41"/>
  <c r="AE65" i="40"/>
  <c r="O55" i="41"/>
  <c r="O54" i="41"/>
  <c r="O64" i="41"/>
  <c r="O61" i="41"/>
  <c r="J65" i="41"/>
  <c r="K65" i="41"/>
  <c r="H65" i="41"/>
  <c r="M65" i="41"/>
  <c r="O65" i="40"/>
  <c r="O56" i="41"/>
  <c r="F65" i="41"/>
  <c r="L65" i="41"/>
  <c r="I65" i="41"/>
  <c r="BK65" i="40"/>
  <c r="N65" i="41"/>
  <c r="O63" i="41"/>
  <c r="O60" i="41"/>
  <c r="O58" i="41"/>
  <c r="O62" i="41"/>
  <c r="O53" i="41"/>
  <c r="O59" i="41"/>
  <c r="G65" i="41"/>
  <c r="E65" i="41"/>
  <c r="D65" i="41"/>
  <c r="AU65" i="40"/>
  <c r="O65" i="41" l="1"/>
  <c r="C71" i="43" l="1"/>
  <c r="C52" i="43"/>
  <c r="C24" i="43"/>
  <c r="C50" i="43"/>
  <c r="C53" i="43"/>
  <c r="C31" i="43"/>
  <c r="C60" i="43"/>
  <c r="C64" i="43"/>
  <c r="C47" i="43"/>
  <c r="N69" i="41"/>
  <c r="K77" i="41"/>
  <c r="C28" i="43"/>
  <c r="N77" i="41"/>
  <c r="I76" i="41"/>
  <c r="C26" i="43"/>
  <c r="C15" i="43"/>
  <c r="C48" i="43"/>
  <c r="C6" i="43"/>
  <c r="C16" i="43"/>
  <c r="K69" i="41" l="1"/>
  <c r="K74" i="41"/>
  <c r="C80" i="41"/>
  <c r="C72" i="41"/>
  <c r="F76" i="41"/>
  <c r="H71" i="41"/>
  <c r="C78" i="41"/>
  <c r="J73" i="41"/>
  <c r="I78" i="41"/>
  <c r="H73" i="41"/>
  <c r="C70" i="41"/>
  <c r="C7" i="43"/>
  <c r="M80" i="41"/>
  <c r="E77" i="41"/>
  <c r="C68" i="43"/>
  <c r="C74" i="41"/>
  <c r="I79" i="41"/>
  <c r="H68" i="41"/>
  <c r="M71" i="41"/>
  <c r="O77" i="40"/>
  <c r="C77" i="41"/>
  <c r="C10" i="43"/>
  <c r="L78" i="41"/>
  <c r="L75" i="41"/>
  <c r="K68" i="41"/>
  <c r="C79" i="41"/>
  <c r="G78" i="41"/>
  <c r="D81" i="40"/>
  <c r="J70" i="41"/>
  <c r="O72" i="40"/>
  <c r="C69" i="41"/>
  <c r="G79" i="41"/>
  <c r="N68" i="41"/>
  <c r="J78" i="41"/>
  <c r="D75" i="41"/>
  <c r="G69" i="41"/>
  <c r="M77" i="41"/>
  <c r="O80" i="40"/>
  <c r="C17" i="43"/>
  <c r="M74" i="41"/>
  <c r="O74" i="40"/>
  <c r="C14" i="43"/>
  <c r="O69" i="40"/>
  <c r="D78" i="41"/>
  <c r="G70" i="41"/>
  <c r="J72" i="41"/>
  <c r="D74" i="41"/>
  <c r="M70" i="41"/>
  <c r="F68" i="41"/>
  <c r="F81" i="40"/>
  <c r="C8" i="43"/>
  <c r="I80" i="41"/>
  <c r="M81" i="40"/>
  <c r="BL81" i="40"/>
  <c r="C59" i="43"/>
  <c r="C41" i="43"/>
  <c r="AV81" i="40"/>
  <c r="O79" i="40"/>
  <c r="C9" i="43"/>
  <c r="H81" i="40"/>
  <c r="O70" i="40"/>
  <c r="O71" i="40"/>
  <c r="K81" i="40"/>
  <c r="C61" i="43"/>
  <c r="C33" i="43"/>
  <c r="L80" i="41"/>
  <c r="D77" i="41"/>
  <c r="C29" i="43"/>
  <c r="E73" i="41"/>
  <c r="K75" i="41"/>
  <c r="O75" i="40"/>
  <c r="O68" i="40"/>
  <c r="P81" i="40"/>
  <c r="C5" i="43"/>
  <c r="O78" i="40"/>
  <c r="C11" i="43"/>
  <c r="C73" i="41"/>
  <c r="D70" i="41"/>
  <c r="L79" i="41"/>
  <c r="C42" i="43"/>
  <c r="C70" i="43"/>
  <c r="L71" i="41"/>
  <c r="F69" i="41"/>
  <c r="C32" i="43"/>
  <c r="N81" i="40"/>
  <c r="I73" i="41"/>
  <c r="AF81" i="40"/>
  <c r="C23" i="43"/>
  <c r="C75" i="41"/>
  <c r="C71" i="41"/>
  <c r="C12" i="43"/>
  <c r="O73" i="40"/>
  <c r="E81" i="40"/>
  <c r="C63" i="43"/>
  <c r="C66" i="43"/>
  <c r="E76" i="41"/>
  <c r="C51" i="43"/>
  <c r="G81" i="40"/>
  <c r="K70" i="41"/>
  <c r="C30" i="43"/>
  <c r="I77" i="41"/>
  <c r="K76" i="41"/>
  <c r="J69" i="41"/>
  <c r="G80" i="41"/>
  <c r="J77" i="41"/>
  <c r="C62" i="43"/>
  <c r="C69" i="43"/>
  <c r="J76" i="41"/>
  <c r="E79" i="41"/>
  <c r="C43" i="43"/>
  <c r="D69" i="41"/>
  <c r="H80" i="41"/>
  <c r="C67" i="43"/>
  <c r="F72" i="41"/>
  <c r="I72" i="41"/>
  <c r="F70" i="41"/>
  <c r="J75" i="41"/>
  <c r="M68" i="41"/>
  <c r="G76" i="41"/>
  <c r="D76" i="41"/>
  <c r="J80" i="41"/>
  <c r="H77" i="41"/>
  <c r="M69" i="41"/>
  <c r="L81" i="40"/>
  <c r="C13" i="43"/>
  <c r="I81" i="40"/>
  <c r="I68" i="41"/>
  <c r="C76" i="41"/>
  <c r="O76" i="40"/>
  <c r="C65" i="43"/>
  <c r="H72" i="41"/>
  <c r="M79" i="41"/>
  <c r="H78" i="41"/>
  <c r="L68" i="41"/>
  <c r="K71" i="41"/>
  <c r="H69" i="41"/>
  <c r="C68" i="41"/>
  <c r="G68" i="41"/>
  <c r="C45" i="43"/>
  <c r="C34" i="43"/>
  <c r="G73" i="41"/>
  <c r="D68" i="41"/>
  <c r="I75" i="41"/>
  <c r="L77" i="41"/>
  <c r="C49" i="43"/>
  <c r="H79" i="41"/>
  <c r="E68" i="41"/>
  <c r="H76" i="41"/>
  <c r="C81" i="40"/>
  <c r="K78" i="41"/>
  <c r="C35" i="43"/>
  <c r="G75" i="41"/>
  <c r="G77" i="41"/>
  <c r="F77" i="41"/>
  <c r="N70" i="41"/>
  <c r="M73" i="41"/>
  <c r="C44" i="43"/>
  <c r="K72" i="41"/>
  <c r="K80" i="41"/>
  <c r="J81" i="40"/>
  <c r="E80" i="41"/>
  <c r="G72" i="41"/>
  <c r="F71" i="41"/>
  <c r="J68" i="41"/>
  <c r="E71" i="41"/>
  <c r="L73" i="41"/>
  <c r="D80" i="41"/>
  <c r="N72" i="41"/>
  <c r="E69" i="41"/>
  <c r="I71" i="41"/>
  <c r="G74" i="41"/>
  <c r="L76" i="41"/>
  <c r="F78" i="41"/>
  <c r="H74" i="41"/>
  <c r="J79" i="41"/>
  <c r="D72" i="41"/>
  <c r="E70" i="41"/>
  <c r="J74" i="41"/>
  <c r="E72" i="41"/>
  <c r="M78" i="41"/>
  <c r="F80" i="41"/>
  <c r="I70" i="41"/>
  <c r="F79" i="41"/>
  <c r="G71" i="41"/>
  <c r="E75" i="41"/>
  <c r="D73" i="41"/>
  <c r="F75" i="41"/>
  <c r="N75" i="41"/>
  <c r="H70" i="41"/>
  <c r="L74" i="41"/>
  <c r="E74" i="41"/>
  <c r="C25" i="43"/>
  <c r="N80" i="41"/>
  <c r="L72" i="41"/>
  <c r="N78" i="41"/>
  <c r="M72" i="41"/>
  <c r="D71" i="41"/>
  <c r="N74" i="41"/>
  <c r="M75" i="41"/>
  <c r="K79" i="41"/>
  <c r="K73" i="41"/>
  <c r="C46" i="43"/>
  <c r="C27" i="43"/>
  <c r="D79" i="41"/>
  <c r="H75" i="41"/>
  <c r="F74" i="41"/>
  <c r="E78" i="41"/>
  <c r="N73" i="41"/>
  <c r="M76" i="41"/>
  <c r="I69" i="41"/>
  <c r="I74" i="41"/>
  <c r="L70" i="41"/>
  <c r="L69" i="41"/>
  <c r="F73" i="41"/>
  <c r="N79" i="41"/>
  <c r="N76" i="41"/>
  <c r="J71" i="41"/>
  <c r="N71" i="41"/>
  <c r="K81" i="41" l="1"/>
  <c r="O78" i="41"/>
  <c r="O79" i="41"/>
  <c r="O74" i="41"/>
  <c r="O72" i="41"/>
  <c r="O77" i="41"/>
  <c r="C81" i="41"/>
  <c r="O68" i="41"/>
  <c r="P81" i="41"/>
  <c r="O80" i="41"/>
  <c r="O81" i="40"/>
  <c r="G81" i="41"/>
  <c r="N81" i="41"/>
  <c r="H81" i="41"/>
  <c r="O69" i="41"/>
  <c r="O70" i="41"/>
  <c r="D81" i="41"/>
  <c r="C55" i="43"/>
  <c r="E81" i="41"/>
  <c r="O76" i="41"/>
  <c r="I81" i="41"/>
  <c r="C73" i="43"/>
  <c r="F81" i="41"/>
  <c r="J81" i="41"/>
  <c r="C37" i="43"/>
  <c r="C19" i="43"/>
  <c r="O71" i="41"/>
  <c r="O73" i="41"/>
  <c r="L81" i="41"/>
  <c r="M81" i="41"/>
  <c r="O75" i="41"/>
  <c r="C77" i="43" l="1"/>
  <c r="C82" i="43" s="1"/>
  <c r="C80" i="43"/>
  <c r="C85" i="43" s="1"/>
  <c r="C79" i="43"/>
  <c r="C84" i="43" s="1"/>
  <c r="D26" i="47"/>
  <c r="O81" i="41"/>
  <c r="D18" i="47"/>
  <c r="D14" i="47"/>
  <c r="C78" i="43"/>
  <c r="C83" i="43" s="1"/>
  <c r="D22" i="47"/>
  <c r="D43" i="47" l="1"/>
  <c r="D45" i="47"/>
  <c r="D44" i="47"/>
  <c r="D30" i="47"/>
  <c r="D42" i="47"/>
  <c r="K92" i="41" l="1"/>
  <c r="K124" i="41" s="1"/>
  <c r="N87" i="41"/>
  <c r="N119" i="41" s="1"/>
  <c r="D91" i="41"/>
  <c r="D123" i="41" s="1"/>
  <c r="F85" i="41"/>
  <c r="F117" i="41" s="1"/>
  <c r="E86" i="41"/>
  <c r="E118" i="41" s="1"/>
  <c r="E95" i="41"/>
  <c r="E127" i="41" s="1"/>
  <c r="E96" i="41"/>
  <c r="E128" i="41" s="1"/>
  <c r="H87" i="41"/>
  <c r="H119" i="41" s="1"/>
  <c r="G89" i="41"/>
  <c r="G121" i="41" s="1"/>
  <c r="J92" i="41"/>
  <c r="J124" i="41" s="1"/>
  <c r="D93" i="41"/>
  <c r="D125" i="41" s="1"/>
  <c r="D94" i="41"/>
  <c r="D126" i="41" s="1"/>
  <c r="J88" i="41"/>
  <c r="J120" i="41" s="1"/>
  <c r="E85" i="41"/>
  <c r="E117" i="41" s="1"/>
  <c r="F90" i="41"/>
  <c r="F122" i="41" s="1"/>
  <c r="I94" i="41"/>
  <c r="I126" i="41" s="1"/>
  <c r="N86" i="41"/>
  <c r="N118" i="41" s="1"/>
  <c r="D89" i="41"/>
  <c r="D121" i="41" s="1"/>
  <c r="K93" i="41"/>
  <c r="K125" i="41" s="1"/>
  <c r="G94" i="41"/>
  <c r="G126" i="41" s="1"/>
  <c r="K87" i="41"/>
  <c r="K119" i="41" s="1"/>
  <c r="E94" i="41"/>
  <c r="E126" i="41" s="1"/>
  <c r="F92" i="41"/>
  <c r="F124" i="41" s="1"/>
  <c r="M87" i="41"/>
  <c r="M119" i="41" s="1"/>
  <c r="G86" i="41"/>
  <c r="G118" i="41" s="1"/>
  <c r="N88" i="41"/>
  <c r="N120" i="41" s="1"/>
  <c r="M94" i="41"/>
  <c r="M126" i="41" s="1"/>
  <c r="K89" i="41"/>
  <c r="K121" i="41" s="1"/>
  <c r="L87" i="41"/>
  <c r="L119" i="41" s="1"/>
  <c r="J85" i="41"/>
  <c r="J117" i="41" s="1"/>
  <c r="H85" i="41"/>
  <c r="H117" i="41" s="1"/>
  <c r="F96" i="41"/>
  <c r="F128" i="41" s="1"/>
  <c r="D92" i="41"/>
  <c r="D124" i="41" s="1"/>
  <c r="D85" i="41"/>
  <c r="D117" i="41" s="1"/>
  <c r="J86" i="41"/>
  <c r="J118" i="41" s="1"/>
  <c r="H94" i="41"/>
  <c r="H126" i="41" s="1"/>
  <c r="N96" i="41"/>
  <c r="N128" i="41" s="1"/>
  <c r="J94" i="41"/>
  <c r="J126" i="41" s="1"/>
  <c r="K85" i="41"/>
  <c r="K117" i="41" s="1"/>
  <c r="I87" i="41"/>
  <c r="I119" i="41" s="1"/>
  <c r="H92" i="41"/>
  <c r="H124" i="41" s="1"/>
  <c r="J91" i="41"/>
  <c r="J123" i="41" s="1"/>
  <c r="J89" i="41"/>
  <c r="J121" i="41" s="1"/>
  <c r="F95" i="41"/>
  <c r="F127" i="41" s="1"/>
  <c r="M89" i="41"/>
  <c r="M121" i="41" s="1"/>
  <c r="M90" i="41"/>
  <c r="M122" i="41" s="1"/>
  <c r="F87" i="41"/>
  <c r="F119" i="41" s="1"/>
  <c r="H86" i="41"/>
  <c r="H118" i="41" s="1"/>
  <c r="I91" i="41"/>
  <c r="I123" i="41" s="1"/>
  <c r="H90" i="41"/>
  <c r="H122" i="41" s="1"/>
  <c r="N91" i="41"/>
  <c r="G88" i="41"/>
  <c r="G120" i="41" s="1"/>
  <c r="N95" i="41"/>
  <c r="L95" i="41"/>
  <c r="L127" i="41" s="1"/>
  <c r="H89" i="41"/>
  <c r="H121" i="41" s="1"/>
  <c r="M95" i="41"/>
  <c r="M127" i="41" s="1"/>
  <c r="F86" i="41"/>
  <c r="F118" i="41" s="1"/>
  <c r="L86" i="41"/>
  <c r="L118" i="41" s="1"/>
  <c r="G87" i="41"/>
  <c r="G119" i="41" s="1"/>
  <c r="D90" i="41"/>
  <c r="D122" i="41" s="1"/>
  <c r="N85" i="41"/>
  <c r="F91" i="41"/>
  <c r="F123" i="41" s="1"/>
  <c r="D88" i="41"/>
  <c r="D120" i="41" s="1"/>
  <c r="G85" i="41"/>
  <c r="G117" i="41" s="1"/>
  <c r="L91" i="41"/>
  <c r="L123" i="41" s="1"/>
  <c r="C5" i="36"/>
  <c r="I92" i="41"/>
  <c r="I124" i="41" s="1"/>
  <c r="G93" i="41"/>
  <c r="G125" i="41" s="1"/>
  <c r="BB97" i="40"/>
  <c r="BB151" i="40" s="1"/>
  <c r="L85" i="41"/>
  <c r="L117" i="41" s="1"/>
  <c r="L90" i="41" l="1"/>
  <c r="L122" i="41" s="1"/>
  <c r="E93" i="41"/>
  <c r="E125" i="41" s="1"/>
  <c r="J95" i="41"/>
  <c r="J127" i="41" s="1"/>
  <c r="E88" i="41"/>
  <c r="E120" i="41" s="1"/>
  <c r="H95" i="41"/>
  <c r="H127" i="41" s="1"/>
  <c r="M85" i="41"/>
  <c r="M117" i="41" s="1"/>
  <c r="I88" i="41"/>
  <c r="I120" i="41" s="1"/>
  <c r="F94" i="41"/>
  <c r="F126" i="41" s="1"/>
  <c r="K96" i="41"/>
  <c r="K128" i="41" s="1"/>
  <c r="J93" i="41"/>
  <c r="J125" i="41" s="1"/>
  <c r="L88" i="41"/>
  <c r="L120" i="41" s="1"/>
  <c r="N90" i="41"/>
  <c r="N122" i="41" s="1"/>
  <c r="I95" i="41"/>
  <c r="I127" i="41" s="1"/>
  <c r="G92" i="41"/>
  <c r="G124" i="41" s="1"/>
  <c r="M88" i="41"/>
  <c r="M120" i="41" s="1"/>
  <c r="D96" i="41"/>
  <c r="D128" i="41" s="1"/>
  <c r="L89" i="41"/>
  <c r="L121" i="41" s="1"/>
  <c r="G96" i="41"/>
  <c r="G128" i="41" s="1"/>
  <c r="J96" i="41"/>
  <c r="J128" i="41" s="1"/>
  <c r="N93" i="41"/>
  <c r="N125" i="41" s="1"/>
  <c r="H91" i="41"/>
  <c r="H123" i="41" s="1"/>
  <c r="J87" i="41"/>
  <c r="J119" i="41" s="1"/>
  <c r="N94" i="41"/>
  <c r="N126" i="41" s="1"/>
  <c r="H96" i="41"/>
  <c r="H128" i="41" s="1"/>
  <c r="K86" i="41"/>
  <c r="K118" i="41" s="1"/>
  <c r="K90" i="41"/>
  <c r="K122" i="41" s="1"/>
  <c r="L96" i="41"/>
  <c r="L128" i="41" s="1"/>
  <c r="I89" i="41"/>
  <c r="I121" i="41" s="1"/>
  <c r="H88" i="41"/>
  <c r="H120" i="41" s="1"/>
  <c r="E92" i="41"/>
  <c r="E124" i="41" s="1"/>
  <c r="N127" i="41"/>
  <c r="E91" i="41"/>
  <c r="E123" i="41" s="1"/>
  <c r="N89" i="41"/>
  <c r="N121" i="41" s="1"/>
  <c r="N92" i="41"/>
  <c r="N124" i="41" s="1"/>
  <c r="L92" i="41"/>
  <c r="L124" i="41" s="1"/>
  <c r="K91" i="41"/>
  <c r="K123" i="41" s="1"/>
  <c r="F89" i="41"/>
  <c r="F121" i="41" s="1"/>
  <c r="K95" i="41"/>
  <c r="K127" i="41" s="1"/>
  <c r="K94" i="41"/>
  <c r="K126" i="41" s="1"/>
  <c r="N123" i="41"/>
  <c r="H93" i="41"/>
  <c r="H125" i="41" s="1"/>
  <c r="G91" i="41"/>
  <c r="G123" i="41" s="1"/>
  <c r="L93" i="41"/>
  <c r="L125" i="41" s="1"/>
  <c r="I86" i="41"/>
  <c r="I118" i="41" s="1"/>
  <c r="F93" i="41"/>
  <c r="F125" i="41" s="1"/>
  <c r="E89" i="41"/>
  <c r="E121" i="41" s="1"/>
  <c r="N117" i="41"/>
  <c r="AO97" i="40"/>
  <c r="AO151" i="40" s="1"/>
  <c r="I84" i="41"/>
  <c r="M93" i="41"/>
  <c r="M125" i="41" s="1"/>
  <c r="D87" i="41"/>
  <c r="D119" i="41" s="1"/>
  <c r="M96" i="41"/>
  <c r="M128" i="41" s="1"/>
  <c r="I85" i="41"/>
  <c r="I117" i="41" s="1"/>
  <c r="E90" i="41"/>
  <c r="E122" i="41" s="1"/>
  <c r="M91" i="41"/>
  <c r="M123" i="41" s="1"/>
  <c r="AI97" i="40"/>
  <c r="AI151" i="40" s="1"/>
  <c r="C84" i="41"/>
  <c r="AU84" i="40"/>
  <c r="G95" i="41"/>
  <c r="G127" i="41" s="1"/>
  <c r="D95" i="41"/>
  <c r="D127" i="41" s="1"/>
  <c r="M86" i="41"/>
  <c r="M118" i="41" s="1"/>
  <c r="AU91" i="40"/>
  <c r="C91" i="41"/>
  <c r="AU85" i="40"/>
  <c r="C85" i="41"/>
  <c r="C59" i="36"/>
  <c r="C23" i="36"/>
  <c r="M92" i="41"/>
  <c r="M124" i="41" s="1"/>
  <c r="BK95" i="40"/>
  <c r="BK85" i="40"/>
  <c r="BK93" i="40"/>
  <c r="AU95" i="40"/>
  <c r="C95" i="41"/>
  <c r="AY97" i="40"/>
  <c r="AY151" i="40" s="1"/>
  <c r="BL130" i="40"/>
  <c r="BK84" i="40"/>
  <c r="C92" i="41"/>
  <c r="AU92" i="40"/>
  <c r="AU94" i="40"/>
  <c r="C94" i="41"/>
  <c r="D84" i="41"/>
  <c r="AJ97" i="40"/>
  <c r="AJ151" i="40" s="1"/>
  <c r="AU96" i="40"/>
  <c r="C96" i="41"/>
  <c r="AU89" i="40"/>
  <c r="C89" i="41"/>
  <c r="BK92" i="40"/>
  <c r="C93" i="41"/>
  <c r="AU93" i="40"/>
  <c r="AL97" i="40"/>
  <c r="AL151" i="40" s="1"/>
  <c r="F84" i="41"/>
  <c r="AU86" i="40"/>
  <c r="C86" i="41"/>
  <c r="BK86" i="40"/>
  <c r="BK89" i="40"/>
  <c r="BK96" i="40"/>
  <c r="BK91" i="40"/>
  <c r="AU88" i="40"/>
  <c r="C88" i="41"/>
  <c r="I90" i="41"/>
  <c r="I122" i="41" s="1"/>
  <c r="I93" i="41"/>
  <c r="I125" i="41" s="1"/>
  <c r="G90" i="41"/>
  <c r="G122" i="41" s="1"/>
  <c r="AP97" i="40"/>
  <c r="AP151" i="40" s="1"/>
  <c r="J84" i="41"/>
  <c r="AS97" i="40"/>
  <c r="AS151" i="40" s="1"/>
  <c r="M84" i="41"/>
  <c r="BK87" i="40"/>
  <c r="C90" i="41"/>
  <c r="AU90" i="40"/>
  <c r="AK97" i="40"/>
  <c r="AK151" i="40" s="1"/>
  <c r="E84" i="41"/>
  <c r="E87" i="41"/>
  <c r="E119" i="41" s="1"/>
  <c r="I96" i="41"/>
  <c r="I128" i="41" s="1"/>
  <c r="BK88" i="40"/>
  <c r="AR97" i="40"/>
  <c r="AR151" i="40" s="1"/>
  <c r="L84" i="41"/>
  <c r="AM97" i="40"/>
  <c r="AM151" i="40" s="1"/>
  <c r="G84" i="41"/>
  <c r="BK90" i="40"/>
  <c r="J90" i="41"/>
  <c r="J122" i="41" s="1"/>
  <c r="AT97" i="40"/>
  <c r="AT151" i="40" s="1"/>
  <c r="N84" i="41"/>
  <c r="C87" i="41"/>
  <c r="AU87" i="40"/>
  <c r="D86" i="41"/>
  <c r="D118" i="41" s="1"/>
  <c r="H84" i="41"/>
  <c r="AN97" i="40"/>
  <c r="AN151" i="40" s="1"/>
  <c r="F88" i="41"/>
  <c r="F120" i="41" s="1"/>
  <c r="AQ97" i="40"/>
  <c r="AQ151" i="40" s="1"/>
  <c r="K84" i="41"/>
  <c r="BK94" i="40"/>
  <c r="L94" i="41"/>
  <c r="L126" i="41" s="1"/>
  <c r="K88" i="41"/>
  <c r="K120" i="41" s="1"/>
  <c r="BI97" i="40"/>
  <c r="BI151" i="40" s="1"/>
  <c r="BJ97" i="40"/>
  <c r="BJ151" i="40" s="1"/>
  <c r="BH97" i="40"/>
  <c r="BH151" i="40" s="1"/>
  <c r="BG97" i="40"/>
  <c r="BG151" i="40" s="1"/>
  <c r="BE97" i="40"/>
  <c r="BE151" i="40" s="1"/>
  <c r="BA97" i="40"/>
  <c r="BA151" i="40" s="1"/>
  <c r="BC97" i="40"/>
  <c r="BC151" i="40" s="1"/>
  <c r="BF97" i="40"/>
  <c r="BF151" i="40" s="1"/>
  <c r="BD97" i="40"/>
  <c r="BD151" i="40" s="1"/>
  <c r="AZ97" i="40"/>
  <c r="AZ151" i="40" s="1"/>
  <c r="P129" i="41" l="1"/>
  <c r="BF129" i="40"/>
  <c r="AS129" i="40"/>
  <c r="BK123" i="40"/>
  <c r="C12" i="36"/>
  <c r="AZ129" i="40"/>
  <c r="BA129" i="40"/>
  <c r="C8" i="35"/>
  <c r="AU119" i="40"/>
  <c r="C11" i="36"/>
  <c r="BK122" i="40"/>
  <c r="F97" i="41"/>
  <c r="F154" i="41" s="1"/>
  <c r="F116" i="41"/>
  <c r="F129" i="41" s="1"/>
  <c r="O96" i="41"/>
  <c r="C128" i="41"/>
  <c r="O128" i="41" s="1"/>
  <c r="O94" i="41"/>
  <c r="C126" i="41"/>
  <c r="O126" i="41" s="1"/>
  <c r="O92" i="41"/>
  <c r="C124" i="41"/>
  <c r="O124" i="41" s="1"/>
  <c r="C12" i="35"/>
  <c r="AU123" i="40"/>
  <c r="E116" i="41"/>
  <c r="E129" i="41" s="1"/>
  <c r="E97" i="41"/>
  <c r="E154" i="41" s="1"/>
  <c r="J116" i="41"/>
  <c r="J129" i="41" s="1"/>
  <c r="J97" i="41"/>
  <c r="J154" i="41" s="1"/>
  <c r="C7" i="35"/>
  <c r="AU118" i="40"/>
  <c r="O89" i="41"/>
  <c r="C121" i="41"/>
  <c r="O121" i="41" s="1"/>
  <c r="AU128" i="40"/>
  <c r="C17" i="35"/>
  <c r="BK125" i="40"/>
  <c r="C14" i="36"/>
  <c r="BG129" i="40"/>
  <c r="AN129" i="40"/>
  <c r="O87" i="41"/>
  <c r="C119" i="41"/>
  <c r="O119" i="41" s="1"/>
  <c r="BK128" i="40"/>
  <c r="C17" i="36"/>
  <c r="BK118" i="40"/>
  <c r="C7" i="36"/>
  <c r="AU121" i="40"/>
  <c r="C10" i="35"/>
  <c r="C13" i="35"/>
  <c r="AU124" i="40"/>
  <c r="AK129" i="40"/>
  <c r="BE129" i="40"/>
  <c r="H116" i="41"/>
  <c r="H129" i="41" s="1"/>
  <c r="H97" i="41"/>
  <c r="H154" i="41" s="1"/>
  <c r="C9" i="36"/>
  <c r="BK120" i="40"/>
  <c r="AT129" i="40"/>
  <c r="O90" i="41"/>
  <c r="C122" i="41"/>
  <c r="O122" i="41" s="1"/>
  <c r="AJ129" i="40"/>
  <c r="AU126" i="40"/>
  <c r="C15" i="35"/>
  <c r="BK117" i="40"/>
  <c r="C6" i="36"/>
  <c r="C143" i="36"/>
  <c r="C162" i="36"/>
  <c r="O85" i="41"/>
  <c r="C117" i="41"/>
  <c r="O117" i="41" s="1"/>
  <c r="O84" i="41"/>
  <c r="C97" i="41"/>
  <c r="C154" i="41" s="1"/>
  <c r="C116" i="41"/>
  <c r="AL129" i="40"/>
  <c r="AR129" i="40"/>
  <c r="AY129" i="40"/>
  <c r="N97" i="41"/>
  <c r="N154" i="41" s="1"/>
  <c r="N116" i="41"/>
  <c r="N129" i="41" s="1"/>
  <c r="AU122" i="40"/>
  <c r="C11" i="35"/>
  <c r="O95" i="41"/>
  <c r="C127" i="41"/>
  <c r="O127" i="41" s="1"/>
  <c r="AU97" i="40"/>
  <c r="AU151" i="40" s="1"/>
  <c r="AP129" i="40"/>
  <c r="BK116" i="40"/>
  <c r="K116" i="41"/>
  <c r="K129" i="41" s="1"/>
  <c r="K97" i="41"/>
  <c r="K154" i="41" s="1"/>
  <c r="L97" i="41"/>
  <c r="L154" i="41" s="1"/>
  <c r="L116" i="41"/>
  <c r="L129" i="41" s="1"/>
  <c r="BD129" i="40"/>
  <c r="BJ129" i="40"/>
  <c r="BI129" i="40"/>
  <c r="G116" i="41"/>
  <c r="G129" i="41" s="1"/>
  <c r="G97" i="41"/>
  <c r="G154" i="41" s="1"/>
  <c r="M116" i="41"/>
  <c r="M129" i="41" s="1"/>
  <c r="M97" i="41"/>
  <c r="M154" i="41" s="1"/>
  <c r="AU125" i="40"/>
  <c r="C14" i="35"/>
  <c r="BK124" i="40"/>
  <c r="C13" i="36"/>
  <c r="C6" i="35"/>
  <c r="AU117" i="40"/>
  <c r="AM129" i="40"/>
  <c r="AO129" i="40"/>
  <c r="BC129" i="40"/>
  <c r="BK126" i="40"/>
  <c r="C15" i="36"/>
  <c r="AU120" i="40"/>
  <c r="C9" i="35"/>
  <c r="BK121" i="40"/>
  <c r="C10" i="36"/>
  <c r="O86" i="41"/>
  <c r="C118" i="41"/>
  <c r="O118" i="41" s="1"/>
  <c r="AQ129" i="40"/>
  <c r="D116" i="41"/>
  <c r="D129" i="41" s="1"/>
  <c r="D97" i="41"/>
  <c r="D154" i="41" s="1"/>
  <c r="AU127" i="40"/>
  <c r="C16" i="35"/>
  <c r="BK127" i="40"/>
  <c r="C16" i="36"/>
  <c r="BB129" i="40"/>
  <c r="BH129" i="40"/>
  <c r="BK119" i="40"/>
  <c r="C8" i="36"/>
  <c r="O88" i="41"/>
  <c r="C120" i="41"/>
  <c r="O120" i="41" s="1"/>
  <c r="O93" i="41"/>
  <c r="C125" i="41"/>
  <c r="O125" i="41" s="1"/>
  <c r="BK97" i="40"/>
  <c r="BK151" i="40" s="1"/>
  <c r="O91" i="41"/>
  <c r="C123" i="41"/>
  <c r="O123" i="41" s="1"/>
  <c r="AI129" i="40"/>
  <c r="AU116" i="40"/>
  <c r="C5" i="35"/>
  <c r="I116" i="41"/>
  <c r="I129" i="41" s="1"/>
  <c r="I97" i="41"/>
  <c r="I154" i="41" s="1"/>
  <c r="C27" i="36" l="1"/>
  <c r="C63" i="36"/>
  <c r="C71" i="35"/>
  <c r="C35" i="35"/>
  <c r="C33" i="35"/>
  <c r="C69" i="35"/>
  <c r="C24" i="36"/>
  <c r="C60" i="36"/>
  <c r="C19" i="36"/>
  <c r="C66" i="35"/>
  <c r="C30" i="35"/>
  <c r="C64" i="36"/>
  <c r="C28" i="36"/>
  <c r="C34" i="35"/>
  <c r="C70" i="35"/>
  <c r="C64" i="35"/>
  <c r="C28" i="35"/>
  <c r="C61" i="36"/>
  <c r="C25" i="36"/>
  <c r="C61" i="35"/>
  <c r="C25" i="35"/>
  <c r="C65" i="36"/>
  <c r="C29" i="36"/>
  <c r="C26" i="36"/>
  <c r="C62" i="36"/>
  <c r="C34" i="36"/>
  <c r="C70" i="36"/>
  <c r="C24" i="35"/>
  <c r="C60" i="35"/>
  <c r="C31" i="36"/>
  <c r="C67" i="36"/>
  <c r="O116" i="41"/>
  <c r="C129" i="41"/>
  <c r="O129" i="41" s="1"/>
  <c r="C32" i="36"/>
  <c r="C68" i="36"/>
  <c r="C62" i="35"/>
  <c r="C26" i="35"/>
  <c r="C66" i="36"/>
  <c r="C30" i="36"/>
  <c r="C23" i="35"/>
  <c r="C59" i="35"/>
  <c r="C19" i="35"/>
  <c r="AU129" i="40"/>
  <c r="D21" i="47" s="1"/>
  <c r="C27" i="35"/>
  <c r="C63" i="35"/>
  <c r="C29" i="35"/>
  <c r="C65" i="35"/>
  <c r="BK129" i="40"/>
  <c r="D25" i="47" s="1"/>
  <c r="C31" i="35"/>
  <c r="C67" i="35"/>
  <c r="C35" i="36"/>
  <c r="C71" i="36"/>
  <c r="C69" i="36"/>
  <c r="C33" i="36"/>
  <c r="C32" i="35"/>
  <c r="C68" i="35"/>
  <c r="O97" i="41"/>
  <c r="O154" i="41" s="1"/>
  <c r="C73" i="35" l="1"/>
  <c r="C151" i="36"/>
  <c r="C170" i="36"/>
  <c r="C168" i="36"/>
  <c r="C149" i="36"/>
  <c r="C166" i="36"/>
  <c r="C147" i="36"/>
  <c r="C37" i="35"/>
  <c r="C162" i="35"/>
  <c r="C143" i="35"/>
  <c r="C150" i="36"/>
  <c r="C169" i="36"/>
  <c r="C152" i="36"/>
  <c r="C171" i="36"/>
  <c r="C164" i="36"/>
  <c r="C145" i="36"/>
  <c r="C148" i="36"/>
  <c r="C167" i="36"/>
  <c r="C80" i="28"/>
  <c r="C144" i="35"/>
  <c r="C163" i="35"/>
  <c r="C152" i="35"/>
  <c r="C171" i="35"/>
  <c r="C165" i="35"/>
  <c r="C146" i="35"/>
  <c r="C73" i="36"/>
  <c r="C170" i="35"/>
  <c r="C151" i="35"/>
  <c r="C153" i="36"/>
  <c r="C172" i="36"/>
  <c r="C150" i="35"/>
  <c r="C169" i="35"/>
  <c r="C163" i="36"/>
  <c r="C144" i="36"/>
  <c r="C37" i="36"/>
  <c r="C148" i="35"/>
  <c r="C167" i="35"/>
  <c r="C173" i="36"/>
  <c r="C154" i="36"/>
  <c r="C165" i="36"/>
  <c r="C146" i="36"/>
  <c r="C173" i="35"/>
  <c r="C154" i="35"/>
  <c r="C172" i="35"/>
  <c r="C153" i="35"/>
  <c r="D29" i="47"/>
  <c r="C155" i="36"/>
  <c r="C174" i="36"/>
  <c r="C164" i="35"/>
  <c r="C145" i="35"/>
  <c r="C174" i="35"/>
  <c r="C155" i="35"/>
  <c r="C168" i="35"/>
  <c r="C149" i="35"/>
  <c r="C166" i="35"/>
  <c r="C147" i="35"/>
  <c r="C79" i="28"/>
  <c r="C81" i="28" l="1"/>
  <c r="C108" i="28"/>
  <c r="C74" i="36"/>
  <c r="D40" i="47"/>
  <c r="C157" i="36"/>
  <c r="C157" i="35"/>
  <c r="C176" i="36"/>
  <c r="C176" i="35"/>
  <c r="C107" i="28"/>
  <c r="C74" i="35"/>
  <c r="D41" i="47"/>
  <c r="C109" i="28" l="1"/>
  <c r="C183" i="36"/>
  <c r="C185" i="36" s="1"/>
  <c r="C190" i="36"/>
  <c r="C192" i="36" s="1"/>
  <c r="C177" i="36"/>
  <c r="C25" i="28"/>
  <c r="C26" i="28"/>
  <c r="C182" i="35"/>
  <c r="C178" i="35"/>
  <c r="C179" i="35" s="1"/>
  <c r="C189" i="35"/>
  <c r="C158" i="35"/>
  <c r="C183" i="35"/>
  <c r="C185" i="35" s="1"/>
  <c r="C190" i="35"/>
  <c r="C192" i="35" s="1"/>
  <c r="C177" i="35"/>
  <c r="C178" i="36"/>
  <c r="C179" i="36" s="1"/>
  <c r="C189" i="36"/>
  <c r="C182" i="36"/>
  <c r="C158" i="36"/>
  <c r="C191" i="35" l="1"/>
  <c r="C193" i="35" s="1"/>
  <c r="C197" i="35"/>
  <c r="C184" i="36"/>
  <c r="C186" i="36" s="1"/>
  <c r="C196" i="36"/>
  <c r="C196" i="35"/>
  <c r="C184" i="35"/>
  <c r="C186" i="35" s="1"/>
  <c r="C191" i="36"/>
  <c r="C193" i="36" s="1"/>
  <c r="C197" i="36"/>
  <c r="C27" i="28"/>
  <c r="C198" i="35" l="1"/>
  <c r="C200" i="35" s="1"/>
  <c r="C198" i="36"/>
  <c r="C200" i="36" s="1"/>
  <c r="C194" i="35"/>
  <c r="C194" i="36"/>
  <c r="BF136" i="40" l="1"/>
  <c r="I145" i="40"/>
  <c r="BA143" i="40"/>
  <c r="H145" i="40"/>
  <c r="D141" i="41"/>
  <c r="C15" i="31"/>
  <c r="AY137" i="40"/>
  <c r="S141" i="40"/>
  <c r="C6" i="29"/>
  <c r="C60" i="29" s="1"/>
  <c r="W135" i="40"/>
  <c r="D146" i="41"/>
  <c r="C8" i="10"/>
  <c r="L141" i="40"/>
  <c r="E138" i="40"/>
  <c r="C10" i="10"/>
  <c r="AY144" i="40"/>
  <c r="C142" i="41"/>
  <c r="S136" i="40"/>
  <c r="AI134" i="40"/>
  <c r="AB145" i="40"/>
  <c r="C5" i="10"/>
  <c r="C5" i="31"/>
  <c r="C59" i="31" s="1"/>
  <c r="AA138" i="40" l="1"/>
  <c r="AA137" i="40"/>
  <c r="D140" i="41"/>
  <c r="D144" i="40"/>
  <c r="BE141" i="40"/>
  <c r="AZ139" i="40"/>
  <c r="AJ134" i="40"/>
  <c r="AS135" i="40"/>
  <c r="AL137" i="40"/>
  <c r="T135" i="40"/>
  <c r="AT139" i="40"/>
  <c r="W143" i="40"/>
  <c r="V139" i="40"/>
  <c r="G139" i="40"/>
  <c r="W139" i="40"/>
  <c r="G141" i="40"/>
  <c r="G134" i="40"/>
  <c r="BG135" i="40"/>
  <c r="N145" i="40"/>
  <c r="BG137" i="40"/>
  <c r="AA136" i="40"/>
  <c r="BJ137" i="40"/>
  <c r="BE142" i="40"/>
  <c r="U144" i="40"/>
  <c r="J137" i="41"/>
  <c r="AD136" i="40"/>
  <c r="BA136" i="40"/>
  <c r="BA134" i="40"/>
  <c r="W136" i="40"/>
  <c r="AB137" i="40"/>
  <c r="AQ138" i="40"/>
  <c r="BD136" i="40"/>
  <c r="L143" i="40"/>
  <c r="BA139" i="40"/>
  <c r="M137" i="40"/>
  <c r="T144" i="40"/>
  <c r="E134" i="40"/>
  <c r="V135" i="40"/>
  <c r="C11" i="29"/>
  <c r="C65" i="29" s="1"/>
  <c r="S139" i="40"/>
  <c r="N143" i="40"/>
  <c r="E140" i="40"/>
  <c r="I140" i="40"/>
  <c r="M141" i="40"/>
  <c r="AK134" i="40"/>
  <c r="BH142" i="40"/>
  <c r="AB135" i="40"/>
  <c r="BI143" i="40"/>
  <c r="AM135" i="40"/>
  <c r="W138" i="40"/>
  <c r="H144" i="40"/>
  <c r="AN138" i="40"/>
  <c r="AO134" i="40"/>
  <c r="V142" i="40"/>
  <c r="X143" i="40"/>
  <c r="AD134" i="40"/>
  <c r="AL143" i="40"/>
  <c r="AL145" i="40"/>
  <c r="J138" i="40"/>
  <c r="X134" i="40"/>
  <c r="L142" i="40"/>
  <c r="X137" i="40"/>
  <c r="AQ140" i="40"/>
  <c r="C140" i="41"/>
  <c r="BG142" i="40"/>
  <c r="J135" i="40"/>
  <c r="AL134" i="40"/>
  <c r="BF135" i="40"/>
  <c r="H141" i="40"/>
  <c r="T142" i="40"/>
  <c r="AK138" i="40"/>
  <c r="H137" i="40"/>
  <c r="BB134" i="40"/>
  <c r="AI133" i="40"/>
  <c r="C5" i="30"/>
  <c r="C23" i="10"/>
  <c r="C59" i="10"/>
  <c r="I133" i="40"/>
  <c r="G133" i="40"/>
  <c r="AF130" i="40"/>
  <c r="J133" i="40"/>
  <c r="C133" i="40"/>
  <c r="E133" i="40"/>
  <c r="S133" i="40"/>
  <c r="H133" i="40"/>
  <c r="M133" i="40"/>
  <c r="K133" i="40"/>
  <c r="AV130" i="40"/>
  <c r="AY133" i="40"/>
  <c r="C5" i="29"/>
  <c r="C23" i="31"/>
  <c r="N133" i="40"/>
  <c r="L133" i="40"/>
  <c r="D133" i="40"/>
  <c r="BH133" i="40"/>
  <c r="AA133" i="40"/>
  <c r="Z138" i="40"/>
  <c r="AD139" i="40"/>
  <c r="L135" i="41"/>
  <c r="M143" i="40"/>
  <c r="BJ142" i="40"/>
  <c r="BE135" i="40"/>
  <c r="AA143" i="40"/>
  <c r="X133" i="40"/>
  <c r="Z133" i="40"/>
  <c r="E141" i="40"/>
  <c r="BH134" i="40"/>
  <c r="AN145" i="40"/>
  <c r="BE139" i="40"/>
  <c r="AQ144" i="40"/>
  <c r="J134" i="40"/>
  <c r="F143" i="41"/>
  <c r="AM138" i="40"/>
  <c r="BI142" i="40"/>
  <c r="G135" i="40"/>
  <c r="BG143" i="40"/>
  <c r="K144" i="41"/>
  <c r="E138" i="41"/>
  <c r="I141" i="41"/>
  <c r="AC133" i="40"/>
  <c r="BI133" i="40"/>
  <c r="BJ133" i="40"/>
  <c r="J135" i="41"/>
  <c r="G137" i="40"/>
  <c r="E142" i="41"/>
  <c r="M144" i="41"/>
  <c r="BB142" i="40"/>
  <c r="AL133" i="40"/>
  <c r="BD133" i="40"/>
  <c r="C6" i="30"/>
  <c r="AT137" i="40"/>
  <c r="L140" i="40"/>
  <c r="M145" i="40"/>
  <c r="AN139" i="40"/>
  <c r="H142" i="40"/>
  <c r="C9" i="10"/>
  <c r="C137" i="40"/>
  <c r="O104" i="40"/>
  <c r="O137" i="40" s="1"/>
  <c r="AR133" i="40"/>
  <c r="AP134" i="40"/>
  <c r="BI138" i="40"/>
  <c r="C14" i="10"/>
  <c r="AZ141" i="40"/>
  <c r="AM139" i="40"/>
  <c r="BG144" i="40"/>
  <c r="AR141" i="40"/>
  <c r="M135" i="40"/>
  <c r="I139" i="41"/>
  <c r="C142" i="40"/>
  <c r="AP133" i="40"/>
  <c r="G136" i="41"/>
  <c r="AQ133" i="40"/>
  <c r="J113" i="40"/>
  <c r="J146" i="40" s="1"/>
  <c r="BB140" i="40"/>
  <c r="V133" i="40"/>
  <c r="W145" i="40"/>
  <c r="C8" i="31"/>
  <c r="AY136" i="40"/>
  <c r="N144" i="40"/>
  <c r="I142" i="41"/>
  <c r="AT136" i="40"/>
  <c r="H141" i="41"/>
  <c r="AZ133" i="40"/>
  <c r="E143" i="41"/>
  <c r="F137" i="41"/>
  <c r="G135" i="41"/>
  <c r="BH139" i="40"/>
  <c r="C14" i="29"/>
  <c r="S142" i="40"/>
  <c r="G141" i="41"/>
  <c r="C113" i="40"/>
  <c r="G145" i="40"/>
  <c r="BE137" i="40"/>
  <c r="M146" i="41"/>
  <c r="G142" i="41"/>
  <c r="G139" i="41"/>
  <c r="BJ113" i="40"/>
  <c r="BJ146" i="40" s="1"/>
  <c r="BE133" i="40"/>
  <c r="L141" i="41"/>
  <c r="AR136" i="40"/>
  <c r="C134" i="40"/>
  <c r="C6" i="10"/>
  <c r="AQ113" i="40"/>
  <c r="AQ146" i="40" s="1"/>
  <c r="M136" i="41"/>
  <c r="G138" i="41"/>
  <c r="AM136" i="40"/>
  <c r="K145" i="40"/>
  <c r="AJ133" i="40"/>
  <c r="J140" i="41"/>
  <c r="H143" i="41"/>
  <c r="G137" i="41"/>
  <c r="I135" i="41"/>
  <c r="N113" i="40"/>
  <c r="N146" i="40" s="1"/>
  <c r="AN137" i="40"/>
  <c r="C8" i="29"/>
  <c r="E146" i="41"/>
  <c r="J146" i="41"/>
  <c r="I137" i="41"/>
  <c r="F141" i="41"/>
  <c r="AT133" i="40"/>
  <c r="K145" i="41"/>
  <c r="J142" i="41"/>
  <c r="K140" i="41"/>
  <c r="AB144" i="40"/>
  <c r="BI141" i="40"/>
  <c r="G146" i="41"/>
  <c r="C12" i="30"/>
  <c r="AI140" i="40"/>
  <c r="I138" i="41"/>
  <c r="BB137" i="40"/>
  <c r="M145" i="41"/>
  <c r="I143" i="40"/>
  <c r="F141" i="40"/>
  <c r="M142" i="41"/>
  <c r="BH113" i="40"/>
  <c r="BH146" i="40" s="1"/>
  <c r="X113" i="40"/>
  <c r="X146" i="40" s="1"/>
  <c r="J136" i="41"/>
  <c r="K141" i="41"/>
  <c r="K146" i="41"/>
  <c r="AK133" i="40"/>
  <c r="L146" i="41"/>
  <c r="M135" i="41"/>
  <c r="J144" i="41"/>
  <c r="C16" i="31"/>
  <c r="G140" i="41"/>
  <c r="L145" i="41"/>
  <c r="E136" i="40"/>
  <c r="C13" i="29"/>
  <c r="C33" i="31"/>
  <c r="C69" i="31"/>
  <c r="E139" i="41"/>
  <c r="J139" i="41"/>
  <c r="C136" i="40"/>
  <c r="N137" i="41"/>
  <c r="F139" i="40"/>
  <c r="AT113" i="40"/>
  <c r="AT146" i="40" s="1"/>
  <c r="T133" i="40"/>
  <c r="AU100" i="40"/>
  <c r="AU133" i="40" s="1"/>
  <c r="D135" i="41"/>
  <c r="BK100" i="40"/>
  <c r="BK133" i="40" s="1"/>
  <c r="AI138" i="40"/>
  <c r="C10" i="30"/>
  <c r="I136" i="41"/>
  <c r="C138" i="40"/>
  <c r="AS138" i="40"/>
  <c r="C11" i="31"/>
  <c r="AY139" i="40"/>
  <c r="G143" i="41"/>
  <c r="K137" i="40"/>
  <c r="F145" i="41"/>
  <c r="E141" i="41"/>
  <c r="AY113" i="40"/>
  <c r="AB143" i="40"/>
  <c r="H134" i="40"/>
  <c r="W133" i="40"/>
  <c r="C64" i="10"/>
  <c r="C28" i="10"/>
  <c r="L142" i="41"/>
  <c r="C26" i="10"/>
  <c r="C62" i="10"/>
  <c r="C7" i="29"/>
  <c r="S135" i="40"/>
  <c r="AP140" i="40"/>
  <c r="G144" i="41"/>
  <c r="AI137" i="40"/>
  <c r="C9" i="30"/>
  <c r="K138" i="41"/>
  <c r="BK106" i="40"/>
  <c r="BK139" i="40" s="1"/>
  <c r="F146" i="41"/>
  <c r="AE101" i="40"/>
  <c r="AE134" i="40" s="1"/>
  <c r="H137" i="41"/>
  <c r="M140" i="41"/>
  <c r="H142" i="41"/>
  <c r="K142" i="40"/>
  <c r="I144" i="41"/>
  <c r="F142" i="41"/>
  <c r="J144" i="40"/>
  <c r="H139" i="41"/>
  <c r="F140" i="41"/>
  <c r="Y143" i="40"/>
  <c r="BB143" i="40"/>
  <c r="I143" i="41"/>
  <c r="AR142" i="40"/>
  <c r="E140" i="41"/>
  <c r="K143" i="41"/>
  <c r="N143" i="41"/>
  <c r="BK110" i="40"/>
  <c r="BK143" i="40" s="1"/>
  <c r="AY143" i="40"/>
  <c r="W144" i="40"/>
  <c r="AJ137" i="40"/>
  <c r="H145" i="41"/>
  <c r="C24" i="29"/>
  <c r="U142" i="40"/>
  <c r="I140" i="41"/>
  <c r="V113" i="40"/>
  <c r="V146" i="40" s="1"/>
  <c r="AT134" i="40"/>
  <c r="Y135" i="40"/>
  <c r="J142" i="40"/>
  <c r="AZ145" i="40"/>
  <c r="H135" i="40"/>
  <c r="BC113" i="40"/>
  <c r="BC146" i="40" s="1"/>
  <c r="BC133" i="40"/>
  <c r="BK101" i="40"/>
  <c r="BK134" i="40" s="1"/>
  <c r="AY134" i="40"/>
  <c r="C6" i="31"/>
  <c r="S134" i="40"/>
  <c r="J143" i="41"/>
  <c r="H136" i="41"/>
  <c r="BE145" i="40"/>
  <c r="E135" i="41"/>
  <c r="L144" i="41"/>
  <c r="AI113" i="40"/>
  <c r="J141" i="41"/>
  <c r="C9" i="31"/>
  <c r="H144" i="41"/>
  <c r="L136" i="40"/>
  <c r="M137" i="41"/>
  <c r="N134" i="40"/>
  <c r="D138" i="41"/>
  <c r="E136" i="41"/>
  <c r="E113" i="40"/>
  <c r="E146" i="40" s="1"/>
  <c r="G145" i="41"/>
  <c r="BI134" i="40"/>
  <c r="F139" i="41"/>
  <c r="D143" i="41"/>
  <c r="AP145" i="40"/>
  <c r="BE144" i="40"/>
  <c r="AZ134" i="40"/>
  <c r="N135" i="41"/>
  <c r="S113" i="40"/>
  <c r="D144" i="41"/>
  <c r="K137" i="41"/>
  <c r="I144" i="40"/>
  <c r="M113" i="40"/>
  <c r="M146" i="40" s="1"/>
  <c r="M138" i="41"/>
  <c r="AC136" i="40"/>
  <c r="AJ113" i="40"/>
  <c r="AJ146" i="40" s="1"/>
  <c r="H135" i="41"/>
  <c r="F136" i="41"/>
  <c r="BE113" i="40"/>
  <c r="BE146" i="40" s="1"/>
  <c r="J138" i="41"/>
  <c r="L139" i="40"/>
  <c r="I145" i="41"/>
  <c r="J145" i="41"/>
  <c r="E137" i="41"/>
  <c r="D145" i="41"/>
  <c r="BK111" i="40"/>
  <c r="BK144" i="40" s="1"/>
  <c r="L137" i="41"/>
  <c r="N137" i="40"/>
  <c r="K142" i="41"/>
  <c r="AU105" i="40"/>
  <c r="AU138" i="40" s="1"/>
  <c r="L143" i="41"/>
  <c r="AL140" i="40"/>
  <c r="F143" i="40"/>
  <c r="AM137" i="40"/>
  <c r="M143" i="41"/>
  <c r="AY138" i="40"/>
  <c r="C10" i="31"/>
  <c r="F138" i="41"/>
  <c r="AA134" i="40"/>
  <c r="V136" i="40"/>
  <c r="O109" i="40"/>
  <c r="O142" i="40" s="1"/>
  <c r="AJ142" i="40"/>
  <c r="O101" i="40"/>
  <c r="O134" i="40" s="1"/>
  <c r="AJ140" i="40"/>
  <c r="L140" i="41"/>
  <c r="D135" i="40"/>
  <c r="AO144" i="40"/>
  <c r="AZ137" i="40"/>
  <c r="U139" i="40"/>
  <c r="K135" i="40"/>
  <c r="K134" i="40"/>
  <c r="K136" i="41"/>
  <c r="V143" i="40"/>
  <c r="T140" i="40"/>
  <c r="F144" i="41"/>
  <c r="G144" i="40"/>
  <c r="BG136" i="40"/>
  <c r="H146" i="41"/>
  <c r="K135" i="41"/>
  <c r="I146" i="41"/>
  <c r="H140" i="41"/>
  <c r="D141" i="40"/>
  <c r="D139" i="41"/>
  <c r="E145" i="41"/>
  <c r="V134" i="40"/>
  <c r="L136" i="41"/>
  <c r="AK145" i="40"/>
  <c r="AZ143" i="40"/>
  <c r="H138" i="41"/>
  <c r="D142" i="41"/>
  <c r="BB138" i="40"/>
  <c r="BD138" i="40"/>
  <c r="AZ113" i="40"/>
  <c r="AZ146" i="40" s="1"/>
  <c r="D137" i="41"/>
  <c r="K139" i="41"/>
  <c r="T145" i="40"/>
  <c r="L137" i="40"/>
  <c r="L139" i="41"/>
  <c r="F134" i="40"/>
  <c r="D136" i="41"/>
  <c r="M139" i="41"/>
  <c r="T136" i="40"/>
  <c r="E144" i="41"/>
  <c r="M141" i="41"/>
  <c r="F135" i="41"/>
  <c r="W137" i="40"/>
  <c r="L138" i="41"/>
  <c r="AJ144" i="40"/>
  <c r="AS140" i="40" l="1"/>
  <c r="AT143" i="40"/>
  <c r="Y134" i="40"/>
  <c r="V144" i="40"/>
  <c r="AQ134" i="40"/>
  <c r="Z145" i="40"/>
  <c r="AD143" i="40"/>
  <c r="AD144" i="40"/>
  <c r="AO141" i="40"/>
  <c r="AP139" i="40"/>
  <c r="V145" i="40"/>
  <c r="AL136" i="40"/>
  <c r="AA141" i="40"/>
  <c r="Z139" i="40"/>
  <c r="Y145" i="40"/>
  <c r="AL142" i="40"/>
  <c r="AK144" i="40"/>
  <c r="AK136" i="40"/>
  <c r="X139" i="40"/>
  <c r="Z140" i="40"/>
  <c r="AN136" i="40"/>
  <c r="AL144" i="40"/>
  <c r="X144" i="40"/>
  <c r="X138" i="40"/>
  <c r="AQ143" i="40"/>
  <c r="AM141" i="40"/>
  <c r="AA139" i="40"/>
  <c r="AR135" i="40"/>
  <c r="AQ145" i="40"/>
  <c r="BD145" i="40"/>
  <c r="BH137" i="40"/>
  <c r="BH138" i="40"/>
  <c r="C29" i="29"/>
  <c r="C168" i="29" s="1"/>
  <c r="BC135" i="40"/>
  <c r="BA145" i="40"/>
  <c r="AO138" i="40"/>
  <c r="Y142" i="40"/>
  <c r="BJ138" i="40"/>
  <c r="AQ135" i="40"/>
  <c r="AS141" i="40"/>
  <c r="Y140" i="40"/>
  <c r="BC137" i="40"/>
  <c r="AM134" i="40"/>
  <c r="BH141" i="40"/>
  <c r="BJ141" i="40"/>
  <c r="BD143" i="40"/>
  <c r="BJ136" i="40"/>
  <c r="BJ143" i="40"/>
  <c r="AN144" i="40"/>
  <c r="AP136" i="40"/>
  <c r="Z143" i="40"/>
  <c r="T143" i="40"/>
  <c r="BC143" i="40"/>
  <c r="AJ145" i="40"/>
  <c r="AS143" i="40"/>
  <c r="U143" i="40"/>
  <c r="BA141" i="40"/>
  <c r="AL141" i="40"/>
  <c r="Z144" i="40"/>
  <c r="AQ141" i="40"/>
  <c r="Z141" i="40"/>
  <c r="AZ142" i="40"/>
  <c r="BD140" i="40"/>
  <c r="AP141" i="40"/>
  <c r="AC139" i="40"/>
  <c r="L138" i="40"/>
  <c r="BC141" i="40"/>
  <c r="AD141" i="40"/>
  <c r="BG139" i="40"/>
  <c r="AB134" i="40"/>
  <c r="U141" i="40"/>
  <c r="AT138" i="40"/>
  <c r="Y144" i="40"/>
  <c r="X142" i="40"/>
  <c r="AD142" i="40"/>
  <c r="AM140" i="40"/>
  <c r="BI144" i="40"/>
  <c r="AS144" i="40"/>
  <c r="AK135" i="40"/>
  <c r="AC142" i="40"/>
  <c r="BD134" i="40"/>
  <c r="AD140" i="40"/>
  <c r="AS145" i="40"/>
  <c r="AY146" i="40"/>
  <c r="C146" i="40"/>
  <c r="S146" i="40"/>
  <c r="AI146" i="40"/>
  <c r="AR137" i="40"/>
  <c r="Y139" i="40"/>
  <c r="AM142" i="40"/>
  <c r="C62" i="31"/>
  <c r="C26" i="31"/>
  <c r="N144" i="41"/>
  <c r="AR113" i="40"/>
  <c r="AR146" i="40" s="1"/>
  <c r="AC144" i="40"/>
  <c r="BJ145" i="40"/>
  <c r="AC140" i="40"/>
  <c r="AA142" i="40"/>
  <c r="AC145" i="40"/>
  <c r="L134" i="40"/>
  <c r="T138" i="40"/>
  <c r="T139" i="40"/>
  <c r="AO137" i="40"/>
  <c r="X141" i="40"/>
  <c r="X140" i="40"/>
  <c r="V138" i="40"/>
  <c r="BG140" i="40"/>
  <c r="T141" i="40"/>
  <c r="N138" i="40"/>
  <c r="C144" i="29"/>
  <c r="C163" i="29"/>
  <c r="BD135" i="40"/>
  <c r="W113" i="40"/>
  <c r="W146" i="40" s="1"/>
  <c r="C64" i="30"/>
  <c r="C28" i="30"/>
  <c r="AM145" i="40"/>
  <c r="I138" i="40"/>
  <c r="AA144" i="40"/>
  <c r="AP143" i="40"/>
  <c r="C144" i="40"/>
  <c r="C16" i="10"/>
  <c r="O111" i="40"/>
  <c r="O144" i="40" s="1"/>
  <c r="M144" i="40"/>
  <c r="J141" i="40"/>
  <c r="AU108" i="40"/>
  <c r="AU141" i="40" s="1"/>
  <c r="C13" i="30"/>
  <c r="AI141" i="40"/>
  <c r="BG133" i="40"/>
  <c r="BG113" i="40"/>
  <c r="BG146" i="40" s="1"/>
  <c r="AO140" i="40"/>
  <c r="Z142" i="40"/>
  <c r="AP144" i="40"/>
  <c r="AB140" i="40"/>
  <c r="AQ137" i="40"/>
  <c r="AO133" i="40"/>
  <c r="AO113" i="40"/>
  <c r="AO146" i="40" s="1"/>
  <c r="AT135" i="40"/>
  <c r="BI139" i="40"/>
  <c r="F113" i="40"/>
  <c r="F146" i="40" s="1"/>
  <c r="F133" i="40"/>
  <c r="X145" i="40"/>
  <c r="G143" i="40"/>
  <c r="X135" i="40"/>
  <c r="C62" i="29"/>
  <c r="C26" i="29"/>
  <c r="Z136" i="40"/>
  <c r="AM144" i="40"/>
  <c r="C11" i="10"/>
  <c r="C139" i="40"/>
  <c r="O106" i="40"/>
  <c r="O139" i="40" s="1"/>
  <c r="AO135" i="40"/>
  <c r="K138" i="40"/>
  <c r="W142" i="40"/>
  <c r="AZ138" i="40"/>
  <c r="AJ139" i="40"/>
  <c r="Y136" i="40"/>
  <c r="AK137" i="40"/>
  <c r="F137" i="40"/>
  <c r="C64" i="31"/>
  <c r="C28" i="31"/>
  <c r="AS134" i="40"/>
  <c r="AK140" i="40"/>
  <c r="AU107" i="40"/>
  <c r="AU140" i="40" s="1"/>
  <c r="BI136" i="40"/>
  <c r="U138" i="40"/>
  <c r="D143" i="40"/>
  <c r="BF137" i="40"/>
  <c r="AN135" i="40"/>
  <c r="BK112" i="40"/>
  <c r="BK145" i="40" s="1"/>
  <c r="C17" i="31"/>
  <c r="AY145" i="40"/>
  <c r="C24" i="31"/>
  <c r="C60" i="31"/>
  <c r="S140" i="40"/>
  <c r="C12" i="29"/>
  <c r="AE107" i="40"/>
  <c r="AE140" i="40" s="1"/>
  <c r="AL135" i="40"/>
  <c r="N135" i="40"/>
  <c r="BK107" i="40"/>
  <c r="BK140" i="40" s="1"/>
  <c r="C12" i="31"/>
  <c r="AY140" i="40"/>
  <c r="C27" i="30"/>
  <c r="C63" i="30"/>
  <c r="AC137" i="40"/>
  <c r="AE102" i="40"/>
  <c r="AE135" i="40" s="1"/>
  <c r="C13" i="10"/>
  <c r="C141" i="40"/>
  <c r="O108" i="40"/>
  <c r="O141" i="40" s="1"/>
  <c r="X136" i="40"/>
  <c r="C30" i="30"/>
  <c r="C66" i="30"/>
  <c r="AE110" i="40"/>
  <c r="AE143" i="40" s="1"/>
  <c r="S143" i="40"/>
  <c r="C15" i="29"/>
  <c r="AR143" i="40"/>
  <c r="AJ143" i="40"/>
  <c r="N142" i="41"/>
  <c r="O142" i="41" s="1"/>
  <c r="Z134" i="40"/>
  <c r="AQ136" i="40"/>
  <c r="AD135" i="40"/>
  <c r="U135" i="40"/>
  <c r="BG141" i="40"/>
  <c r="C32" i="29"/>
  <c r="C68" i="29"/>
  <c r="AO143" i="40"/>
  <c r="C27" i="10"/>
  <c r="C63" i="10"/>
  <c r="Z137" i="40"/>
  <c r="BD113" i="40"/>
  <c r="BD146" i="40" s="1"/>
  <c r="BI145" i="40"/>
  <c r="E137" i="40"/>
  <c r="BC144" i="40"/>
  <c r="BA144" i="40"/>
  <c r="AB113" i="40"/>
  <c r="AB146" i="40" s="1"/>
  <c r="AB133" i="40"/>
  <c r="BE134" i="40"/>
  <c r="U134" i="40"/>
  <c r="C23" i="30"/>
  <c r="C59" i="30"/>
  <c r="C27" i="31"/>
  <c r="C63" i="31"/>
  <c r="AN134" i="40"/>
  <c r="M138" i="40"/>
  <c r="BF140" i="40"/>
  <c r="BB136" i="40"/>
  <c r="L135" i="40"/>
  <c r="BK109" i="40"/>
  <c r="BK142" i="40" s="1"/>
  <c r="AY142" i="40"/>
  <c r="C14" i="31"/>
  <c r="J140" i="40"/>
  <c r="BC140" i="40"/>
  <c r="I142" i="40"/>
  <c r="AC143" i="40"/>
  <c r="Y137" i="40"/>
  <c r="BI140" i="40"/>
  <c r="AE112" i="40"/>
  <c r="AE145" i="40" s="1"/>
  <c r="C17" i="29"/>
  <c r="S145" i="40"/>
  <c r="J143" i="40"/>
  <c r="N136" i="41"/>
  <c r="N142" i="40"/>
  <c r="BH143" i="40"/>
  <c r="BD144" i="40"/>
  <c r="BC139" i="40"/>
  <c r="T134" i="40"/>
  <c r="AO139" i="40"/>
  <c r="C14" i="30"/>
  <c r="AI142" i="40"/>
  <c r="AU109" i="40"/>
  <c r="AU142" i="40" s="1"/>
  <c r="AS136" i="40"/>
  <c r="U133" i="40"/>
  <c r="U113" i="40"/>
  <c r="U146" i="40" s="1"/>
  <c r="I137" i="40"/>
  <c r="G136" i="40"/>
  <c r="I134" i="40"/>
  <c r="J139" i="40"/>
  <c r="AT140" i="40"/>
  <c r="C60" i="10"/>
  <c r="C24" i="10"/>
  <c r="I141" i="40"/>
  <c r="N146" i="41"/>
  <c r="BG134" i="40"/>
  <c r="N145" i="41"/>
  <c r="AE109" i="40"/>
  <c r="AE142" i="40" s="1"/>
  <c r="AS137" i="40"/>
  <c r="BN140" i="40"/>
  <c r="AL113" i="40"/>
  <c r="AL146" i="40" s="1"/>
  <c r="BI135" i="40"/>
  <c r="AQ139" i="40"/>
  <c r="C23" i="29"/>
  <c r="C59" i="29"/>
  <c r="O100" i="40"/>
  <c r="O133" i="40" s="1"/>
  <c r="G113" i="40"/>
  <c r="G146" i="40" s="1"/>
  <c r="D136" i="40"/>
  <c r="O103" i="40"/>
  <c r="O136" i="40" s="1"/>
  <c r="BF138" i="40"/>
  <c r="J137" i="40"/>
  <c r="BF145" i="40"/>
  <c r="T137" i="40"/>
  <c r="M139" i="40"/>
  <c r="AU104" i="40"/>
  <c r="AU137" i="40" s="1"/>
  <c r="C7" i="31"/>
  <c r="BK102" i="40"/>
  <c r="BK135" i="40" s="1"/>
  <c r="AY135" i="40"/>
  <c r="F144" i="40"/>
  <c r="C65" i="31"/>
  <c r="C29" i="31"/>
  <c r="T113" i="40"/>
  <c r="T146" i="40" s="1"/>
  <c r="AP142" i="40"/>
  <c r="O112" i="40"/>
  <c r="O145" i="40" s="1"/>
  <c r="C17" i="10"/>
  <c r="C145" i="40"/>
  <c r="G138" i="40"/>
  <c r="AC141" i="40"/>
  <c r="BC136" i="40"/>
  <c r="J145" i="40"/>
  <c r="L145" i="40"/>
  <c r="AA140" i="40"/>
  <c r="BJ135" i="40"/>
  <c r="K144" i="40"/>
  <c r="E142" i="40"/>
  <c r="BF134" i="40"/>
  <c r="AA135" i="40"/>
  <c r="AL139" i="40"/>
  <c r="AT144" i="40"/>
  <c r="N141" i="41"/>
  <c r="Y141" i="40"/>
  <c r="H140" i="40"/>
  <c r="O106" i="41"/>
  <c r="C68" i="10"/>
  <c r="C32" i="10"/>
  <c r="AR139" i="40"/>
  <c r="AD113" i="40"/>
  <c r="AD146" i="40" s="1"/>
  <c r="AD133" i="40"/>
  <c r="N140" i="41"/>
  <c r="O140" i="41" s="1"/>
  <c r="F142" i="40"/>
  <c r="AC135" i="40"/>
  <c r="D113" i="40"/>
  <c r="D146" i="40" s="1"/>
  <c r="AB136" i="40"/>
  <c r="BA138" i="40"/>
  <c r="I136" i="40"/>
  <c r="K139" i="40"/>
  <c r="N141" i="40"/>
  <c r="D139" i="40"/>
  <c r="D137" i="40"/>
  <c r="E143" i="40"/>
  <c r="BC134" i="40"/>
  <c r="AO142" i="40"/>
  <c r="AZ140" i="40"/>
  <c r="U140" i="40"/>
  <c r="AR138" i="40"/>
  <c r="V140" i="40"/>
  <c r="BN135" i="40"/>
  <c r="BB135" i="40"/>
  <c r="AJ138" i="40"/>
  <c r="K141" i="40"/>
  <c r="AR145" i="40"/>
  <c r="AU111" i="40"/>
  <c r="AU144" i="40" s="1"/>
  <c r="AI144" i="40"/>
  <c r="C16" i="30"/>
  <c r="AN142" i="40"/>
  <c r="M134" i="40"/>
  <c r="BA140" i="40"/>
  <c r="F138" i="40"/>
  <c r="W141" i="40"/>
  <c r="H143" i="40"/>
  <c r="AP135" i="40"/>
  <c r="U145" i="40"/>
  <c r="BC142" i="40"/>
  <c r="AE106" i="40"/>
  <c r="AE139" i="40" s="1"/>
  <c r="D145" i="40"/>
  <c r="BN143" i="40"/>
  <c r="H136" i="40"/>
  <c r="F145" i="40"/>
  <c r="BD139" i="40"/>
  <c r="BD137" i="40"/>
  <c r="AD138" i="40"/>
  <c r="O107" i="40"/>
  <c r="O140" i="40" s="1"/>
  <c r="C12" i="10"/>
  <c r="C140" i="40"/>
  <c r="N139" i="40"/>
  <c r="L144" i="40"/>
  <c r="F140" i="40"/>
  <c r="C34" i="31"/>
  <c r="C70" i="31"/>
  <c r="E145" i="40"/>
  <c r="AC134" i="40"/>
  <c r="AD137" i="40"/>
  <c r="BF133" i="40"/>
  <c r="BF113" i="40"/>
  <c r="BF146" i="40" s="1"/>
  <c r="BH140" i="40"/>
  <c r="BJ140" i="40"/>
  <c r="U136" i="40"/>
  <c r="AQ142" i="40"/>
  <c r="AL138" i="40"/>
  <c r="AN143" i="40"/>
  <c r="AT145" i="40"/>
  <c r="BJ134" i="40"/>
  <c r="AN141" i="40"/>
  <c r="O102" i="40"/>
  <c r="O135" i="40" s="1"/>
  <c r="C135" i="40"/>
  <c r="C7" i="10"/>
  <c r="AR144" i="40"/>
  <c r="BG145" i="40"/>
  <c r="AP113" i="40"/>
  <c r="AP146" i="40" s="1"/>
  <c r="BE143" i="40"/>
  <c r="AD145" i="40"/>
  <c r="AS113" i="40"/>
  <c r="AS146" i="40" s="1"/>
  <c r="AS133" i="40"/>
  <c r="AC113" i="40"/>
  <c r="AC146" i="40" s="1"/>
  <c r="Y113" i="40"/>
  <c r="Y146" i="40" s="1"/>
  <c r="Y133" i="40"/>
  <c r="Z113" i="40"/>
  <c r="Z146" i="40" s="1"/>
  <c r="BH135" i="40"/>
  <c r="AE100" i="40"/>
  <c r="AE133" i="40" s="1"/>
  <c r="BB113" i="40"/>
  <c r="BN133" i="40"/>
  <c r="BB133" i="40"/>
  <c r="D138" i="40"/>
  <c r="O105" i="40"/>
  <c r="O138" i="40" s="1"/>
  <c r="BD142" i="40"/>
  <c r="BH144" i="40"/>
  <c r="W134" i="40"/>
  <c r="AM113" i="40"/>
  <c r="AM146" i="40" s="1"/>
  <c r="AM133" i="40"/>
  <c r="BC145" i="40"/>
  <c r="Y138" i="40"/>
  <c r="BA142" i="40"/>
  <c r="H139" i="40"/>
  <c r="D134" i="40"/>
  <c r="N138" i="41"/>
  <c r="AE105" i="40"/>
  <c r="AE138" i="40" s="1"/>
  <c r="C10" i="29"/>
  <c r="S138" i="40"/>
  <c r="BN134" i="40"/>
  <c r="AZ136" i="40"/>
  <c r="AO136" i="40"/>
  <c r="D142" i="40"/>
  <c r="BG138" i="40"/>
  <c r="BK105" i="40"/>
  <c r="BK138" i="40" s="1"/>
  <c r="AK142" i="40"/>
  <c r="BK108" i="40"/>
  <c r="BK141" i="40" s="1"/>
  <c r="C13" i="31"/>
  <c r="AY141" i="40"/>
  <c r="AJ141" i="40"/>
  <c r="BN144" i="40"/>
  <c r="BB144" i="40"/>
  <c r="K136" i="40"/>
  <c r="AE104" i="40"/>
  <c r="AE137" i="40" s="1"/>
  <c r="C9" i="29"/>
  <c r="S137" i="40"/>
  <c r="E135" i="40"/>
  <c r="AK143" i="40"/>
  <c r="I139" i="40"/>
  <c r="H138" i="40"/>
  <c r="BE140" i="40"/>
  <c r="AI139" i="40"/>
  <c r="AU106" i="40"/>
  <c r="AU139" i="40" s="1"/>
  <c r="C11" i="30"/>
  <c r="C25" i="29"/>
  <c r="C61" i="29"/>
  <c r="AE111" i="40"/>
  <c r="AE144" i="40" s="1"/>
  <c r="S144" i="40"/>
  <c r="C16" i="29"/>
  <c r="I135" i="40"/>
  <c r="BA133" i="40"/>
  <c r="BA113" i="40"/>
  <c r="BA146" i="40" s="1"/>
  <c r="C153" i="31"/>
  <c r="C172" i="31"/>
  <c r="AE108" i="40"/>
  <c r="AE141" i="40" s="1"/>
  <c r="AB141" i="40"/>
  <c r="AN113" i="40"/>
  <c r="AN146" i="40" s="1"/>
  <c r="AN133" i="40"/>
  <c r="AK113" i="40"/>
  <c r="AK146" i="40" s="1"/>
  <c r="BN145" i="40"/>
  <c r="BB145" i="40"/>
  <c r="BN139" i="40"/>
  <c r="BB139" i="40"/>
  <c r="AB139" i="40"/>
  <c r="N140" i="40"/>
  <c r="F136" i="40"/>
  <c r="U137" i="40"/>
  <c r="AK141" i="40"/>
  <c r="BF143" i="40"/>
  <c r="C15" i="10"/>
  <c r="O110" i="40"/>
  <c r="O143" i="40" s="1"/>
  <c r="C143" i="40"/>
  <c r="BN141" i="40"/>
  <c r="BB141" i="40"/>
  <c r="G140" i="40"/>
  <c r="J136" i="40"/>
  <c r="AU101" i="40"/>
  <c r="AU134" i="40" s="1"/>
  <c r="AU103" i="40"/>
  <c r="AU136" i="40" s="1"/>
  <c r="AI136" i="40"/>
  <c r="C8" i="30"/>
  <c r="Z135" i="40"/>
  <c r="BH136" i="40"/>
  <c r="L113" i="40"/>
  <c r="L146" i="40" s="1"/>
  <c r="P130" i="41"/>
  <c r="I113" i="40"/>
  <c r="I146" i="40" s="1"/>
  <c r="M140" i="40"/>
  <c r="BJ144" i="40"/>
  <c r="M136" i="40"/>
  <c r="BE136" i="40"/>
  <c r="AK139" i="40"/>
  <c r="V137" i="40"/>
  <c r="AN140" i="40"/>
  <c r="AU110" i="40"/>
  <c r="AU143" i="40" s="1"/>
  <c r="C15" i="30"/>
  <c r="AI143" i="40"/>
  <c r="BF142" i="40"/>
  <c r="W140" i="40"/>
  <c r="C7" i="30"/>
  <c r="AU102" i="40"/>
  <c r="AU135" i="40" s="1"/>
  <c r="AI135" i="40"/>
  <c r="AZ135" i="40"/>
  <c r="AS142" i="40"/>
  <c r="BA135" i="40"/>
  <c r="K140" i="40"/>
  <c r="AP137" i="40"/>
  <c r="E144" i="40"/>
  <c r="AB138" i="40"/>
  <c r="F135" i="40"/>
  <c r="AM143" i="40"/>
  <c r="M142" i="40"/>
  <c r="BD141" i="40"/>
  <c r="BF144" i="40"/>
  <c r="AZ144" i="40"/>
  <c r="AJ135" i="40"/>
  <c r="D140" i="40"/>
  <c r="E139" i="40"/>
  <c r="V141" i="40"/>
  <c r="BF139" i="40"/>
  <c r="N139" i="41"/>
  <c r="AC138" i="40"/>
  <c r="G142" i="40"/>
  <c r="AT141" i="40"/>
  <c r="N136" i="40"/>
  <c r="C67" i="29"/>
  <c r="C31" i="29"/>
  <c r="BK104" i="40"/>
  <c r="BK137" i="40" s="1"/>
  <c r="BA137" i="40"/>
  <c r="AU112" i="40"/>
  <c r="AU145" i="40" s="1"/>
  <c r="AI145" i="40"/>
  <c r="C17" i="30"/>
  <c r="AE103" i="40"/>
  <c r="AE136" i="40" s="1"/>
  <c r="AP138" i="40"/>
  <c r="AB142" i="40"/>
  <c r="BC138" i="40"/>
  <c r="BE138" i="40"/>
  <c r="BH145" i="40"/>
  <c r="C144" i="41"/>
  <c r="O144" i="41" s="1"/>
  <c r="O110" i="41"/>
  <c r="AR134" i="40"/>
  <c r="BJ139" i="40"/>
  <c r="BF141" i="40"/>
  <c r="AA145" i="40"/>
  <c r="AO145" i="40"/>
  <c r="BK103" i="40"/>
  <c r="BK136" i="40" s="1"/>
  <c r="AS139" i="40"/>
  <c r="AR140" i="40"/>
  <c r="AJ136" i="40"/>
  <c r="C24" i="30"/>
  <c r="C60" i="30"/>
  <c r="BI137" i="40"/>
  <c r="BI113" i="40"/>
  <c r="BI146" i="40" s="1"/>
  <c r="K143" i="40"/>
  <c r="AT142" i="40"/>
  <c r="AA113" i="40"/>
  <c r="AA146" i="40" s="1"/>
  <c r="C143" i="31"/>
  <c r="C162" i="31"/>
  <c r="K113" i="40"/>
  <c r="K146" i="40" s="1"/>
  <c r="H113" i="40"/>
  <c r="H146" i="40" s="1"/>
  <c r="P130" i="40"/>
  <c r="AE113" i="40" l="1"/>
  <c r="C19" i="29"/>
  <c r="C70" i="28" s="1"/>
  <c r="C62" i="28" s="1"/>
  <c r="C149" i="29"/>
  <c r="O105" i="41"/>
  <c r="C139" i="41"/>
  <c r="O139" i="41" s="1"/>
  <c r="C32" i="30"/>
  <c r="C68" i="30"/>
  <c r="L134" i="41"/>
  <c r="L147" i="41" s="1"/>
  <c r="L113" i="41"/>
  <c r="C70" i="10"/>
  <c r="C34" i="10"/>
  <c r="F155" i="41"/>
  <c r="H113" i="41"/>
  <c r="H134" i="41"/>
  <c r="H147" i="41" s="1"/>
  <c r="C137" i="41"/>
  <c r="O137" i="41" s="1"/>
  <c r="O103" i="41"/>
  <c r="L155" i="41"/>
  <c r="C148" i="31"/>
  <c r="C167" i="31"/>
  <c r="C65" i="10"/>
  <c r="C29" i="10"/>
  <c r="I113" i="41"/>
  <c r="I134" i="41"/>
  <c r="I147" i="41" s="1"/>
  <c r="C32" i="31"/>
  <c r="C68" i="31"/>
  <c r="C33" i="10"/>
  <c r="C69" i="10"/>
  <c r="C154" i="31"/>
  <c r="C173" i="31"/>
  <c r="C136" i="41"/>
  <c r="O136" i="41" s="1"/>
  <c r="O102" i="41"/>
  <c r="C144" i="30"/>
  <c r="C163" i="30"/>
  <c r="C33" i="30"/>
  <c r="C69" i="30"/>
  <c r="C61" i="10"/>
  <c r="C25" i="10"/>
  <c r="C19" i="10"/>
  <c r="E113" i="41"/>
  <c r="E134" i="41"/>
  <c r="E147" i="41" s="1"/>
  <c r="C149" i="31"/>
  <c r="C168" i="31"/>
  <c r="C143" i="41"/>
  <c r="O143" i="41" s="1"/>
  <c r="O109" i="41"/>
  <c r="C135" i="41"/>
  <c r="O135" i="41" s="1"/>
  <c r="O101" i="41"/>
  <c r="C167" i="30"/>
  <c r="C148" i="30"/>
  <c r="O113" i="40"/>
  <c r="I155" i="41"/>
  <c r="BB146" i="40"/>
  <c r="K155" i="41"/>
  <c r="C164" i="29"/>
  <c r="C145" i="29"/>
  <c r="C28" i="29"/>
  <c r="C64" i="29"/>
  <c r="C70" i="30"/>
  <c r="C34" i="30"/>
  <c r="E155" i="41"/>
  <c r="C162" i="29"/>
  <c r="C143" i="29"/>
  <c r="BN136" i="40"/>
  <c r="O108" i="41"/>
  <c r="C69" i="29"/>
  <c r="C33" i="29"/>
  <c r="C31" i="10"/>
  <c r="C67" i="10"/>
  <c r="C166" i="30"/>
  <c r="C147" i="30"/>
  <c r="C66" i="29"/>
  <c r="C30" i="29"/>
  <c r="C146" i="31"/>
  <c r="C165" i="31"/>
  <c r="AU113" i="40"/>
  <c r="C25" i="31"/>
  <c r="C61" i="31"/>
  <c r="AE130" i="40"/>
  <c r="AE146" i="40"/>
  <c r="D16" i="47"/>
  <c r="C61" i="30"/>
  <c r="C25" i="30"/>
  <c r="C71" i="30"/>
  <c r="C35" i="30"/>
  <c r="K134" i="41"/>
  <c r="K147" i="41" s="1"/>
  <c r="K113" i="41"/>
  <c r="C29" i="30"/>
  <c r="C65" i="30"/>
  <c r="C67" i="31"/>
  <c r="C31" i="31"/>
  <c r="N113" i="41"/>
  <c r="N134" i="41"/>
  <c r="N147" i="41" s="1"/>
  <c r="C35" i="10"/>
  <c r="C71" i="10"/>
  <c r="C166" i="31"/>
  <c r="C147" i="31"/>
  <c r="J113" i="41"/>
  <c r="J134" i="41"/>
  <c r="J147" i="41" s="1"/>
  <c r="C31" i="30"/>
  <c r="C67" i="30"/>
  <c r="M113" i="41"/>
  <c r="M134" i="41"/>
  <c r="M147" i="41" s="1"/>
  <c r="BN142" i="40"/>
  <c r="C26" i="30"/>
  <c r="C62" i="30"/>
  <c r="C27" i="29"/>
  <c r="C63" i="29"/>
  <c r="N155" i="41"/>
  <c r="C30" i="10"/>
  <c r="C66" i="10"/>
  <c r="G155" i="41"/>
  <c r="C35" i="29"/>
  <c r="C71" i="29"/>
  <c r="C19" i="30"/>
  <c r="J155" i="41"/>
  <c r="C171" i="29"/>
  <c r="C152" i="29"/>
  <c r="C66" i="31"/>
  <c r="C30" i="31"/>
  <c r="O104" i="41"/>
  <c r="C138" i="41"/>
  <c r="O138" i="41" s="1"/>
  <c r="O107" i="41"/>
  <c r="C141" i="41"/>
  <c r="O141" i="41" s="1"/>
  <c r="M155" i="41"/>
  <c r="BN138" i="40"/>
  <c r="BN137" i="40"/>
  <c r="F134" i="41"/>
  <c r="F147" i="41" s="1"/>
  <c r="F113" i="41"/>
  <c r="H155" i="41"/>
  <c r="C169" i="30"/>
  <c r="C150" i="30"/>
  <c r="C113" i="41"/>
  <c r="O100" i="41"/>
  <c r="C134" i="41"/>
  <c r="C19" i="31"/>
  <c r="G134" i="41"/>
  <c r="G147" i="41" s="1"/>
  <c r="G113" i="41"/>
  <c r="C144" i="31"/>
  <c r="C163" i="31"/>
  <c r="C146" i="29"/>
  <c r="C165" i="29"/>
  <c r="D155" i="41"/>
  <c r="C71" i="31"/>
  <c r="C35" i="31"/>
  <c r="C170" i="29"/>
  <c r="C151" i="29"/>
  <c r="C146" i="41"/>
  <c r="O146" i="41" s="1"/>
  <c r="O112" i="41"/>
  <c r="C155" i="41"/>
  <c r="C34" i="29"/>
  <c r="C70" i="29"/>
  <c r="C145" i="41"/>
  <c r="O145" i="41" s="1"/>
  <c r="O111" i="41"/>
  <c r="C143" i="30"/>
  <c r="C162" i="30"/>
  <c r="D113" i="41"/>
  <c r="D134" i="41"/>
  <c r="D147" i="41" s="1"/>
  <c r="BK113" i="40"/>
  <c r="C147" i="41" l="1"/>
  <c r="O134" i="41"/>
  <c r="O147" i="41" s="1"/>
  <c r="C73" i="30"/>
  <c r="C74" i="30" s="1"/>
  <c r="C73" i="29"/>
  <c r="C98" i="28" s="1"/>
  <c r="C90" i="28" s="1"/>
  <c r="C73" i="10"/>
  <c r="C97" i="28" s="1"/>
  <c r="C73" i="31"/>
  <c r="C100" i="28" s="1"/>
  <c r="C92" i="28" s="1"/>
  <c r="D66" i="28"/>
  <c r="C99" i="28"/>
  <c r="C91" i="28" s="1"/>
  <c r="BN130" i="40"/>
  <c r="BN146" i="40"/>
  <c r="O155" i="41"/>
  <c r="C151" i="31"/>
  <c r="C170" i="31"/>
  <c r="C72" i="28"/>
  <c r="C64" i="28" s="1"/>
  <c r="O113" i="41"/>
  <c r="C154" i="30"/>
  <c r="C173" i="30"/>
  <c r="C171" i="31"/>
  <c r="C152" i="31"/>
  <c r="C174" i="29"/>
  <c r="C155" i="29"/>
  <c r="C150" i="29"/>
  <c r="C169" i="29"/>
  <c r="C153" i="29"/>
  <c r="C172" i="29"/>
  <c r="C148" i="29"/>
  <c r="C167" i="29"/>
  <c r="O130" i="40"/>
  <c r="D15" i="47" s="1"/>
  <c r="D12" i="47"/>
  <c r="O146" i="40"/>
  <c r="C69" i="28"/>
  <c r="C71" i="28"/>
  <c r="C63" i="28" s="1"/>
  <c r="C145" i="30"/>
  <c r="C164" i="30"/>
  <c r="C164" i="31"/>
  <c r="C145" i="31"/>
  <c r="C37" i="31"/>
  <c r="C37" i="10"/>
  <c r="C172" i="30"/>
  <c r="C153" i="30"/>
  <c r="C147" i="29"/>
  <c r="C166" i="29"/>
  <c r="C170" i="30"/>
  <c r="C151" i="30"/>
  <c r="C154" i="29"/>
  <c r="C173" i="29"/>
  <c r="AU130" i="40"/>
  <c r="D23" i="47" s="1"/>
  <c r="AU146" i="40"/>
  <c r="D20" i="47"/>
  <c r="C152" i="30"/>
  <c r="C171" i="30"/>
  <c r="C165" i="30"/>
  <c r="C146" i="30"/>
  <c r="C149" i="30"/>
  <c r="C168" i="30"/>
  <c r="C37" i="29"/>
  <c r="C155" i="31"/>
  <c r="C174" i="31"/>
  <c r="C37" i="30"/>
  <c r="BK130" i="40"/>
  <c r="D27" i="47" s="1"/>
  <c r="D24" i="47"/>
  <c r="BK146" i="40"/>
  <c r="C150" i="31"/>
  <c r="C169" i="31"/>
  <c r="C155" i="30"/>
  <c r="C174" i="30"/>
  <c r="C74" i="10" l="1"/>
  <c r="C157" i="29"/>
  <c r="C158" i="29" s="1"/>
  <c r="C74" i="29"/>
  <c r="C89" i="28"/>
  <c r="C93" i="28" s="1"/>
  <c r="C101" i="28"/>
  <c r="C74" i="31"/>
  <c r="C18" i="28" s="1"/>
  <c r="C10" i="28" s="1"/>
  <c r="C157" i="30"/>
  <c r="C189" i="30" s="1"/>
  <c r="C176" i="30"/>
  <c r="C183" i="30" s="1"/>
  <c r="C185" i="30" s="1"/>
  <c r="C176" i="29"/>
  <c r="C190" i="29" s="1"/>
  <c r="C192" i="29" s="1"/>
  <c r="C157" i="31"/>
  <c r="C182" i="31" s="1"/>
  <c r="C176" i="31"/>
  <c r="C183" i="31" s="1"/>
  <c r="C185" i="31" s="1"/>
  <c r="O130" i="41"/>
  <c r="O150" i="41" s="1"/>
  <c r="D28" i="47"/>
  <c r="C15" i="28"/>
  <c r="C12" i="28"/>
  <c r="C16" i="28"/>
  <c r="C8" i="28" s="1"/>
  <c r="C61" i="28"/>
  <c r="C65" i="28" s="1"/>
  <c r="D65" i="28" s="1"/>
  <c r="D72" i="28" s="1"/>
  <c r="C73" i="28"/>
  <c r="C17" i="28"/>
  <c r="C9" i="28" s="1"/>
  <c r="C189" i="29" l="1"/>
  <c r="C197" i="29" s="1"/>
  <c r="C182" i="29"/>
  <c r="C158" i="30"/>
  <c r="C183" i="29"/>
  <c r="C185" i="29" s="1"/>
  <c r="C178" i="29"/>
  <c r="C179" i="29" s="1"/>
  <c r="C177" i="29"/>
  <c r="C182" i="30"/>
  <c r="C184" i="30" s="1"/>
  <c r="C186" i="30" s="1"/>
  <c r="C177" i="30"/>
  <c r="C178" i="30"/>
  <c r="C190" i="30"/>
  <c r="C192" i="30" s="1"/>
  <c r="C7" i="28"/>
  <c r="C11" i="28" s="1"/>
  <c r="D5" i="47" s="1"/>
  <c r="C19" i="28"/>
  <c r="C177" i="31"/>
  <c r="C178" i="31"/>
  <c r="C179" i="31" s="1"/>
  <c r="C190" i="31"/>
  <c r="C192" i="31" s="1"/>
  <c r="C158" i="31"/>
  <c r="C189" i="31"/>
  <c r="C191" i="31" s="1"/>
  <c r="D31" i="47"/>
  <c r="D67" i="28"/>
  <c r="C196" i="31"/>
  <c r="C184" i="31"/>
  <c r="C186" i="31" s="1"/>
  <c r="C191" i="29"/>
  <c r="C193" i="29" s="1"/>
  <c r="C184" i="29"/>
  <c r="C191" i="30"/>
  <c r="C197" i="30"/>
  <c r="C186" i="29" l="1"/>
  <c r="C194" i="29" s="1"/>
  <c r="C196" i="29"/>
  <c r="C198" i="29" s="1"/>
  <c r="C200" i="29" s="1"/>
  <c r="C196" i="30"/>
  <c r="C193" i="30"/>
  <c r="C194" i="30" s="1"/>
  <c r="C197" i="31"/>
  <c r="C198" i="31" s="1"/>
  <c r="C200" i="31" s="1"/>
  <c r="C193" i="31"/>
  <c r="C194" i="31" s="1"/>
  <c r="E5" i="47"/>
  <c r="C198" i="30"/>
  <c r="C200" i="30" s="1"/>
  <c r="F5" i="47" l="1"/>
  <c r="G5" i="47" l="1"/>
  <c r="H5" i="47" l="1"/>
  <c r="I5" i="47" l="1"/>
  <c r="J5" i="47" l="1"/>
  <c r="K5" i="47" l="1"/>
  <c r="L5" i="47" l="1"/>
  <c r="M5" i="47" l="1"/>
  <c r="D34" i="47"/>
  <c r="D33" i="47"/>
  <c r="D35" i="47"/>
  <c r="D36" i="47"/>
  <c r="N5" i="47" l="1"/>
  <c r="O5" i="47" l="1"/>
  <c r="D93" i="28" l="1"/>
  <c r="D11" i="28" s="1"/>
</calcChain>
</file>

<file path=xl/sharedStrings.xml><?xml version="1.0" encoding="utf-8"?>
<sst xmlns="http://schemas.openxmlformats.org/spreadsheetml/2006/main" count="2700" uniqueCount="237">
  <si>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</si>
  <si>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</si>
  <si>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</si>
  <si>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</si>
  <si>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</si>
  <si>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</si>
  <si>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</si>
  <si>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</si>
  <si>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</si>
  <si>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</si>
  <si>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</si>
  <si>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</si>
  <si>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</si>
  <si>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</si>
  <si>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Deemed Savings</t>
  </si>
  <si>
    <t>Cumulative Savings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</si>
  <si>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</si>
  <si>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</si>
  <si>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</si>
  <si>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</si>
  <si>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</si>
  <si>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</si>
  <si>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</si>
  <si>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</si>
  <si>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</si>
  <si>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</si>
  <si>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</si>
  <si>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</si>
  <si>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</si>
  <si>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</si>
  <si>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</si>
  <si>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</si>
  <si>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</si>
  <si>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</si>
  <si>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</si>
  <si>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</si>
  <si>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</si>
  <si>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</si>
  <si>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</si>
  <si>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</si>
  <si>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</si>
  <si>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</si>
  <si>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Motors(uses bus. load shape)</t>
  </si>
  <si>
    <t>Monthly Total</t>
  </si>
  <si>
    <t>May</t>
  </si>
  <si>
    <t>Single Family Income Eligible</t>
  </si>
  <si>
    <t>Multifamily Income Eligible</t>
  </si>
  <si>
    <t>Efficient Products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</si>
  <si>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</si>
  <si>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</si>
  <si>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</si>
  <si>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</si>
  <si>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</si>
  <si>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</si>
  <si>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</si>
  <si>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</si>
  <si>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</si>
  <si>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</si>
  <si>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</si>
  <si>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</si>
  <si>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</si>
  <si>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Multifamily Income Eligible Res</t>
  </si>
  <si>
    <t>Standard</t>
  </si>
  <si>
    <t>Retro-Commissioning</t>
  </si>
  <si>
    <t>Custom</t>
  </si>
  <si>
    <t>Business Social Services</t>
  </si>
  <si>
    <t>TD = MS * NMR * NTGF</t>
  </si>
  <si>
    <t>Throughput disincentive</t>
  </si>
  <si>
    <t xml:space="preserve">MS </t>
  </si>
  <si>
    <t>NMR</t>
  </si>
  <si>
    <t>Net Margin Revenue</t>
  </si>
  <si>
    <t>NTGF</t>
  </si>
  <si>
    <t>Net to gross factor</t>
  </si>
  <si>
    <t>MS = ((MAS cm/2)+CAS pm - RB )* LS</t>
  </si>
  <si>
    <t>MAS</t>
  </si>
  <si>
    <t xml:space="preserve">CM </t>
  </si>
  <si>
    <t>Current Month</t>
  </si>
  <si>
    <t>CAS</t>
  </si>
  <si>
    <t>PM</t>
  </si>
  <si>
    <t>Prior Month</t>
  </si>
  <si>
    <t>RB</t>
  </si>
  <si>
    <t>Rebasing Adjustment</t>
  </si>
  <si>
    <t xml:space="preserve">LS </t>
  </si>
  <si>
    <t>Load Shape</t>
  </si>
  <si>
    <t>MAS cm = (MC * ME)</t>
  </si>
  <si>
    <t>MC</t>
  </si>
  <si>
    <t>Measure Count</t>
  </si>
  <si>
    <t>ME</t>
  </si>
  <si>
    <t>Measure Energy</t>
  </si>
  <si>
    <t>DRENE = (ES * NMR* NTGF)</t>
  </si>
  <si>
    <t xml:space="preserve">ES </t>
  </si>
  <si>
    <t xml:space="preserve">Monthly TD </t>
  </si>
  <si>
    <t>Energy Savings</t>
  </si>
  <si>
    <t>Monthly Savings</t>
  </si>
  <si>
    <t>Cumulative MAS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</si>
  <si>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</si>
  <si>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</si>
  <si>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</si>
  <si>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</si>
  <si>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</si>
  <si>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</si>
  <si>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Review Date</t>
  </si>
  <si>
    <t>Reporting Month</t>
  </si>
  <si>
    <t>SOX Audit Completed</t>
  </si>
  <si>
    <t>Reviewer Remarks</t>
  </si>
  <si>
    <t>Reviewer Name</t>
  </si>
  <si>
    <t>June</t>
  </si>
  <si>
    <t>July</t>
  </si>
  <si>
    <t>August</t>
  </si>
  <si>
    <t>September</t>
  </si>
  <si>
    <t>October</t>
  </si>
  <si>
    <t>November</t>
  </si>
  <si>
    <t>December</t>
  </si>
  <si>
    <t>Margin                                    Rates</t>
  </si>
  <si>
    <t>Audit Notes</t>
  </si>
  <si>
    <t>Energy Margin Rate</t>
  </si>
  <si>
    <t>Margin Loss per kWh of EE @ Present Rates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</si>
  <si>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</si>
  <si>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</si>
  <si>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</si>
  <si>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</si>
  <si>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</si>
  <si>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</si>
  <si>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</si>
  <si>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</si>
  <si>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</si>
  <si>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</si>
  <si>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</si>
  <si>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</si>
  <si>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</si>
  <si>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</si>
  <si>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</si>
  <si>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</si>
  <si>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</si>
  <si>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</si>
  <si>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</si>
  <si>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</si>
  <si>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</si>
  <si>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January</t>
  </si>
  <si>
    <t>March</t>
  </si>
  <si>
    <t xml:space="preserve">2M TOTAL = </t>
  </si>
  <si>
    <t xml:space="preserve">3M TOTAL = </t>
  </si>
  <si>
    <t xml:space="preserve">4M TOTAL = </t>
  </si>
  <si>
    <t xml:space="preserve">11M TOTAL = </t>
  </si>
  <si>
    <r>
      <t xml:space="preserve">1M - RES </t>
    </r>
    <r>
      <rPr>
        <sz val="16"/>
        <color theme="1"/>
        <rFont val="Calibri"/>
        <family val="2"/>
        <scheme val="minor"/>
      </rPr>
      <t>(Gross kWh Values)</t>
    </r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</si>
  <si>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</si>
  <si>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</si>
  <si>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</si>
  <si>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</si>
  <si>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 xml:space="preserve">BIZ TOTAL = </t>
  </si>
  <si>
    <t xml:space="preserve">RESIDENTIAL TOTAL = </t>
  </si>
  <si>
    <t>Income Eliglible</t>
  </si>
  <si>
    <t>Non-Income Eligible</t>
  </si>
  <si>
    <r>
      <t>SUM (2M+3M+4M+11M)</t>
    </r>
    <r>
      <rPr>
        <sz val="16"/>
        <color theme="1"/>
        <rFont val="Calibri"/>
        <family val="2"/>
        <scheme val="minor"/>
      </rPr>
      <t xml:space="preserve"> - Gross Monthly Values - All Rate Classes</t>
    </r>
  </si>
  <si>
    <t>Horiz. Chk.</t>
  </si>
  <si>
    <t>2M End Use</t>
  </si>
  <si>
    <t>2M Load Shapes</t>
  </si>
  <si>
    <t>1M Load Shapes</t>
  </si>
  <si>
    <t>1M End Use</t>
  </si>
  <si>
    <t>1M Margin Rates</t>
  </si>
  <si>
    <t>2M Margin Rates</t>
  </si>
  <si>
    <t>Non- Income Eligible</t>
  </si>
  <si>
    <t>Income Eligible</t>
  </si>
  <si>
    <t>TOTAL                                                                             W/O INCOME ELIGIBLE</t>
  </si>
  <si>
    <t>Res Demand Response (efficiency savings; not EVENT savings)</t>
  </si>
  <si>
    <t>TOTAL                                                            INCOME ELIGIBLE</t>
  </si>
  <si>
    <t>Biz Demand Response (from Enel X Report for EVENT savings)</t>
  </si>
  <si>
    <t>TOTAL                                                             W/O INCOME ELIGIBLE</t>
  </si>
  <si>
    <t xml:space="preserve">TOTAL                                                           INCOME ELIGIBLE </t>
  </si>
  <si>
    <t>from TRC file</t>
  </si>
  <si>
    <t>unclassified</t>
  </si>
  <si>
    <t>Incremental</t>
  </si>
  <si>
    <t>TOTAL</t>
  </si>
  <si>
    <t>check</t>
  </si>
  <si>
    <t>TD = ((Monthly Deemed Savings for current month / 2) + Cumulative Savings for all prior months - Rebasing) * Load Shape * Margin Rate * Net to Gross factor</t>
  </si>
  <si>
    <t>difference</t>
  </si>
  <si>
    <t>April</t>
  </si>
  <si>
    <t>LM/TRC</t>
  </si>
  <si>
    <t>Enel X</t>
  </si>
  <si>
    <t>Franklin - MFIE/MFMR</t>
  </si>
  <si>
    <t>meeia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</si>
  <si>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</si>
  <si>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</si>
  <si>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</si>
  <si>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</si>
  <si>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</si>
  <si>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</si>
  <si>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</si>
  <si>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</si>
  <si>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</si>
  <si>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</si>
  <si>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</si>
  <si>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cumulative check</t>
  </si>
  <si>
    <t>cumulative</t>
  </si>
  <si>
    <t>Error Checks</t>
  </si>
  <si>
    <t xml:space="preserve">RES kWh ENTRY </t>
  </si>
  <si>
    <t>kWh sum - non-IE</t>
  </si>
  <si>
    <t>kWh sum - IE</t>
  </si>
  <si>
    <t>kWh sum - total</t>
  </si>
  <si>
    <t>BIZ kWh ENTRY</t>
  </si>
  <si>
    <t>kWh sum - DR</t>
  </si>
  <si>
    <t>BIZ SUM</t>
  </si>
  <si>
    <t>1M - RES</t>
  </si>
  <si>
    <t>11M - LPS</t>
  </si>
  <si>
    <t>4M - SPS</t>
  </si>
  <si>
    <t>3M - LGS</t>
  </si>
  <si>
    <t>2M - SGS</t>
  </si>
  <si>
    <t>LI 1M - RES</t>
  </si>
  <si>
    <t>LI 2M - SGS</t>
  </si>
  <si>
    <t>LI 3M - LGS</t>
  </si>
  <si>
    <t>LI 4M - SPS</t>
  </si>
  <si>
    <t>LI 11M - LPS</t>
  </si>
  <si>
    <t>DRENE</t>
  </si>
  <si>
    <t>cumulative kWh</t>
  </si>
  <si>
    <t>YTD PROGRAM SUMMARY</t>
  </si>
  <si>
    <t>TD Cumulative</t>
  </si>
  <si>
    <t>Total Checks for each Month</t>
  </si>
  <si>
    <t xml:space="preserve">Cumulative Monthly Checks </t>
  </si>
  <si>
    <t>Pay As You Save</t>
  </si>
  <si>
    <t>Load Error Check</t>
  </si>
  <si>
    <t>C/I input</t>
  </si>
  <si>
    <t>Incremental (per month) proportions (Dec is weighted avg of Dec-22 through 2023+)</t>
  </si>
  <si>
    <r>
      <t xml:space="preserve">ENERGY MARGIN RATES </t>
    </r>
    <r>
      <rPr>
        <b/>
        <strike/>
        <sz val="11"/>
        <color theme="1"/>
        <rFont val="Calibri"/>
        <family val="2"/>
        <scheme val="minor"/>
      </rPr>
      <t>(Adjusted to include negative demand margin amounts &amp; adjusted for rounding of final rates as filed)</t>
    </r>
  </si>
  <si>
    <t>Difference</t>
  </si>
  <si>
    <t>Differences are minor and are caused because total margin rate is rounded but energy/demand are not adjusted to total out to rounded value; difference is not material for purpose of this data</t>
  </si>
  <si>
    <t>x</t>
  </si>
  <si>
    <t>new base rates effective 7/1/23</t>
  </si>
  <si>
    <t>February</t>
  </si>
  <si>
    <t>2024 check</t>
  </si>
  <si>
    <t>2024 load shape verified</t>
  </si>
  <si>
    <t>7/2023 margin rates verified, per Rider EEIC</t>
  </si>
  <si>
    <t>cumulative % for Dec+</t>
  </si>
  <si>
    <t>Res DR optimization (initial cumulative value)</t>
  </si>
  <si>
    <t>Total with Res DR optimization</t>
  </si>
  <si>
    <t>TRC</t>
  </si>
  <si>
    <t>ICF - MFIE/MFMR</t>
  </si>
  <si>
    <t>MEEIA 3 Program Year 2026 - TD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</si>
</sst>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0.0%"/>
    <numFmt numFmtId="169" formatCode="0.000000"/>
    <numFmt numFmtId="170" formatCode="0.000000_);[Red]\(0.000000\)"/>
    <numFmt numFmtId="171" formatCode="_(&quot;$&quot;* #,##0.00_);_(&quot;$&quot;* \(#,##0.00\);_(&quot;$&quot;* &quot;-&quot;?_);_(@_)"/>
    <numFmt numFmtId="172" formatCode="_(&quot;$&quot;* #,##0.00_);_(&quot;$&quot;* \(#,##0.00\);_(&quot;$&quot;* &quot;-&quot;_);_(@_)"/>
    <numFmt numFmtId="173" formatCode="0.00_);[Red]\(0.00\)"/>
    <numFmt numFmtId="174" formatCode="_(* #,##0.000000_);_(* \(#,##0.000000\);_(* &quot;-&quot;??????_);_(@_)"/>
    <numFmt numFmtId="175" formatCode="_(* #,##0.00000000_);_(* \(#,##0.00000000\);_(* &quot;-&quot;??????_);_(@_)"/>
    <numFmt numFmtId="176" formatCode="0.000000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FF0000"/>
      <name val="Calibri"/>
      <family val="2"/>
    </font>
    <font>
      <strike/>
      <sz val="11"/>
      <color theme="1"/>
      <name val="Calibri"/>
      <family val="2"/>
      <scheme val="minor"/>
    </font>
    <font>
      <strike/>
      <sz val="11"/>
      <color theme="1"/>
      <name val="Arial Black"/>
      <family val="2"/>
    </font>
    <font>
      <strike/>
      <sz val="11"/>
      <color theme="0" tint="-0.499984740745262"/>
      <name val="Calibri"/>
      <family val="2"/>
      <scheme val="minor"/>
    </font>
    <font>
      <b/>
      <sz val="11"/>
      <name val="Arial Black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B9ED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FD6F6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13" borderId="0" applyNumberFormat="0" applyBorder="0" applyAlignment="0" applyProtection="0"/>
  </cellStyleXfs>
  <cellXfs count="483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0" fontId="0" fillId="2" borderId="0" xfId="0" applyFill="1"/>
    <xf numFmtId="0" fontId="2" fillId="2" borderId="0" xfId="0" applyFont="1" applyFill="1" applyAlignment="1">
      <alignment wrapText="1"/>
    </xf>
    <xf numFmtId="164" fontId="0" fillId="0" borderId="0" xfId="1" applyNumberFormat="1" applyFont="1" applyBorder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0" fillId="0" borderId="18" xfId="0" applyBorder="1"/>
    <xf numFmtId="0" fontId="9" fillId="2" borderId="0" xfId="0" applyFont="1" applyFill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21" xfId="0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2" fillId="2" borderId="23" xfId="0" applyFont="1" applyFill="1" applyBorder="1"/>
    <xf numFmtId="0" fontId="2" fillId="0" borderId="27" xfId="0" applyFont="1" applyBorder="1"/>
    <xf numFmtId="0" fontId="4" fillId="2" borderId="29" xfId="0" applyFont="1" applyFill="1" applyBorder="1"/>
    <xf numFmtId="0" fontId="8" fillId="2" borderId="3" xfId="0" applyFont="1" applyFill="1" applyBorder="1"/>
    <xf numFmtId="0" fontId="5" fillId="0" borderId="33" xfId="0" applyFont="1" applyBorder="1"/>
    <xf numFmtId="0" fontId="4" fillId="2" borderId="22" xfId="0" applyFont="1" applyFill="1" applyBorder="1"/>
    <xf numFmtId="164" fontId="0" fillId="0" borderId="41" xfId="1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7" xfId="0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0" xfId="0" applyNumberFormat="1"/>
    <xf numFmtId="165" fontId="0" fillId="0" borderId="39" xfId="0" applyNumberFormat="1" applyBorder="1" applyAlignment="1">
      <alignment horizontal="center"/>
    </xf>
    <xf numFmtId="44" fontId="0" fillId="0" borderId="32" xfId="0" applyNumberFormat="1" applyBorder="1"/>
    <xf numFmtId="44" fontId="0" fillId="0" borderId="3" xfId="0" applyNumberFormat="1" applyBorder="1"/>
    <xf numFmtId="44" fontId="0" fillId="0" borderId="33" xfId="0" applyNumberFormat="1" applyBorder="1"/>
    <xf numFmtId="44" fontId="2" fillId="0" borderId="40" xfId="2" applyFont="1" applyBorder="1"/>
    <xf numFmtId="0" fontId="2" fillId="0" borderId="35" xfId="0" applyFont="1" applyBorder="1"/>
    <xf numFmtId="0" fontId="2" fillId="0" borderId="34" xfId="0" applyFont="1" applyBorder="1"/>
    <xf numFmtId="0" fontId="2" fillId="0" borderId="26" xfId="0" applyFont="1" applyBorder="1"/>
    <xf numFmtId="0" fontId="2" fillId="0" borderId="5" xfId="0" applyFont="1" applyBorder="1"/>
    <xf numFmtId="44" fontId="2" fillId="0" borderId="40" xfId="0" applyNumberFormat="1" applyFont="1" applyBorder="1"/>
    <xf numFmtId="165" fontId="0" fillId="0" borderId="43" xfId="0" applyNumberFormat="1" applyBorder="1" applyAlignment="1">
      <alignment horizontal="center"/>
    </xf>
    <xf numFmtId="44" fontId="0" fillId="0" borderId="9" xfId="0" applyNumberFormat="1" applyBorder="1"/>
    <xf numFmtId="44" fontId="0" fillId="0" borderId="33" xfId="2" applyFont="1" applyBorder="1"/>
    <xf numFmtId="0" fontId="2" fillId="0" borderId="2" xfId="0" applyFont="1" applyBorder="1"/>
    <xf numFmtId="0" fontId="2" fillId="0" borderId="10" xfId="0" applyFont="1" applyBorder="1"/>
    <xf numFmtId="1" fontId="0" fillId="0" borderId="0" xfId="0" applyNumberFormat="1"/>
    <xf numFmtId="164" fontId="0" fillId="0" borderId="32" xfId="1" applyNumberFormat="1" applyFont="1" applyBorder="1"/>
    <xf numFmtId="0" fontId="2" fillId="0" borderId="1" xfId="0" applyFont="1" applyBorder="1"/>
    <xf numFmtId="0" fontId="2" fillId="0" borderId="12" xfId="0" applyFont="1" applyBorder="1"/>
    <xf numFmtId="44" fontId="2" fillId="0" borderId="0" xfId="2" applyFont="1" applyBorder="1"/>
    <xf numFmtId="0" fontId="2" fillId="0" borderId="19" xfId="0" applyFont="1" applyBorder="1"/>
    <xf numFmtId="0" fontId="0" fillId="8" borderId="0" xfId="0" applyFill="1"/>
    <xf numFmtId="164" fontId="0" fillId="0" borderId="20" xfId="1" applyNumberFormat="1" applyFont="1" applyBorder="1"/>
    <xf numFmtId="164" fontId="2" fillId="0" borderId="23" xfId="1" applyNumberFormat="1" applyFont="1" applyBorder="1"/>
    <xf numFmtId="0" fontId="0" fillId="2" borderId="46" xfId="0" applyFill="1" applyBorder="1"/>
    <xf numFmtId="0" fontId="5" fillId="2" borderId="47" xfId="0" applyFont="1" applyFill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2" fillId="0" borderId="0" xfId="0" applyFont="1" applyAlignment="1">
      <alignment horizontal="center"/>
    </xf>
    <xf numFmtId="164" fontId="2" fillId="0" borderId="17" xfId="1" applyNumberFormat="1" applyFont="1" applyBorder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5" fillId="0" borderId="14" xfId="0" applyFont="1" applyBorder="1"/>
    <xf numFmtId="0" fontId="5" fillId="2" borderId="14" xfId="0" applyFont="1" applyFill="1" applyBorder="1"/>
    <xf numFmtId="0" fontId="5" fillId="0" borderId="18" xfId="0" applyFont="1" applyBorder="1"/>
    <xf numFmtId="0" fontId="15" fillId="0" borderId="8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8" xfId="0" applyFont="1" applyBorder="1"/>
    <xf numFmtId="0" fontId="15" fillId="0" borderId="28" xfId="0" applyFont="1" applyBorder="1"/>
    <xf numFmtId="0" fontId="18" fillId="0" borderId="0" xfId="0" applyFont="1"/>
    <xf numFmtId="0" fontId="17" fillId="0" borderId="0" xfId="0" applyFont="1"/>
    <xf numFmtId="0" fontId="16" fillId="0" borderId="0" xfId="0" applyFont="1"/>
    <xf numFmtId="0" fontId="19" fillId="0" borderId="0" xfId="0" applyFont="1"/>
    <xf numFmtId="0" fontId="16" fillId="0" borderId="8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0" fillId="0" borderId="3" xfId="0" applyBorder="1"/>
    <xf numFmtId="164" fontId="0" fillId="0" borderId="1" xfId="1" applyNumberFormat="1" applyFont="1" applyFill="1" applyBorder="1"/>
    <xf numFmtId="164" fontId="0" fillId="0" borderId="1" xfId="1" applyNumberFormat="1" applyFont="1" applyBorder="1" applyProtection="1"/>
    <xf numFmtId="0" fontId="0" fillId="0" borderId="32" xfId="0" applyBorder="1"/>
    <xf numFmtId="0" fontId="5" fillId="0" borderId="0" xfId="0" applyFont="1"/>
    <xf numFmtId="169" fontId="5" fillId="0" borderId="0" xfId="4" applyNumberFormat="1" applyFont="1" applyFill="1" applyBorder="1" applyAlignment="1">
      <alignment horizontal="center"/>
    </xf>
    <xf numFmtId="170" fontId="5" fillId="0" borderId="0" xfId="4" applyNumberFormat="1" applyFont="1" applyFill="1" applyBorder="1" applyAlignment="1">
      <alignment horizontal="center"/>
    </xf>
    <xf numFmtId="43" fontId="5" fillId="0" borderId="0" xfId="4" applyNumberFormat="1" applyFont="1" applyFill="1" applyBorder="1" applyAlignment="1">
      <alignment horizontal="center"/>
    </xf>
    <xf numFmtId="171" fontId="5" fillId="0" borderId="16" xfId="4" applyNumberFormat="1" applyFont="1" applyFill="1" applyBorder="1" applyAlignment="1">
      <alignment horizontal="center"/>
    </xf>
    <xf numFmtId="168" fontId="5" fillId="0" borderId="12" xfId="4" applyNumberFormat="1" applyFont="1" applyFill="1" applyBorder="1" applyAlignment="1">
      <alignment horizontal="center"/>
    </xf>
    <xf numFmtId="168" fontId="5" fillId="0" borderId="16" xfId="4" applyNumberFormat="1" applyFont="1" applyFill="1" applyBorder="1" applyAlignment="1">
      <alignment horizontal="center"/>
    </xf>
    <xf numFmtId="0" fontId="24" fillId="0" borderId="0" xfId="0" applyFont="1"/>
    <xf numFmtId="168" fontId="25" fillId="0" borderId="24" xfId="4" applyNumberFormat="1" applyFont="1" applyFill="1" applyBorder="1" applyAlignment="1">
      <alignment horizontal="center"/>
    </xf>
    <xf numFmtId="171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172" fontId="5" fillId="0" borderId="0" xfId="4" applyNumberFormat="1" applyFont="1" applyFill="1" applyBorder="1" applyAlignment="1">
      <alignment horizontal="center"/>
    </xf>
    <xf numFmtId="0" fontId="23" fillId="15" borderId="53" xfId="0" applyFont="1" applyFill="1" applyBorder="1" applyAlignment="1">
      <alignment horizontal="center"/>
    </xf>
    <xf numFmtId="0" fontId="23" fillId="15" borderId="54" xfId="0" applyFont="1" applyFill="1" applyBorder="1" applyAlignment="1">
      <alignment horizontal="center"/>
    </xf>
    <xf numFmtId="164" fontId="2" fillId="0" borderId="25" xfId="0" applyNumberFormat="1" applyFont="1" applyBorder="1"/>
    <xf numFmtId="164" fontId="0" fillId="0" borderId="58" xfId="1" applyNumberFormat="1" applyFont="1" applyBorder="1"/>
    <xf numFmtId="44" fontId="0" fillId="0" borderId="12" xfId="2" applyFont="1" applyBorder="1"/>
    <xf numFmtId="0" fontId="4" fillId="2" borderId="50" xfId="0" applyFont="1" applyFill="1" applyBorder="1"/>
    <xf numFmtId="0" fontId="0" fillId="0" borderId="28" xfId="0" applyBorder="1"/>
    <xf numFmtId="164" fontId="0" fillId="0" borderId="50" xfId="1" applyNumberFormat="1" applyFont="1" applyBorder="1"/>
    <xf numFmtId="164" fontId="2" fillId="6" borderId="25" xfId="0" applyNumberFormat="1" applyFont="1" applyFill="1" applyBorder="1"/>
    <xf numFmtId="164" fontId="0" fillId="0" borderId="19" xfId="1" applyNumberFormat="1" applyFont="1" applyBorder="1"/>
    <xf numFmtId="165" fontId="2" fillId="0" borderId="23" xfId="0" applyNumberFormat="1" applyFont="1" applyBorder="1" applyAlignment="1">
      <alignment horizontal="center"/>
    </xf>
    <xf numFmtId="0" fontId="5" fillId="0" borderId="32" xfId="0" applyFont="1" applyBorder="1"/>
    <xf numFmtId="164" fontId="0" fillId="0" borderId="24" xfId="0" applyNumberFormat="1" applyBorder="1"/>
    <xf numFmtId="0" fontId="6" fillId="2" borderId="18" xfId="0" applyFont="1" applyFill="1" applyBorder="1"/>
    <xf numFmtId="0" fontId="6" fillId="2" borderId="33" xfId="0" applyFont="1" applyFill="1" applyBorder="1"/>
    <xf numFmtId="0" fontId="0" fillId="0" borderId="45" xfId="0" applyBorder="1"/>
    <xf numFmtId="44" fontId="0" fillId="0" borderId="58" xfId="0" applyNumberFormat="1" applyBorder="1"/>
    <xf numFmtId="44" fontId="2" fillId="0" borderId="23" xfId="2" applyFont="1" applyBorder="1"/>
    <xf numFmtId="165" fontId="0" fillId="0" borderId="23" xfId="0" applyNumberFormat="1" applyBorder="1" applyAlignment="1">
      <alignment horizontal="center"/>
    </xf>
    <xf numFmtId="165" fontId="24" fillId="2" borderId="24" xfId="0" applyNumberFormat="1" applyFont="1" applyFill="1" applyBorder="1" applyAlignment="1">
      <alignment horizontal="center"/>
    </xf>
    <xf numFmtId="0" fontId="2" fillId="17" borderId="2" xfId="0" applyFont="1" applyFill="1" applyBorder="1"/>
    <xf numFmtId="0" fontId="2" fillId="18" borderId="35" xfId="0" applyFont="1" applyFill="1" applyBorder="1"/>
    <xf numFmtId="0" fontId="2" fillId="19" borderId="35" xfId="0" applyFont="1" applyFill="1" applyBorder="1"/>
    <xf numFmtId="0" fontId="0" fillId="12" borderId="0" xfId="0" applyFill="1" applyAlignment="1" applyProtection="1">
      <alignment horizontal="center"/>
      <protection locked="0"/>
    </xf>
    <xf numFmtId="0" fontId="2" fillId="2" borderId="48" xfId="0" applyFont="1" applyFill="1" applyBorder="1"/>
    <xf numFmtId="164" fontId="0" fillId="20" borderId="51" xfId="1" applyNumberFormat="1" applyFont="1" applyFill="1" applyBorder="1"/>
    <xf numFmtId="164" fontId="0" fillId="20" borderId="1" xfId="1" applyNumberFormat="1" applyFont="1" applyFill="1" applyBorder="1"/>
    <xf numFmtId="0" fontId="6" fillId="2" borderId="45" xfId="0" applyFont="1" applyFill="1" applyBorder="1"/>
    <xf numFmtId="0" fontId="0" fillId="2" borderId="3" xfId="0" applyFill="1" applyBorder="1"/>
    <xf numFmtId="0" fontId="13" fillId="20" borderId="58" xfId="0" applyFont="1" applyFill="1" applyBorder="1"/>
    <xf numFmtId="0" fontId="2" fillId="0" borderId="39" xfId="0" applyFont="1" applyBorder="1"/>
    <xf numFmtId="0" fontId="6" fillId="2" borderId="45" xfId="0" applyFont="1" applyFill="1" applyBorder="1" applyAlignment="1">
      <alignment horizontal="center"/>
    </xf>
    <xf numFmtId="0" fontId="6" fillId="2" borderId="9" xfId="0" applyFont="1" applyFill="1" applyBorder="1"/>
    <xf numFmtId="0" fontId="14" fillId="20" borderId="58" xfId="0" applyFont="1" applyFill="1" applyBorder="1"/>
    <xf numFmtId="164" fontId="2" fillId="22" borderId="25" xfId="0" applyNumberFormat="1" applyFont="1" applyFill="1" applyBorder="1"/>
    <xf numFmtId="164" fontId="0" fillId="16" borderId="1" xfId="1" applyNumberFormat="1" applyFont="1" applyFill="1" applyBorder="1"/>
    <xf numFmtId="164" fontId="27" fillId="0" borderId="50" xfId="1" applyNumberFormat="1" applyFont="1" applyBorder="1"/>
    <xf numFmtId="0" fontId="7" fillId="0" borderId="0" xfId="0" applyFont="1"/>
    <xf numFmtId="9" fontId="0" fillId="16" borderId="1" xfId="3" applyFont="1" applyFill="1" applyBorder="1"/>
    <xf numFmtId="41" fontId="0" fillId="0" borderId="0" xfId="0" applyNumberFormat="1"/>
    <xf numFmtId="41" fontId="0" fillId="8" borderId="0" xfId="0" applyNumberFormat="1" applyFill="1"/>
    <xf numFmtId="41" fontId="0" fillId="8" borderId="7" xfId="0" applyNumberFormat="1" applyFill="1" applyBorder="1"/>
    <xf numFmtId="0" fontId="2" fillId="0" borderId="16" xfId="0" applyFont="1" applyBorder="1"/>
    <xf numFmtId="0" fontId="2" fillId="16" borderId="51" xfId="0" applyFont="1" applyFill="1" applyBorder="1"/>
    <xf numFmtId="41" fontId="0" fillId="0" borderId="7" xfId="0" applyNumberFormat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3" fillId="0" borderId="14" xfId="0" applyFont="1" applyBorder="1"/>
    <xf numFmtId="0" fontId="2" fillId="0" borderId="18" xfId="0" applyFont="1" applyBorder="1"/>
    <xf numFmtId="164" fontId="2" fillId="0" borderId="16" xfId="1" applyNumberFormat="1" applyFont="1" applyBorder="1"/>
    <xf numFmtId="164" fontId="2" fillId="0" borderId="16" xfId="1" applyNumberFormat="1" applyFont="1" applyBorder="1" applyProtection="1"/>
    <xf numFmtId="0" fontId="7" fillId="0" borderId="0" xfId="0" applyFont="1" applyAlignment="1">
      <alignment horizontal="center"/>
    </xf>
    <xf numFmtId="165" fontId="2" fillId="20" borderId="12" xfId="0" applyNumberFormat="1" applyFont="1" applyFill="1" applyBorder="1" applyAlignment="1">
      <alignment horizontal="center"/>
    </xf>
    <xf numFmtId="0" fontId="27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164" fontId="0" fillId="0" borderId="14" xfId="1" applyNumberFormat="1" applyFont="1" applyBorder="1"/>
    <xf numFmtId="164" fontId="2" fillId="0" borderId="18" xfId="1" applyNumberFormat="1" applyFont="1" applyBorder="1"/>
    <xf numFmtId="0" fontId="0" fillId="0" borderId="11" xfId="0" applyBorder="1" applyAlignment="1">
      <alignment horizontal="center"/>
    </xf>
    <xf numFmtId="164" fontId="2" fillId="9" borderId="17" xfId="1" applyNumberFormat="1" applyFont="1" applyFill="1" applyBorder="1"/>
    <xf numFmtId="0" fontId="5" fillId="18" borderId="5" xfId="0" applyFont="1" applyFill="1" applyBorder="1"/>
    <xf numFmtId="0" fontId="5" fillId="18" borderId="28" xfId="0" applyFont="1" applyFill="1" applyBorder="1"/>
    <xf numFmtId="2" fontId="5" fillId="2" borderId="29" xfId="0" applyNumberFormat="1" applyFont="1" applyFill="1" applyBorder="1"/>
    <xf numFmtId="2" fontId="24" fillId="2" borderId="29" xfId="0" applyNumberFormat="1" applyFont="1" applyFill="1" applyBorder="1"/>
    <xf numFmtId="173" fontId="5" fillId="0" borderId="0" xfId="4" applyNumberFormat="1" applyFont="1" applyFill="1" applyBorder="1" applyAlignment="1">
      <alignment horizontal="right"/>
    </xf>
    <xf numFmtId="0" fontId="5" fillId="0" borderId="50" xfId="0" applyFont="1" applyBorder="1" applyAlignment="1">
      <alignment wrapText="1"/>
    </xf>
    <xf numFmtId="0" fontId="5" fillId="0" borderId="0" xfId="0" applyFont="1" applyAlignment="1">
      <alignment wrapText="1"/>
    </xf>
    <xf numFmtId="164" fontId="0" fillId="0" borderId="16" xfId="0" applyNumberFormat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/>
    <xf numFmtId="0" fontId="26" fillId="16" borderId="11" xfId="0" applyFont="1" applyFill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6" fillId="16" borderId="11" xfId="0" applyFont="1" applyFill="1" applyBorder="1" applyAlignment="1">
      <alignment horizontal="center"/>
    </xf>
    <xf numFmtId="0" fontId="24" fillId="16" borderId="36" xfId="0" applyFont="1" applyFill="1" applyBorder="1"/>
    <xf numFmtId="0" fontId="25" fillId="0" borderId="31" xfId="0" applyFont="1" applyBorder="1"/>
    <xf numFmtId="168" fontId="25" fillId="0" borderId="30" xfId="4" applyNumberFormat="1" applyFont="1" applyFill="1" applyBorder="1" applyAlignment="1">
      <alignment horizontal="center"/>
    </xf>
    <xf numFmtId="0" fontId="5" fillId="0" borderId="11" xfId="0" applyFont="1" applyBorder="1"/>
    <xf numFmtId="0" fontId="0" fillId="2" borderId="50" xfId="0" applyFill="1" applyBorder="1" applyAlignment="1">
      <alignment horizontal="center" vertical="center" textRotation="90" wrapText="1" readingOrder="1"/>
    </xf>
    <xf numFmtId="0" fontId="2" fillId="2" borderId="50" xfId="0" applyFont="1" applyFill="1" applyBorder="1" applyAlignment="1">
      <alignment wrapText="1"/>
    </xf>
    <xf numFmtId="0" fontId="0" fillId="2" borderId="0" xfId="0" applyFill="1" applyAlignment="1">
      <alignment horizontal="center" vertical="center" textRotation="90" wrapText="1" readingOrder="1"/>
    </xf>
    <xf numFmtId="0" fontId="4" fillId="2" borderId="0" xfId="0" applyFont="1" applyFill="1"/>
    <xf numFmtId="0" fontId="0" fillId="0" borderId="60" xfId="0" applyBorder="1"/>
    <xf numFmtId="0" fontId="24" fillId="16" borderId="23" xfId="0" applyFont="1" applyFill="1" applyBorder="1"/>
    <xf numFmtId="0" fontId="25" fillId="0" borderId="23" xfId="0" applyFont="1" applyBorder="1"/>
    <xf numFmtId="0" fontId="14" fillId="2" borderId="14" xfId="0" applyFont="1" applyFill="1" applyBorder="1"/>
    <xf numFmtId="0" fontId="2" fillId="16" borderId="11" xfId="0" applyFont="1" applyFill="1" applyBorder="1" applyAlignment="1">
      <alignment horizontal="center"/>
    </xf>
    <xf numFmtId="0" fontId="6" fillId="16" borderId="11" xfId="0" applyFont="1" applyFill="1" applyBorder="1"/>
    <xf numFmtId="0" fontId="9" fillId="0" borderId="0" xfId="0" applyFont="1"/>
    <xf numFmtId="164" fontId="2" fillId="6" borderId="17" xfId="1" applyNumberFormat="1" applyFont="1" applyFill="1" applyBorder="1"/>
    <xf numFmtId="0" fontId="30" fillId="0" borderId="0" xfId="0" applyFont="1"/>
    <xf numFmtId="41" fontId="30" fillId="0" borderId="0" xfId="0" applyNumberFormat="1" applyFont="1"/>
    <xf numFmtId="0" fontId="31" fillId="0" borderId="0" xfId="0" applyFont="1"/>
    <xf numFmtId="41" fontId="31" fillId="0" borderId="0" xfId="0" applyNumberFormat="1" applyFont="1"/>
    <xf numFmtId="0" fontId="30" fillId="0" borderId="0" xfId="0" applyFont="1" applyAlignment="1">
      <alignment horizontal="center" vertical="center"/>
    </xf>
    <xf numFmtId="0" fontId="2" fillId="0" borderId="52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9" fontId="3" fillId="2" borderId="45" xfId="3" applyFont="1" applyFill="1" applyBorder="1" applyAlignment="1">
      <alignment wrapText="1"/>
    </xf>
    <xf numFmtId="43" fontId="0" fillId="0" borderId="0" xfId="1" applyFont="1" applyFill="1" applyBorder="1"/>
    <xf numFmtId="164" fontId="5" fillId="0" borderId="24" xfId="0" applyNumberFormat="1" applyFont="1" applyBorder="1"/>
    <xf numFmtId="164" fontId="32" fillId="0" borderId="0" xfId="0" applyNumberFormat="1" applyFont="1"/>
    <xf numFmtId="41" fontId="32" fillId="0" borderId="0" xfId="0" applyNumberFormat="1" applyFont="1"/>
    <xf numFmtId="164" fontId="33" fillId="0" borderId="0" xfId="0" applyNumberFormat="1" applyFont="1"/>
    <xf numFmtId="0" fontId="34" fillId="0" borderId="0" xfId="0" applyFont="1"/>
    <xf numFmtId="0" fontId="32" fillId="0" borderId="0" xfId="0" applyFont="1"/>
    <xf numFmtId="0" fontId="33" fillId="0" borderId="0" xfId="0" applyFont="1"/>
    <xf numFmtId="3" fontId="32" fillId="0" borderId="0" xfId="0" applyNumberFormat="1" applyFont="1"/>
    <xf numFmtId="0" fontId="33" fillId="0" borderId="0" xfId="0" applyFont="1" applyAlignment="1">
      <alignment horizontal="center"/>
    </xf>
    <xf numFmtId="174" fontId="0" fillId="0" borderId="0" xfId="0" applyNumberFormat="1"/>
    <xf numFmtId="43" fontId="7" fillId="0" borderId="0" xfId="0" applyNumberFormat="1" applyFont="1"/>
    <xf numFmtId="43" fontId="7" fillId="0" borderId="28" xfId="0" applyNumberFormat="1" applyFont="1" applyBorder="1"/>
    <xf numFmtId="175" fontId="0" fillId="0" borderId="0" xfId="0" applyNumberFormat="1"/>
    <xf numFmtId="0" fontId="28" fillId="0" borderId="0" xfId="0" applyFont="1"/>
    <xf numFmtId="41" fontId="28" fillId="0" borderId="0" xfId="0" applyNumberFormat="1" applyFont="1"/>
    <xf numFmtId="44" fontId="28" fillId="0" borderId="0" xfId="0" applyNumberFormat="1" applyFont="1"/>
    <xf numFmtId="44" fontId="7" fillId="0" borderId="28" xfId="2" applyFont="1" applyBorder="1"/>
    <xf numFmtId="164" fontId="28" fillId="0" borderId="0" xfId="0" applyNumberFormat="1" applyFont="1"/>
    <xf numFmtId="0" fontId="28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56" xfId="0" applyFont="1" applyBorder="1" applyAlignment="1">
      <alignment horizontal="left" vertical="top"/>
    </xf>
    <xf numFmtId="0" fontId="2" fillId="0" borderId="59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8" xfId="0" applyFont="1" applyBorder="1" applyAlignment="1">
      <alignment horizontal="right" vertical="top"/>
    </xf>
    <xf numFmtId="0" fontId="2" fillId="0" borderId="40" xfId="0" applyFont="1" applyBorder="1" applyAlignment="1">
      <alignment horizontal="left" vertical="top"/>
    </xf>
    <xf numFmtId="0" fontId="2" fillId="0" borderId="50" xfId="0" applyFont="1" applyBorder="1" applyAlignment="1">
      <alignment horizontal="left" vertical="top"/>
    </xf>
    <xf numFmtId="14" fontId="2" fillId="0" borderId="50" xfId="0" applyNumberFormat="1" applyFont="1" applyBorder="1" applyAlignment="1">
      <alignment horizontal="right" vertical="top"/>
    </xf>
    <xf numFmtId="0" fontId="2" fillId="0" borderId="50" xfId="0" applyFont="1" applyBorder="1" applyAlignment="1">
      <alignment horizontal="right" vertical="top"/>
    </xf>
    <xf numFmtId="0" fontId="2" fillId="0" borderId="43" xfId="0" applyFont="1" applyBorder="1" applyAlignment="1">
      <alignment horizontal="left" vertical="top"/>
    </xf>
    <xf numFmtId="0" fontId="2" fillId="0" borderId="38" xfId="0" applyFont="1" applyBorder="1"/>
    <xf numFmtId="0" fontId="2" fillId="0" borderId="45" xfId="0" applyFont="1" applyBorder="1"/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right" vertical="top"/>
    </xf>
    <xf numFmtId="0" fontId="24" fillId="0" borderId="20" xfId="0" applyFont="1" applyBorder="1" applyAlignment="1">
      <alignment horizontal="left" vertical="top"/>
    </xf>
    <xf numFmtId="0" fontId="35" fillId="0" borderId="0" xfId="0" applyFont="1"/>
    <xf numFmtId="43" fontId="0" fillId="0" borderId="0" xfId="0" applyNumberFormat="1"/>
    <xf numFmtId="14" fontId="0" fillId="0" borderId="0" xfId="0" applyNumberFormat="1" applyAlignment="1">
      <alignment horizontal="right" vertical="top"/>
    </xf>
    <xf numFmtId="14" fontId="24" fillId="0" borderId="0" xfId="0" applyNumberFormat="1" applyFont="1" applyAlignment="1">
      <alignment horizontal="right" vertical="top"/>
    </xf>
    <xf numFmtId="14" fontId="2" fillId="0" borderId="28" xfId="0" applyNumberFormat="1" applyFont="1" applyBorder="1" applyAlignment="1">
      <alignment horizontal="right" vertical="top"/>
    </xf>
    <xf numFmtId="0" fontId="0" fillId="0" borderId="50" xfId="0" applyBorder="1" applyAlignment="1">
      <alignment horizontal="left" vertical="top"/>
    </xf>
    <xf numFmtId="14" fontId="0" fillId="0" borderId="50" xfId="0" applyNumberFormat="1" applyBorder="1" applyAlignment="1">
      <alignment horizontal="right" vertical="top"/>
    </xf>
    <xf numFmtId="0" fontId="0" fillId="0" borderId="50" xfId="0" applyBorder="1" applyAlignment="1">
      <alignment horizontal="right" vertical="top"/>
    </xf>
    <xf numFmtId="0" fontId="0" fillId="0" borderId="4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20" xfId="0" applyBorder="1" applyAlignment="1">
      <alignment horizontal="left" vertical="top"/>
    </xf>
    <xf numFmtId="168" fontId="24" fillId="17" borderId="24" xfId="3" applyNumberFormat="1" applyFont="1" applyFill="1" applyBorder="1" applyAlignment="1">
      <alignment horizontal="center"/>
    </xf>
    <xf numFmtId="164" fontId="5" fillId="0" borderId="0" xfId="0" applyNumberFormat="1" applyFont="1"/>
    <xf numFmtId="164" fontId="27" fillId="0" borderId="50" xfId="1" applyNumberFormat="1" applyFont="1" applyFill="1" applyBorder="1"/>
    <xf numFmtId="164" fontId="0" fillId="0" borderId="50" xfId="1" applyNumberFormat="1" applyFont="1" applyFill="1" applyBorder="1"/>
    <xf numFmtId="164" fontId="5" fillId="0" borderId="1" xfId="1" applyNumberFormat="1" applyFont="1" applyFill="1" applyBorder="1"/>
    <xf numFmtId="168" fontId="0" fillId="2" borderId="24" xfId="3" applyNumberFormat="1" applyFont="1" applyFill="1" applyBorder="1" applyAlignment="1">
      <alignment horizontal="center"/>
    </xf>
    <xf numFmtId="41" fontId="28" fillId="0" borderId="0" xfId="0" applyNumberFormat="1" applyFont="1" applyAlignment="1">
      <alignment horizontal="center"/>
    </xf>
    <xf numFmtId="165" fontId="2" fillId="16" borderId="12" xfId="0" applyNumberFormat="1" applyFont="1" applyFill="1" applyBorder="1" applyAlignment="1">
      <alignment horizontal="center"/>
    </xf>
    <xf numFmtId="0" fontId="2" fillId="16" borderId="13" xfId="0" applyFont="1" applyFill="1" applyBorder="1" applyAlignment="1">
      <alignment horizontal="center"/>
    </xf>
    <xf numFmtId="0" fontId="0" fillId="16" borderId="14" xfId="0" applyFill="1" applyBorder="1"/>
    <xf numFmtId="164" fontId="2" fillId="16" borderId="15" xfId="1" applyNumberFormat="1" applyFont="1" applyFill="1" applyBorder="1"/>
    <xf numFmtId="0" fontId="2" fillId="16" borderId="18" xfId="0" applyFont="1" applyFill="1" applyBorder="1"/>
    <xf numFmtId="164" fontId="2" fillId="16" borderId="16" xfId="1" applyNumberFormat="1" applyFont="1" applyFill="1" applyBorder="1"/>
    <xf numFmtId="164" fontId="2" fillId="16" borderId="17" xfId="1" applyNumberFormat="1" applyFont="1" applyFill="1" applyBorder="1"/>
    <xf numFmtId="174" fontId="7" fillId="0" borderId="0" xfId="0" applyNumberFormat="1" applyFont="1"/>
    <xf numFmtId="0" fontId="2" fillId="0" borderId="0" xfId="0" applyFont="1" applyAlignment="1">
      <alignment horizontal="right" vertical="top"/>
    </xf>
    <xf numFmtId="0" fontId="2" fillId="0" borderId="20" xfId="0" applyFont="1" applyBorder="1" applyAlignment="1">
      <alignment horizontal="left" vertical="top"/>
    </xf>
    <xf numFmtId="14" fontId="2" fillId="0" borderId="0" xfId="0" applyNumberFormat="1" applyFont="1" applyAlignment="1">
      <alignment horizontal="right" vertical="top"/>
    </xf>
    <xf numFmtId="14" fontId="0" fillId="0" borderId="28" xfId="0" applyNumberForma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3" fontId="0" fillId="0" borderId="0" xfId="0" applyNumberFormat="1"/>
    <xf numFmtId="168" fontId="2" fillId="17" borderId="24" xfId="3" applyNumberFormat="1" applyFont="1" applyFill="1" applyBorder="1" applyAlignment="1">
      <alignment horizontal="center"/>
    </xf>
    <xf numFmtId="169" fontId="27" fillId="9" borderId="1" xfId="4" applyNumberFormat="1" applyFont="1" applyFill="1" applyBorder="1" applyAlignment="1">
      <alignment horizontal="center"/>
    </xf>
    <xf numFmtId="170" fontId="27" fillId="9" borderId="1" xfId="4" applyNumberFormat="1" applyFont="1" applyFill="1" applyBorder="1" applyAlignment="1">
      <alignment horizontal="center"/>
    </xf>
    <xf numFmtId="170" fontId="27" fillId="9" borderId="16" xfId="4" applyNumberFormat="1" applyFont="1" applyFill="1" applyBorder="1" applyAlignment="1">
      <alignment horizontal="center"/>
    </xf>
    <xf numFmtId="169" fontId="38" fillId="25" borderId="1" xfId="4" applyNumberFormat="1" applyFont="1" applyFill="1" applyBorder="1" applyAlignment="1">
      <alignment horizontal="center"/>
    </xf>
    <xf numFmtId="167" fontId="0" fillId="0" borderId="0" xfId="0" applyNumberFormat="1"/>
    <xf numFmtId="0" fontId="0" fillId="2" borderId="61" xfId="0" applyFill="1" applyBorder="1"/>
    <xf numFmtId="0" fontId="8" fillId="2" borderId="61" xfId="0" applyFont="1" applyFill="1" applyBorder="1"/>
    <xf numFmtId="44" fontId="0" fillId="0" borderId="19" xfId="2" applyFont="1" applyBorder="1"/>
    <xf numFmtId="0" fontId="0" fillId="26" borderId="0" xfId="0" applyFill="1"/>
    <xf numFmtId="41" fontId="0" fillId="26" borderId="0" xfId="0" applyNumberFormat="1" applyFill="1"/>
    <xf numFmtId="164" fontId="2" fillId="0" borderId="16" xfId="1" applyNumberFormat="1" applyFont="1" applyFill="1" applyBorder="1" applyProtection="1"/>
    <xf numFmtId="0" fontId="15" fillId="0" borderId="44" xfId="0" applyFont="1" applyBorder="1"/>
    <xf numFmtId="164" fontId="0" fillId="29" borderId="19" xfId="1" applyNumberFormat="1" applyFont="1" applyFill="1" applyBorder="1"/>
    <xf numFmtId="164" fontId="0" fillId="29" borderId="1" xfId="1" applyNumberFormat="1" applyFont="1" applyFill="1" applyBorder="1"/>
    <xf numFmtId="0" fontId="15" fillId="0" borderId="44" xfId="0" applyFont="1" applyBorder="1" applyAlignment="1">
      <alignment vertical="center"/>
    </xf>
    <xf numFmtId="164" fontId="2" fillId="0" borderId="16" xfId="1" applyNumberFormat="1" applyFont="1" applyFill="1" applyBorder="1"/>
    <xf numFmtId="168" fontId="0" fillId="24" borderId="12" xfId="3" applyNumberFormat="1" applyFont="1" applyFill="1" applyBorder="1"/>
    <xf numFmtId="168" fontId="0" fillId="16" borderId="1" xfId="3" applyNumberFormat="1" applyFont="1" applyFill="1" applyBorder="1"/>
    <xf numFmtId="168" fontId="0" fillId="16" borderId="51" xfId="3" applyNumberFormat="1" applyFont="1" applyFill="1" applyBorder="1"/>
    <xf numFmtId="168" fontId="0" fillId="16" borderId="16" xfId="3" applyNumberFormat="1" applyFont="1" applyFill="1" applyBorder="1"/>
    <xf numFmtId="168" fontId="0" fillId="16" borderId="12" xfId="3" applyNumberFormat="1" applyFont="1" applyFill="1" applyBorder="1"/>
    <xf numFmtId="168" fontId="0" fillId="24" borderId="1" xfId="3" applyNumberFormat="1" applyFont="1" applyFill="1" applyBorder="1"/>
    <xf numFmtId="0" fontId="39" fillId="0" borderId="0" xfId="0" applyFont="1"/>
    <xf numFmtId="0" fontId="40" fillId="0" borderId="0" xfId="0" applyFont="1"/>
    <xf numFmtId="164" fontId="39" fillId="0" borderId="12" xfId="1" applyNumberFormat="1" applyFont="1" applyBorder="1"/>
    <xf numFmtId="0" fontId="36" fillId="0" borderId="0" xfId="0" applyFont="1"/>
    <xf numFmtId="0" fontId="41" fillId="0" borderId="0" xfId="0" applyFont="1"/>
    <xf numFmtId="0" fontId="2" fillId="12" borderId="6" xfId="0" applyFont="1" applyFill="1" applyBorder="1" applyAlignment="1">
      <alignment horizontal="center"/>
    </xf>
    <xf numFmtId="0" fontId="23" fillId="15" borderId="55" xfId="0" applyFont="1" applyFill="1" applyBorder="1" applyAlignment="1">
      <alignment horizontal="center"/>
    </xf>
    <xf numFmtId="0" fontId="2" fillId="12" borderId="35" xfId="0" applyFont="1" applyFill="1" applyBorder="1" applyAlignment="1">
      <alignment horizontal="center"/>
    </xf>
    <xf numFmtId="9" fontId="3" fillId="2" borderId="28" xfId="3" applyFont="1" applyFill="1" applyBorder="1" applyAlignment="1">
      <alignment wrapText="1"/>
    </xf>
    <xf numFmtId="0" fontId="2" fillId="12" borderId="48" xfId="0" applyFont="1" applyFill="1" applyBorder="1" applyAlignment="1">
      <alignment horizontal="center"/>
    </xf>
    <xf numFmtId="164" fontId="0" fillId="16" borderId="19" xfId="1" applyNumberFormat="1" applyFont="1" applyFill="1" applyBorder="1"/>
    <xf numFmtId="0" fontId="13" fillId="16" borderId="14" xfId="0" applyFont="1" applyFill="1" applyBorder="1"/>
    <xf numFmtId="164" fontId="2" fillId="16" borderId="16" xfId="1" applyNumberFormat="1" applyFont="1" applyFill="1" applyBorder="1" applyProtection="1"/>
    <xf numFmtId="165" fontId="0" fillId="16" borderId="42" xfId="0" applyNumberFormat="1" applyFill="1" applyBorder="1" applyAlignment="1">
      <alignment horizontal="center"/>
    </xf>
    <xf numFmtId="9" fontId="2" fillId="16" borderId="15" xfId="3" applyFont="1" applyFill="1" applyBorder="1"/>
    <xf numFmtId="9" fontId="2" fillId="16" borderId="16" xfId="3" applyFont="1" applyFill="1" applyBorder="1"/>
    <xf numFmtId="9" fontId="2" fillId="16" borderId="16" xfId="3" applyFont="1" applyFill="1" applyBorder="1" applyProtection="1"/>
    <xf numFmtId="9" fontId="2" fillId="16" borderId="17" xfId="3" applyFont="1" applyFill="1" applyBorder="1"/>
    <xf numFmtId="9" fontId="0" fillId="28" borderId="1" xfId="3" applyFont="1" applyFill="1" applyBorder="1"/>
    <xf numFmtId="9" fontId="2" fillId="0" borderId="15" xfId="3" applyFont="1" applyBorder="1"/>
    <xf numFmtId="9" fontId="2" fillId="0" borderId="16" xfId="3" applyFont="1" applyBorder="1"/>
    <xf numFmtId="9" fontId="2" fillId="0" borderId="16" xfId="3" applyFont="1" applyBorder="1" applyProtection="1"/>
    <xf numFmtId="9" fontId="2" fillId="0" borderId="16" xfId="3" applyFont="1" applyFill="1" applyBorder="1" applyProtection="1"/>
    <xf numFmtId="9" fontId="2" fillId="0" borderId="17" xfId="3" applyFont="1" applyBorder="1"/>
    <xf numFmtId="0" fontId="42" fillId="0" borderId="0" xfId="0" applyFont="1"/>
    <xf numFmtId="0" fontId="24" fillId="16" borderId="10" xfId="0" applyFont="1" applyFill="1" applyBorder="1" applyAlignment="1">
      <alignment horizontal="center"/>
    </xf>
    <xf numFmtId="164" fontId="24" fillId="16" borderId="26" xfId="1" applyNumberFormat="1" applyFont="1" applyFill="1" applyBorder="1"/>
    <xf numFmtId="164" fontId="24" fillId="16" borderId="27" xfId="1" applyNumberFormat="1" applyFont="1" applyFill="1" applyBorder="1"/>
    <xf numFmtId="0" fontId="24" fillId="0" borderId="10" xfId="0" applyFont="1" applyBorder="1" applyAlignment="1">
      <alignment horizontal="center"/>
    </xf>
    <xf numFmtId="164" fontId="5" fillId="20" borderId="26" xfId="1" applyNumberFormat="1" applyFont="1" applyFill="1" applyBorder="1"/>
    <xf numFmtId="164" fontId="24" fillId="0" borderId="27" xfId="1" applyNumberFormat="1" applyFont="1" applyBorder="1"/>
    <xf numFmtId="164" fontId="24" fillId="0" borderId="26" xfId="1" applyNumberFormat="1" applyFont="1" applyBorder="1"/>
    <xf numFmtId="164" fontId="24" fillId="22" borderId="35" xfId="0" applyNumberFormat="1" applyFont="1" applyFill="1" applyBorder="1"/>
    <xf numFmtId="3" fontId="5" fillId="0" borderId="0" xfId="0" applyNumberFormat="1" applyFont="1"/>
    <xf numFmtId="164" fontId="24" fillId="0" borderId="0" xfId="0" applyNumberFormat="1" applyFont="1"/>
    <xf numFmtId="0" fontId="24" fillId="0" borderId="0" xfId="0" applyFont="1" applyAlignment="1">
      <alignment horizontal="center"/>
    </xf>
    <xf numFmtId="9" fontId="2" fillId="0" borderId="16" xfId="3" applyFont="1" applyFill="1" applyBorder="1"/>
    <xf numFmtId="9" fontId="0" fillId="27" borderId="0" xfId="0" applyNumberFormat="1" applyFill="1"/>
    <xf numFmtId="164" fontId="0" fillId="16" borderId="14" xfId="1" applyNumberFormat="1" applyFont="1" applyFill="1" applyBorder="1"/>
    <xf numFmtId="164" fontId="2" fillId="16" borderId="18" xfId="1" applyNumberFormat="1" applyFont="1" applyFill="1" applyBorder="1"/>
    <xf numFmtId="41" fontId="31" fillId="0" borderId="0" xfId="0" applyNumberFormat="1" applyFont="1" applyAlignment="1">
      <alignment horizontal="center"/>
    </xf>
    <xf numFmtId="0" fontId="37" fillId="0" borderId="0" xfId="0" applyFont="1" applyAlignment="1">
      <alignment horizontal="right"/>
    </xf>
    <xf numFmtId="164" fontId="37" fillId="0" borderId="0" xfId="1" applyNumberFormat="1" applyFont="1" applyFill="1" applyBorder="1"/>
    <xf numFmtId="0" fontId="6" fillId="2" borderId="48" xfId="0" applyFont="1" applyFill="1" applyBorder="1"/>
    <xf numFmtId="44" fontId="0" fillId="0" borderId="51" xfId="2" applyFont="1" applyFill="1" applyBorder="1"/>
    <xf numFmtId="44" fontId="5" fillId="0" borderId="1" xfId="2" applyFont="1" applyFill="1" applyBorder="1"/>
    <xf numFmtId="44" fontId="0" fillId="0" borderId="0" xfId="0" applyNumberFormat="1"/>
    <xf numFmtId="9" fontId="0" fillId="0" borderId="1" xfId="3" applyFont="1" applyFill="1" applyBorder="1"/>
    <xf numFmtId="9" fontId="0" fillId="17" borderId="0" xfId="0" applyNumberFormat="1" applyFill="1"/>
    <xf numFmtId="164" fontId="5" fillId="24" borderId="26" xfId="1" applyNumberFormat="1" applyFont="1" applyFill="1" applyBorder="1"/>
    <xf numFmtId="164" fontId="5" fillId="16" borderId="26" xfId="1" applyNumberFormat="1" applyFont="1" applyFill="1" applyBorder="1"/>
    <xf numFmtId="164" fontId="5" fillId="0" borderId="26" xfId="1" applyNumberFormat="1" applyFont="1" applyBorder="1"/>
    <xf numFmtId="164" fontId="24" fillId="0" borderId="35" xfId="0" applyNumberFormat="1" applyFont="1" applyBorder="1"/>
    <xf numFmtId="41" fontId="5" fillId="0" borderId="0" xfId="0" applyNumberFormat="1" applyFont="1"/>
    <xf numFmtId="167" fontId="5" fillId="0" borderId="19" xfId="3" applyNumberFormat="1" applyFont="1" applyBorder="1"/>
    <xf numFmtId="176" fontId="5" fillId="0" borderId="0" xfId="0" applyNumberFormat="1" applyFont="1"/>
    <xf numFmtId="167" fontId="5" fillId="0" borderId="1" xfId="3" applyNumberFormat="1" applyFont="1" applyBorder="1"/>
    <xf numFmtId="167" fontId="5" fillId="0" borderId="1" xfId="3" applyNumberFormat="1" applyFont="1" applyFill="1" applyBorder="1"/>
    <xf numFmtId="167" fontId="5" fillId="0" borderId="16" xfId="3" applyNumberFormat="1" applyFont="1" applyBorder="1"/>
    <xf numFmtId="0" fontId="5" fillId="0" borderId="0" xfId="0" applyFont="1" applyAlignment="1">
      <alignment vertical="center"/>
    </xf>
    <xf numFmtId="166" fontId="5" fillId="9" borderId="30" xfId="2" applyNumberFormat="1" applyFont="1" applyFill="1" applyBorder="1"/>
    <xf numFmtId="167" fontId="5" fillId="0" borderId="16" xfId="3" applyNumberFormat="1" applyFont="1" applyFill="1" applyBorder="1"/>
    <xf numFmtId="166" fontId="5" fillId="9" borderId="16" xfId="2" applyNumberFormat="1" applyFont="1" applyFill="1" applyBorder="1"/>
    <xf numFmtId="0" fontId="5" fillId="9" borderId="0" xfId="0" applyFont="1" applyFill="1"/>
    <xf numFmtId="0" fontId="6" fillId="0" borderId="11" xfId="0" applyFont="1" applyBorder="1"/>
    <xf numFmtId="166" fontId="5" fillId="9" borderId="1" xfId="2" applyNumberFormat="1" applyFont="1" applyFill="1" applyBorder="1"/>
    <xf numFmtId="0" fontId="6" fillId="0" borderId="11" xfId="0" applyFont="1" applyBorder="1" applyAlignment="1">
      <alignment horizontal="left"/>
    </xf>
    <xf numFmtId="0" fontId="24" fillId="0" borderId="11" xfId="0" applyFont="1" applyBorder="1"/>
    <xf numFmtId="0" fontId="5" fillId="0" borderId="59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5" fillId="0" borderId="5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0" fillId="0" borderId="56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 vertical="top"/>
    </xf>
    <xf numFmtId="0" fontId="2" fillId="11" borderId="0" xfId="0" applyFont="1" applyFill="1" applyAlignment="1">
      <alignment horizontal="center"/>
    </xf>
    <xf numFmtId="0" fontId="0" fillId="0" borderId="59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56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5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18" borderId="36" xfId="0" applyFont="1" applyFill="1" applyBorder="1" applyAlignment="1">
      <alignment horizontal="center" vertical="center"/>
    </xf>
    <xf numFmtId="0" fontId="12" fillId="18" borderId="37" xfId="0" applyFont="1" applyFill="1" applyBorder="1" applyAlignment="1">
      <alignment horizontal="center" vertical="center"/>
    </xf>
    <xf numFmtId="0" fontId="12" fillId="18" borderId="31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 textRotation="90" wrapText="1"/>
    </xf>
    <xf numFmtId="0" fontId="12" fillId="21" borderId="7" xfId="0" applyFont="1" applyFill="1" applyBorder="1" applyAlignment="1">
      <alignment horizontal="center" vertical="center" textRotation="90" wrapText="1"/>
    </xf>
    <xf numFmtId="0" fontId="12" fillId="21" borderId="8" xfId="0" applyFont="1" applyFill="1" applyBorder="1" applyAlignment="1">
      <alignment horizontal="center" vertical="center" textRotation="90" wrapText="1"/>
    </xf>
    <xf numFmtId="0" fontId="16" fillId="16" borderId="6" xfId="0" applyFont="1" applyFill="1" applyBorder="1" applyAlignment="1">
      <alignment horizontal="center" vertical="center"/>
    </xf>
    <xf numFmtId="0" fontId="16" fillId="16" borderId="50" xfId="0" applyFont="1" applyFill="1" applyBorder="1" applyAlignment="1">
      <alignment horizontal="center" vertical="center"/>
    </xf>
    <xf numFmtId="0" fontId="16" fillId="16" borderId="49" xfId="0" applyFont="1" applyFill="1" applyBorder="1" applyAlignment="1">
      <alignment horizontal="center" vertical="center"/>
    </xf>
    <xf numFmtId="0" fontId="12" fillId="17" borderId="6" xfId="0" applyFont="1" applyFill="1" applyBorder="1" applyAlignment="1">
      <alignment horizontal="center" vertical="center" textRotation="90" wrapText="1"/>
    </xf>
    <xf numFmtId="0" fontId="12" fillId="17" borderId="7" xfId="0" applyFont="1" applyFill="1" applyBorder="1" applyAlignment="1">
      <alignment horizontal="center" vertical="center" textRotation="90" wrapText="1"/>
    </xf>
    <xf numFmtId="0" fontId="12" fillId="17" borderId="8" xfId="0" applyFont="1" applyFill="1" applyBorder="1" applyAlignment="1">
      <alignment horizontal="center" vertical="center" textRotation="90" wrapText="1"/>
    </xf>
    <xf numFmtId="0" fontId="2" fillId="22" borderId="23" xfId="0" applyFont="1" applyFill="1" applyBorder="1" applyAlignment="1">
      <alignment horizontal="center"/>
    </xf>
    <xf numFmtId="0" fontId="2" fillId="22" borderId="24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 vertical="center"/>
    </xf>
    <xf numFmtId="0" fontId="15" fillId="16" borderId="50" xfId="0" applyFont="1" applyFill="1" applyBorder="1" applyAlignment="1">
      <alignment horizontal="center" vertical="center"/>
    </xf>
    <xf numFmtId="0" fontId="15" fillId="16" borderId="49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 textRotation="90" wrapText="1"/>
    </xf>
    <xf numFmtId="0" fontId="12" fillId="17" borderId="4" xfId="0" applyFont="1" applyFill="1" applyBorder="1" applyAlignment="1">
      <alignment horizontal="center" vertical="center" textRotation="90" wrapText="1"/>
    </xf>
    <xf numFmtId="0" fontId="12" fillId="17" borderId="5" xfId="0" applyFont="1" applyFill="1" applyBorder="1" applyAlignment="1">
      <alignment horizontal="center" vertical="center" textRotation="90" wrapText="1"/>
    </xf>
    <xf numFmtId="0" fontId="12" fillId="23" borderId="2" xfId="0" applyFont="1" applyFill="1" applyBorder="1" applyAlignment="1">
      <alignment horizontal="center" vertical="center" textRotation="90" wrapText="1"/>
    </xf>
    <xf numFmtId="0" fontId="12" fillId="23" borderId="4" xfId="0" applyFont="1" applyFill="1" applyBorder="1" applyAlignment="1">
      <alignment horizontal="center" vertical="center" textRotation="90" wrapText="1"/>
    </xf>
    <xf numFmtId="0" fontId="12" fillId="23" borderId="5" xfId="0" applyFont="1" applyFill="1" applyBorder="1" applyAlignment="1">
      <alignment horizontal="center" vertical="center" textRotation="90" wrapText="1"/>
    </xf>
    <xf numFmtId="0" fontId="12" fillId="18" borderId="2" xfId="0" applyFont="1" applyFill="1" applyBorder="1" applyAlignment="1">
      <alignment horizontal="center" vertical="center" textRotation="90" wrapText="1"/>
    </xf>
    <xf numFmtId="0" fontId="12" fillId="18" borderId="4" xfId="0" applyFont="1" applyFill="1" applyBorder="1" applyAlignment="1">
      <alignment horizontal="center" vertical="center" textRotation="90" wrapText="1"/>
    </xf>
    <xf numFmtId="0" fontId="12" fillId="18" borderId="5" xfId="0" applyFont="1" applyFill="1" applyBorder="1" applyAlignment="1">
      <alignment horizontal="center" vertical="center" textRotation="90" wrapText="1"/>
    </xf>
    <xf numFmtId="0" fontId="21" fillId="23" borderId="2" xfId="0" applyFont="1" applyFill="1" applyBorder="1" applyAlignment="1">
      <alignment horizontal="center" vertical="center" textRotation="90" wrapText="1"/>
    </xf>
    <xf numFmtId="0" fontId="21" fillId="23" borderId="4" xfId="0" applyFont="1" applyFill="1" applyBorder="1" applyAlignment="1">
      <alignment horizontal="center" vertical="center" textRotation="90" wrapText="1"/>
    </xf>
    <xf numFmtId="0" fontId="21" fillId="23" borderId="5" xfId="0" applyFont="1" applyFill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4" fillId="0" borderId="6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5" borderId="2" xfId="0" applyFont="1" applyFill="1" applyBorder="1" applyAlignment="1">
      <alignment horizontal="center" vertical="center" textRotation="90" wrapText="1" readingOrder="1"/>
    </xf>
    <xf numFmtId="0" fontId="9" fillId="5" borderId="4" xfId="0" applyFont="1" applyFill="1" applyBorder="1" applyAlignment="1">
      <alignment horizontal="center" vertical="center" textRotation="90" wrapText="1" readingOrder="1"/>
    </xf>
    <xf numFmtId="0" fontId="9" fillId="5" borderId="5" xfId="0" applyFont="1" applyFill="1" applyBorder="1" applyAlignment="1">
      <alignment horizontal="center" vertical="center" textRotation="90" wrapText="1" readingOrder="1"/>
    </xf>
    <xf numFmtId="0" fontId="9" fillId="6" borderId="2" xfId="0" applyFont="1" applyFill="1" applyBorder="1" applyAlignment="1">
      <alignment horizontal="center" vertical="center" textRotation="90" wrapText="1" readingOrder="1"/>
    </xf>
    <xf numFmtId="0" fontId="9" fillId="6" borderId="4" xfId="0" applyFont="1" applyFill="1" applyBorder="1" applyAlignment="1">
      <alignment horizontal="center" vertical="center" textRotation="90" wrapText="1" readingOrder="1"/>
    </xf>
    <xf numFmtId="0" fontId="9" fillId="6" borderId="5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  <xf numFmtId="0" fontId="43" fillId="3" borderId="10" xfId="0" applyFont="1" applyFill="1" applyBorder="1" applyAlignment="1">
      <alignment horizontal="center" vertical="center" textRotation="90" wrapText="1"/>
    </xf>
    <xf numFmtId="0" fontId="43" fillId="3" borderId="26" xfId="0" applyFont="1" applyFill="1" applyBorder="1" applyAlignment="1">
      <alignment horizontal="center" vertical="center" textRotation="90" wrapText="1"/>
    </xf>
    <xf numFmtId="0" fontId="43" fillId="3" borderId="27" xfId="0" applyFont="1" applyFill="1" applyBorder="1" applyAlignment="1">
      <alignment horizontal="center" vertical="center" textRotation="90" wrapText="1"/>
    </xf>
    <xf numFmtId="0" fontId="44" fillId="0" borderId="11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43" fillId="3" borderId="2" xfId="0" applyFont="1" applyFill="1" applyBorder="1" applyAlignment="1">
      <alignment horizontal="center" vertical="center" textRotation="90" wrapText="1"/>
    </xf>
    <xf numFmtId="0" fontId="43" fillId="3" borderId="4" xfId="0" applyFont="1" applyFill="1" applyBorder="1" applyAlignment="1">
      <alignment horizontal="center" vertical="center" textRotation="90" wrapText="1"/>
    </xf>
    <xf numFmtId="0" fontId="43" fillId="3" borderId="5" xfId="0" applyFont="1" applyFill="1" applyBorder="1" applyAlignment="1">
      <alignment horizontal="center" vertical="center" textRotation="90" wrapText="1"/>
    </xf>
    <xf numFmtId="0" fontId="43" fillId="0" borderId="6" xfId="0" applyFont="1" applyBorder="1" applyAlignment="1">
      <alignment horizontal="center" vertical="center" textRotation="90"/>
    </xf>
    <xf numFmtId="0" fontId="43" fillId="0" borderId="7" xfId="0" applyFont="1" applyBorder="1" applyAlignment="1">
      <alignment horizontal="center" vertical="center" textRotation="90"/>
    </xf>
    <xf numFmtId="0" fontId="43" fillId="0" borderId="8" xfId="0" applyFont="1" applyBorder="1" applyAlignment="1">
      <alignment horizontal="center" vertical="center" textRotation="90"/>
    </xf>
    <xf numFmtId="0" fontId="9" fillId="14" borderId="36" xfId="0" applyFont="1" applyFill="1" applyBorder="1" applyAlignment="1">
      <alignment horizontal="center" vertical="center" textRotation="90" wrapText="1"/>
    </xf>
    <xf numFmtId="0" fontId="9" fillId="14" borderId="37" xfId="0" applyFont="1" applyFill="1" applyBorder="1" applyAlignment="1">
      <alignment horizontal="center" vertical="center" textRotation="90" wrapText="1"/>
    </xf>
    <xf numFmtId="0" fontId="9" fillId="14" borderId="7" xfId="0" applyFont="1" applyFill="1" applyBorder="1" applyAlignment="1">
      <alignment horizontal="center" vertical="center" textRotation="90" wrapText="1"/>
    </xf>
    <xf numFmtId="0" fontId="9" fillId="14" borderId="8" xfId="0" applyFont="1" applyFill="1" applyBorder="1" applyAlignment="1">
      <alignment horizontal="center" vertical="center" textRotation="90" wrapText="1"/>
    </xf>
    <xf numFmtId="0" fontId="23" fillId="15" borderId="53" xfId="0" applyFont="1" applyFill="1" applyBorder="1" applyAlignment="1">
      <alignment horizontal="center"/>
    </xf>
    <xf numFmtId="0" fontId="23" fillId="15" borderId="54" xfId="0" applyFont="1" applyFill="1" applyBorder="1" applyAlignment="1">
      <alignment horizontal="center"/>
    </xf>
    <xf numFmtId="0" fontId="2" fillId="5" borderId="57" xfId="0" applyFont="1" applyFill="1" applyBorder="1" applyAlignment="1">
      <alignment horizontal="center"/>
    </xf>
    <xf numFmtId="0" fontId="2" fillId="5" borderId="55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 vertical="center" textRotation="90" wrapText="1"/>
    </xf>
    <xf numFmtId="0" fontId="43" fillId="3" borderId="6" xfId="0" applyFont="1" applyFill="1" applyBorder="1" applyAlignment="1">
      <alignment horizontal="center" vertical="center" textRotation="90" wrapText="1"/>
    </xf>
    <xf numFmtId="0" fontId="43" fillId="3" borderId="7" xfId="0" applyFont="1" applyFill="1" applyBorder="1" applyAlignment="1">
      <alignment horizontal="center" vertical="center" textRotation="90" wrapText="1"/>
    </xf>
    <xf numFmtId="0" fontId="43" fillId="3" borderId="8" xfId="0" applyFont="1" applyFill="1" applyBorder="1" applyAlignment="1">
      <alignment horizontal="center" vertical="center" textRotation="90" wrapText="1"/>
    </xf>
    <xf numFmtId="0" fontId="43" fillId="0" borderId="2" xfId="0" applyFont="1" applyBorder="1" applyAlignment="1">
      <alignment horizontal="center" vertical="center" textRotation="90"/>
    </xf>
    <xf numFmtId="0" fontId="43" fillId="0" borderId="4" xfId="0" applyFont="1" applyBorder="1" applyAlignment="1">
      <alignment horizontal="center" vertical="center" textRotation="90"/>
    </xf>
    <xf numFmtId="0" fontId="43" fillId="0" borderId="5" xfId="0" applyFont="1" applyBorder="1" applyAlignment="1">
      <alignment horizontal="center" vertical="center" textRotation="90"/>
    </xf>
    <xf numFmtId="0" fontId="44" fillId="0" borderId="2" xfId="0" applyFont="1" applyBorder="1" applyAlignment="1">
      <alignment horizontal="center" vertical="center" textRotation="90" wrapText="1"/>
    </xf>
    <xf numFmtId="0" fontId="44" fillId="0" borderId="4" xfId="0" applyFont="1" applyBorder="1" applyAlignment="1">
      <alignment horizontal="center" vertical="center" textRotation="90" wrapText="1"/>
    </xf>
    <xf numFmtId="0" fontId="44" fillId="0" borderId="5" xfId="0" applyFont="1" applyBorder="1" applyAlignment="1">
      <alignment horizontal="center" vertical="center" textRotation="90" wrapText="1"/>
    </xf>
    <xf numFmtId="0" fontId="9" fillId="10" borderId="6" xfId="0" applyFont="1" applyFill="1" applyBorder="1" applyAlignment="1">
      <alignment horizontal="center" vertical="center" textRotation="90" wrapText="1" readingOrder="1"/>
    </xf>
    <xf numFmtId="0" fontId="9" fillId="10" borderId="7" xfId="0" applyFont="1" applyFill="1" applyBorder="1" applyAlignment="1">
      <alignment horizontal="center" vertical="center" textRotation="90" wrapText="1" readingOrder="1"/>
    </xf>
    <xf numFmtId="0" fontId="9" fillId="10" borderId="8" xfId="0" applyFont="1" applyFill="1" applyBorder="1" applyAlignment="1">
      <alignment horizontal="center" vertical="center" textRotation="90" wrapText="1" readingOrder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7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B0E098"/>
      <color rgb="FFD1F3FF"/>
      <color rgb="FFFFCCFF"/>
      <color rgb="FFDFD6F6"/>
      <color rgb="FFCCBEF0"/>
      <color rgb="FFFFFFCC"/>
      <color rgb="FFB9EDFF"/>
      <color rgb="FFFFDF7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zoomScale="110" zoomScaleNormal="110" workbookViewId="0">
      <selection activeCell="F24" sqref="F24:M24"/>
    </sheetView>
  </sheetViews>
  <sheetFormatPr defaultColWidth="16.28515625" defaultRowHeight="15" x14ac:dyDescent="0.25"/>
  <cols>
    <col min="1" max="1" width="16.28515625" bestFit="1" customWidth="1"/>
    <col min="2" max="2" width="20.28515625" customWidth="1"/>
    <col min="3" max="3" width="12.28515625" bestFit="1" customWidth="1"/>
    <col min="4" max="4" width="20.42578125" bestFit="1" customWidth="1"/>
    <col min="5" max="5" width="17.7109375" bestFit="1" customWidth="1"/>
  </cols>
  <sheetData>
    <row r="1" spans="1:16" ht="15.75" thickBot="1" x14ac:dyDescent="0.3"/>
    <row r="2" spans="1:16" ht="15.75" thickBot="1" x14ac:dyDescent="0.3">
      <c r="A2" s="229" t="s">
        <v>102</v>
      </c>
      <c r="B2" s="230" t="s">
        <v>105</v>
      </c>
      <c r="C2" s="230" t="s">
        <v>101</v>
      </c>
      <c r="D2" s="230" t="s">
        <v>103</v>
      </c>
      <c r="E2" s="130" t="s">
        <v>104</v>
      </c>
      <c r="F2" s="369" t="s">
        <v>114</v>
      </c>
      <c r="G2" s="370"/>
      <c r="H2" s="370"/>
      <c r="I2" s="370"/>
      <c r="J2" s="370"/>
      <c r="K2" s="370"/>
      <c r="L2" s="370"/>
      <c r="M2" s="371"/>
      <c r="N2" s="1"/>
      <c r="O2" s="1"/>
      <c r="P2" s="1"/>
    </row>
    <row r="3" spans="1:16" s="197" customFormat="1" x14ac:dyDescent="0.25">
      <c r="A3" s="220" t="s">
        <v>138</v>
      </c>
      <c r="B3" s="225"/>
      <c r="C3" s="226"/>
      <c r="D3" s="227"/>
      <c r="E3" s="228"/>
      <c r="F3" s="372"/>
      <c r="G3" s="373"/>
      <c r="H3" s="373"/>
      <c r="I3" s="373"/>
      <c r="J3" s="373"/>
      <c r="K3" s="373"/>
      <c r="L3" s="373"/>
      <c r="M3" s="374"/>
      <c r="N3" s="196"/>
      <c r="O3" s="196"/>
      <c r="P3" s="196"/>
    </row>
    <row r="4" spans="1:16" s="197" customFormat="1" x14ac:dyDescent="0.25">
      <c r="A4" s="195"/>
      <c r="B4" s="265"/>
      <c r="C4" s="263"/>
      <c r="D4" s="261"/>
      <c r="E4" s="262"/>
      <c r="F4" s="375"/>
      <c r="G4" s="376"/>
      <c r="H4" s="376"/>
      <c r="I4" s="376"/>
      <c r="J4" s="376"/>
      <c r="K4" s="376"/>
      <c r="L4" s="376"/>
      <c r="M4" s="377"/>
      <c r="N4" s="196"/>
      <c r="O4" s="196"/>
      <c r="P4" s="196"/>
    </row>
    <row r="5" spans="1:16" s="197" customFormat="1" ht="15.75" thickBot="1" x14ac:dyDescent="0.3">
      <c r="A5" s="195"/>
      <c r="B5" s="265"/>
      <c r="C5" s="263"/>
      <c r="D5" s="261"/>
      <c r="E5" s="262"/>
      <c r="F5" s="375"/>
      <c r="G5" s="376"/>
      <c r="H5" s="376"/>
      <c r="I5" s="376"/>
      <c r="J5" s="376"/>
      <c r="K5" s="376"/>
      <c r="L5" s="376"/>
      <c r="M5" s="377"/>
      <c r="N5" s="196"/>
      <c r="O5" s="196"/>
      <c r="P5" s="196"/>
    </row>
    <row r="6" spans="1:16" s="197" customFormat="1" ht="14.65" customHeight="1" x14ac:dyDescent="0.25">
      <c r="A6" s="220" t="s">
        <v>227</v>
      </c>
      <c r="B6" s="225"/>
      <c r="C6" s="226"/>
      <c r="D6" s="227"/>
      <c r="E6" s="228"/>
      <c r="F6" s="363"/>
      <c r="G6" s="364"/>
      <c r="H6" s="364"/>
      <c r="I6" s="364"/>
      <c r="J6" s="364"/>
      <c r="K6" s="364"/>
      <c r="L6" s="364"/>
      <c r="M6" s="365"/>
      <c r="N6" s="196"/>
      <c r="O6" s="196"/>
      <c r="P6" s="196"/>
    </row>
    <row r="7" spans="1:16" s="197" customFormat="1" ht="14.65" customHeight="1" x14ac:dyDescent="0.25">
      <c r="A7" s="195"/>
      <c r="B7" s="231"/>
      <c r="C7" s="237"/>
      <c r="D7" s="232"/>
      <c r="E7" s="233"/>
      <c r="F7" s="366"/>
      <c r="G7" s="367"/>
      <c r="H7" s="367"/>
      <c r="I7" s="367"/>
      <c r="J7" s="367"/>
      <c r="K7" s="367"/>
      <c r="L7" s="367"/>
      <c r="M7" s="368"/>
      <c r="N7" s="196"/>
      <c r="O7" s="196"/>
      <c r="P7" s="196"/>
    </row>
    <row r="8" spans="1:16" s="197" customFormat="1" ht="14.65" customHeight="1" thickBot="1" x14ac:dyDescent="0.3">
      <c r="A8" s="221"/>
      <c r="B8" s="222"/>
      <c r="C8" s="223"/>
      <c r="D8" s="223"/>
      <c r="E8" s="224"/>
      <c r="F8" s="360"/>
      <c r="G8" s="361"/>
      <c r="H8" s="361"/>
      <c r="I8" s="361"/>
      <c r="J8" s="361"/>
      <c r="K8" s="361"/>
      <c r="L8" s="361"/>
      <c r="M8" s="362"/>
      <c r="N8" s="196"/>
      <c r="O8" s="196"/>
      <c r="P8" s="196"/>
    </row>
    <row r="9" spans="1:16" s="197" customFormat="1" ht="14.65" customHeight="1" x14ac:dyDescent="0.25">
      <c r="A9" s="220" t="s">
        <v>139</v>
      </c>
      <c r="B9" s="225"/>
      <c r="C9" s="226"/>
      <c r="D9" s="227"/>
      <c r="E9" s="228"/>
      <c r="F9" s="363"/>
      <c r="G9" s="364"/>
      <c r="H9" s="364"/>
      <c r="I9" s="364"/>
      <c r="J9" s="364"/>
      <c r="K9" s="364"/>
      <c r="L9" s="364"/>
      <c r="M9" s="365"/>
      <c r="N9" s="196"/>
      <c r="O9" s="196"/>
      <c r="P9" s="196"/>
    </row>
    <row r="10" spans="1:16" s="197" customFormat="1" ht="14.65" customHeight="1" x14ac:dyDescent="0.25">
      <c r="A10" s="195"/>
      <c r="B10" s="231"/>
      <c r="C10" s="237"/>
      <c r="D10" s="232"/>
      <c r="E10" s="233"/>
      <c r="F10" s="366"/>
      <c r="G10" s="367"/>
      <c r="H10" s="367"/>
      <c r="I10" s="367"/>
      <c r="J10" s="367"/>
      <c r="K10" s="367"/>
      <c r="L10" s="367"/>
      <c r="M10" s="368"/>
      <c r="N10" s="196"/>
      <c r="O10" s="196"/>
      <c r="P10" s="196"/>
    </row>
    <row r="11" spans="1:16" s="197" customFormat="1" ht="14.65" customHeight="1" thickBot="1" x14ac:dyDescent="0.3">
      <c r="A11" s="221"/>
      <c r="B11" s="222"/>
      <c r="C11" s="223"/>
      <c r="D11" s="223"/>
      <c r="E11" s="224"/>
      <c r="F11" s="360"/>
      <c r="G11" s="361"/>
      <c r="H11" s="361"/>
      <c r="I11" s="361"/>
      <c r="J11" s="361"/>
      <c r="K11" s="361"/>
      <c r="L11" s="361"/>
      <c r="M11" s="362"/>
      <c r="N11" s="196"/>
      <c r="O11" s="196"/>
      <c r="P11" s="196"/>
    </row>
    <row r="12" spans="1:16" s="197" customFormat="1" x14ac:dyDescent="0.25">
      <c r="A12" s="220" t="s">
        <v>176</v>
      </c>
      <c r="B12" s="225"/>
      <c r="C12" s="226"/>
      <c r="D12" s="227"/>
      <c r="E12" s="228"/>
      <c r="F12" s="363"/>
      <c r="G12" s="364"/>
      <c r="H12" s="364"/>
      <c r="I12" s="364"/>
      <c r="J12" s="364"/>
      <c r="K12" s="364"/>
      <c r="L12" s="364"/>
      <c r="M12" s="365"/>
      <c r="N12" s="196"/>
      <c r="O12" s="196"/>
      <c r="P12" s="196"/>
    </row>
    <row r="13" spans="1:16" s="197" customFormat="1" x14ac:dyDescent="0.25">
      <c r="A13" s="195"/>
      <c r="B13" s="231"/>
      <c r="C13" s="237"/>
      <c r="D13" s="232"/>
      <c r="E13" s="233"/>
      <c r="F13" s="366"/>
      <c r="G13" s="367"/>
      <c r="H13" s="367"/>
      <c r="I13" s="367"/>
      <c r="J13" s="367"/>
      <c r="K13" s="367"/>
      <c r="L13" s="367"/>
      <c r="M13" s="368"/>
      <c r="N13" s="196"/>
      <c r="O13" s="196"/>
      <c r="P13" s="196"/>
    </row>
    <row r="14" spans="1:16" s="197" customFormat="1" ht="15.75" thickBot="1" x14ac:dyDescent="0.3">
      <c r="A14" s="221"/>
      <c r="B14" s="222"/>
      <c r="C14" s="223"/>
      <c r="D14" s="223"/>
      <c r="E14" s="224"/>
      <c r="F14" s="360"/>
      <c r="G14" s="361"/>
      <c r="H14" s="361"/>
      <c r="I14" s="361"/>
      <c r="J14" s="361"/>
      <c r="K14" s="361"/>
      <c r="L14" s="361"/>
      <c r="M14" s="362"/>
      <c r="N14" s="196"/>
      <c r="O14" s="196"/>
      <c r="P14" s="196"/>
    </row>
    <row r="15" spans="1:16" s="197" customFormat="1" ht="14.65" customHeight="1" x14ac:dyDescent="0.25">
      <c r="A15" s="220" t="s">
        <v>44</v>
      </c>
      <c r="B15" s="267"/>
      <c r="C15" s="226"/>
      <c r="D15" s="227"/>
      <c r="E15" s="228"/>
      <c r="F15" s="363"/>
      <c r="G15" s="364"/>
      <c r="H15" s="364"/>
      <c r="I15" s="364"/>
      <c r="J15" s="364"/>
      <c r="K15" s="364"/>
      <c r="L15" s="364"/>
      <c r="M15" s="365"/>
    </row>
    <row r="16" spans="1:16" s="197" customFormat="1" ht="14.65" customHeight="1" x14ac:dyDescent="0.25">
      <c r="A16" s="195"/>
      <c r="B16" s="266"/>
      <c r="C16" s="263"/>
      <c r="D16" s="261"/>
      <c r="E16" s="262"/>
      <c r="F16" s="366"/>
      <c r="G16" s="367"/>
      <c r="H16" s="367"/>
      <c r="I16" s="367"/>
      <c r="J16" s="367"/>
      <c r="K16" s="367"/>
      <c r="L16" s="367"/>
      <c r="M16" s="368"/>
    </row>
    <row r="17" spans="1:16" s="197" customFormat="1" ht="15.75" thickBot="1" x14ac:dyDescent="0.3">
      <c r="A17" s="221"/>
      <c r="B17" s="222"/>
      <c r="C17" s="264"/>
      <c r="D17" s="223"/>
      <c r="E17" s="224"/>
      <c r="F17" s="360"/>
      <c r="G17" s="361"/>
      <c r="H17" s="361"/>
      <c r="I17" s="361"/>
      <c r="J17" s="361"/>
      <c r="K17" s="361"/>
      <c r="L17" s="361"/>
      <c r="M17" s="362"/>
    </row>
    <row r="18" spans="1:16" s="197" customFormat="1" ht="14.65" customHeight="1" x14ac:dyDescent="0.25">
      <c r="A18" s="220" t="s">
        <v>106</v>
      </c>
      <c r="B18" s="225"/>
      <c r="C18" s="226"/>
      <c r="D18" s="227"/>
      <c r="E18" s="228"/>
      <c r="F18" s="363"/>
      <c r="G18" s="364"/>
      <c r="H18" s="364"/>
      <c r="I18" s="364"/>
      <c r="J18" s="364"/>
      <c r="K18" s="364"/>
      <c r="L18" s="364"/>
      <c r="M18" s="365"/>
    </row>
    <row r="19" spans="1:16" s="197" customFormat="1" ht="14.65" customHeight="1" x14ac:dyDescent="0.25">
      <c r="A19" s="195"/>
      <c r="B19" s="231"/>
      <c r="C19" s="237"/>
      <c r="D19" s="232"/>
      <c r="E19" s="233"/>
      <c r="F19" s="366"/>
      <c r="G19" s="367"/>
      <c r="H19" s="367"/>
      <c r="I19" s="367"/>
      <c r="J19" s="367"/>
      <c r="K19" s="367"/>
      <c r="L19" s="367"/>
      <c r="M19" s="368"/>
    </row>
    <row r="20" spans="1:16" s="197" customFormat="1" ht="14.65" customHeight="1" thickBot="1" x14ac:dyDescent="0.3">
      <c r="A20" s="221"/>
      <c r="B20" s="222"/>
      <c r="C20" s="223"/>
      <c r="D20" s="223"/>
      <c r="E20" s="224"/>
      <c r="F20" s="360"/>
      <c r="G20" s="361"/>
      <c r="H20" s="361"/>
      <c r="I20" s="361"/>
      <c r="J20" s="361"/>
      <c r="K20" s="361"/>
      <c r="L20" s="361"/>
      <c r="M20" s="362"/>
    </row>
    <row r="21" spans="1:16" s="197" customFormat="1" ht="14.65" customHeight="1" x14ac:dyDescent="0.25">
      <c r="A21" s="220" t="s">
        <v>107</v>
      </c>
      <c r="B21" s="225"/>
      <c r="C21" s="226"/>
      <c r="D21" s="227"/>
      <c r="E21" s="228"/>
      <c r="F21" s="363"/>
      <c r="G21" s="364"/>
      <c r="H21" s="364"/>
      <c r="I21" s="364"/>
      <c r="J21" s="364"/>
      <c r="K21" s="364"/>
      <c r="L21" s="364"/>
      <c r="M21" s="365"/>
    </row>
    <row r="22" spans="1:16" s="197" customFormat="1" x14ac:dyDescent="0.25">
      <c r="A22" s="195"/>
      <c r="B22" s="231"/>
      <c r="C22" s="237"/>
      <c r="D22" s="232"/>
      <c r="E22" s="233"/>
      <c r="F22" s="366"/>
      <c r="G22" s="367"/>
      <c r="H22" s="367"/>
      <c r="I22" s="367"/>
      <c r="J22" s="367"/>
      <c r="K22" s="367"/>
      <c r="L22" s="367"/>
      <c r="M22" s="368"/>
    </row>
    <row r="23" spans="1:16" s="197" customFormat="1" ht="14.65" customHeight="1" thickBot="1" x14ac:dyDescent="0.3">
      <c r="A23" s="221"/>
      <c r="B23" s="222"/>
      <c r="C23" s="223"/>
      <c r="D23" s="223"/>
      <c r="E23" s="224"/>
      <c r="F23" s="360"/>
      <c r="G23" s="361"/>
      <c r="H23" s="361"/>
      <c r="I23" s="361"/>
      <c r="J23" s="361"/>
      <c r="K23" s="361"/>
      <c r="L23" s="361"/>
      <c r="M23" s="362"/>
    </row>
    <row r="24" spans="1:16" s="197" customFormat="1" x14ac:dyDescent="0.25">
      <c r="A24" s="220" t="s">
        <v>108</v>
      </c>
      <c r="B24" s="225"/>
      <c r="C24" s="226"/>
      <c r="D24" s="227"/>
      <c r="E24" s="228"/>
      <c r="F24" s="363"/>
      <c r="G24" s="364"/>
      <c r="H24" s="364"/>
      <c r="I24" s="364"/>
      <c r="J24" s="364"/>
      <c r="K24" s="364"/>
      <c r="L24" s="364"/>
      <c r="M24" s="365"/>
      <c r="N24" s="196"/>
      <c r="O24" s="196"/>
      <c r="P24" s="196"/>
    </row>
    <row r="25" spans="1:16" s="197" customFormat="1" x14ac:dyDescent="0.25">
      <c r="A25" s="195"/>
      <c r="B25" s="231"/>
      <c r="C25" s="237"/>
      <c r="D25" s="232"/>
      <c r="E25" s="233"/>
      <c r="F25" s="366"/>
      <c r="G25" s="367"/>
      <c r="H25" s="367"/>
      <c r="I25" s="367"/>
      <c r="J25" s="367"/>
      <c r="K25" s="367"/>
      <c r="L25" s="367"/>
      <c r="M25" s="368"/>
      <c r="N25" s="196"/>
      <c r="O25" s="196"/>
      <c r="P25" s="196"/>
    </row>
    <row r="26" spans="1:16" s="197" customFormat="1" ht="15.75" thickBot="1" x14ac:dyDescent="0.3">
      <c r="A26" s="221"/>
      <c r="B26" s="222"/>
      <c r="C26" s="223"/>
      <c r="D26" s="223"/>
      <c r="E26" s="224"/>
      <c r="F26" s="360"/>
      <c r="G26" s="361"/>
      <c r="H26" s="361"/>
      <c r="I26" s="361"/>
      <c r="J26" s="361"/>
      <c r="K26" s="361"/>
      <c r="L26" s="361"/>
      <c r="M26" s="362"/>
      <c r="N26" s="196"/>
      <c r="O26" s="196"/>
      <c r="P26" s="196"/>
    </row>
    <row r="27" spans="1:16" s="197" customFormat="1" ht="14.65" customHeight="1" x14ac:dyDescent="0.25">
      <c r="A27" s="220" t="s">
        <v>109</v>
      </c>
      <c r="B27" s="267"/>
      <c r="C27" s="226"/>
      <c r="D27" s="227"/>
      <c r="E27" s="228"/>
      <c r="F27" s="363"/>
      <c r="G27" s="364"/>
      <c r="H27" s="364"/>
      <c r="I27" s="364"/>
      <c r="J27" s="364"/>
      <c r="K27" s="364"/>
      <c r="L27" s="364"/>
      <c r="M27" s="365"/>
    </row>
    <row r="28" spans="1:16" s="197" customFormat="1" ht="14.65" customHeight="1" x14ac:dyDescent="0.25">
      <c r="A28" s="195"/>
      <c r="B28" s="266"/>
      <c r="C28" s="263"/>
      <c r="D28" s="261"/>
      <c r="E28" s="262"/>
      <c r="F28" s="366"/>
      <c r="G28" s="367"/>
      <c r="H28" s="367"/>
      <c r="I28" s="367"/>
      <c r="J28" s="367"/>
      <c r="K28" s="367"/>
      <c r="L28" s="367"/>
      <c r="M28" s="368"/>
    </row>
    <row r="29" spans="1:16" s="197" customFormat="1" ht="15.75" thickBot="1" x14ac:dyDescent="0.3">
      <c r="A29" s="221"/>
      <c r="B29" s="222"/>
      <c r="C29" s="264"/>
      <c r="D29" s="223"/>
      <c r="E29" s="224"/>
      <c r="F29" s="360"/>
      <c r="G29" s="361"/>
      <c r="H29" s="361"/>
      <c r="I29" s="361"/>
      <c r="J29" s="361"/>
      <c r="K29" s="361"/>
      <c r="L29" s="361"/>
      <c r="M29" s="362"/>
    </row>
    <row r="30" spans="1:16" s="197" customFormat="1" ht="14.65" customHeight="1" x14ac:dyDescent="0.25">
      <c r="A30" s="220" t="s">
        <v>110</v>
      </c>
      <c r="B30" s="225"/>
      <c r="C30" s="226"/>
      <c r="D30" s="227"/>
      <c r="E30" s="228"/>
      <c r="F30" s="363"/>
      <c r="G30" s="364"/>
      <c r="H30" s="364"/>
      <c r="I30" s="364"/>
      <c r="J30" s="364"/>
      <c r="K30" s="364"/>
      <c r="L30" s="364"/>
      <c r="M30" s="365"/>
    </row>
    <row r="31" spans="1:16" s="197" customFormat="1" ht="14.65" customHeight="1" x14ac:dyDescent="0.25">
      <c r="A31" s="195"/>
      <c r="B31" s="231"/>
      <c r="C31" s="237"/>
      <c r="D31" s="232"/>
      <c r="E31" s="233"/>
      <c r="F31" s="366"/>
      <c r="G31" s="367"/>
      <c r="H31" s="367"/>
      <c r="I31" s="367"/>
      <c r="J31" s="367"/>
      <c r="K31" s="367"/>
      <c r="L31" s="367"/>
      <c r="M31" s="368"/>
    </row>
    <row r="32" spans="1:16" s="197" customFormat="1" ht="14.65" customHeight="1" thickBot="1" x14ac:dyDescent="0.3">
      <c r="A32" s="221"/>
      <c r="B32" s="222"/>
      <c r="C32" s="223"/>
      <c r="D32" s="223"/>
      <c r="E32" s="224"/>
      <c r="F32" s="360"/>
      <c r="G32" s="361"/>
      <c r="H32" s="361"/>
      <c r="I32" s="361"/>
      <c r="J32" s="361"/>
      <c r="K32" s="361"/>
      <c r="L32" s="361"/>
      <c r="M32" s="362"/>
    </row>
    <row r="33" spans="1:16" s="197" customFormat="1" ht="14.65" customHeight="1" x14ac:dyDescent="0.25">
      <c r="A33" s="220" t="s">
        <v>111</v>
      </c>
      <c r="B33" s="225"/>
      <c r="C33" s="226"/>
      <c r="D33" s="227"/>
      <c r="E33" s="228"/>
      <c r="F33" s="363"/>
      <c r="G33" s="364"/>
      <c r="H33" s="364"/>
      <c r="I33" s="364"/>
      <c r="J33" s="364"/>
      <c r="K33" s="364"/>
      <c r="L33" s="364"/>
      <c r="M33" s="365"/>
    </row>
    <row r="34" spans="1:16" s="197" customFormat="1" x14ac:dyDescent="0.25">
      <c r="A34" s="195"/>
      <c r="B34" s="231"/>
      <c r="C34" s="237"/>
      <c r="D34" s="232"/>
      <c r="E34" s="233"/>
      <c r="F34" s="366"/>
      <c r="G34" s="367"/>
      <c r="H34" s="367"/>
      <c r="I34" s="367"/>
      <c r="J34" s="367"/>
      <c r="K34" s="367"/>
      <c r="L34" s="367"/>
      <c r="M34" s="368"/>
    </row>
    <row r="35" spans="1:16" s="197" customFormat="1" ht="14.65" customHeight="1" thickBot="1" x14ac:dyDescent="0.3">
      <c r="A35" s="221"/>
      <c r="B35" s="222"/>
      <c r="C35" s="223"/>
      <c r="D35" s="223"/>
      <c r="E35" s="224"/>
      <c r="F35" s="360"/>
      <c r="G35" s="361"/>
      <c r="H35" s="361"/>
      <c r="I35" s="361"/>
      <c r="J35" s="361"/>
      <c r="K35" s="361"/>
      <c r="L35" s="361"/>
      <c r="M35" s="362"/>
    </row>
    <row r="36" spans="1:16" s="197" customFormat="1" ht="14.65" customHeight="1" x14ac:dyDescent="0.25">
      <c r="A36" s="220" t="s">
        <v>112</v>
      </c>
      <c r="B36" s="225"/>
      <c r="C36" s="226"/>
      <c r="D36" s="227"/>
      <c r="E36" s="228"/>
      <c r="F36" s="363"/>
      <c r="G36" s="364"/>
      <c r="H36" s="364"/>
      <c r="I36" s="364"/>
      <c r="J36" s="364"/>
      <c r="K36" s="364"/>
      <c r="L36" s="364"/>
      <c r="M36" s="365"/>
    </row>
    <row r="37" spans="1:16" s="197" customFormat="1" x14ac:dyDescent="0.25">
      <c r="A37" s="195"/>
      <c r="B37" s="243"/>
      <c r="C37" s="236"/>
      <c r="D37" s="244"/>
      <c r="E37" s="245"/>
      <c r="F37" s="366"/>
      <c r="G37" s="367"/>
      <c r="H37" s="367"/>
      <c r="I37" s="367"/>
      <c r="J37" s="367"/>
      <c r="K37" s="367"/>
      <c r="L37" s="367"/>
      <c r="M37" s="368"/>
    </row>
    <row r="38" spans="1:16" s="197" customFormat="1" ht="15.75" thickBot="1" x14ac:dyDescent="0.3">
      <c r="A38" s="221"/>
      <c r="B38" s="222"/>
      <c r="C38" s="238"/>
      <c r="D38" s="223"/>
      <c r="E38" s="224"/>
      <c r="F38" s="360"/>
      <c r="G38" s="361"/>
      <c r="H38" s="361"/>
      <c r="I38" s="361"/>
      <c r="J38" s="361"/>
      <c r="K38" s="361"/>
      <c r="L38" s="361"/>
      <c r="M38" s="362"/>
    </row>
    <row r="39" spans="1:16" s="197" customFormat="1" x14ac:dyDescent="0.25">
      <c r="A39" s="220" t="s">
        <v>138</v>
      </c>
      <c r="B39" s="239"/>
      <c r="C39" s="240"/>
      <c r="D39" s="241"/>
      <c r="E39" s="242"/>
      <c r="F39" s="382"/>
      <c r="G39" s="383"/>
      <c r="H39" s="383"/>
      <c r="I39" s="383"/>
      <c r="J39" s="383"/>
      <c r="K39" s="383"/>
      <c r="L39" s="383"/>
      <c r="M39" s="384"/>
    </row>
    <row r="40" spans="1:16" s="197" customFormat="1" x14ac:dyDescent="0.25">
      <c r="A40" s="195"/>
      <c r="B40" s="243"/>
      <c r="C40" s="236"/>
      <c r="D40" s="244"/>
      <c r="E40" s="245"/>
      <c r="F40" s="385"/>
      <c r="G40" s="386"/>
      <c r="H40" s="386"/>
      <c r="I40" s="386"/>
      <c r="J40" s="386"/>
      <c r="K40" s="386"/>
      <c r="L40" s="386"/>
      <c r="M40" s="387"/>
    </row>
    <row r="41" spans="1:16" s="197" customFormat="1" x14ac:dyDescent="0.25">
      <c r="A41" s="221"/>
      <c r="B41" s="222"/>
      <c r="C41" s="238"/>
      <c r="D41" s="223"/>
      <c r="E41" s="224"/>
      <c r="F41" s="379"/>
      <c r="G41" s="380"/>
      <c r="H41" s="380"/>
      <c r="I41" s="380"/>
      <c r="J41" s="380"/>
      <c r="K41" s="380"/>
      <c r="L41" s="380"/>
      <c r="M41" s="381"/>
    </row>
    <row r="42" spans="1:16" s="197" customFormat="1" x14ac:dyDescent="0.25">
      <c r="A42" s="220" t="s">
        <v>227</v>
      </c>
      <c r="B42" s="225"/>
      <c r="C42" s="226"/>
      <c r="D42" s="227"/>
      <c r="E42" s="228"/>
      <c r="F42" s="363"/>
      <c r="G42" s="364"/>
      <c r="H42" s="364"/>
      <c r="I42" s="364"/>
      <c r="J42" s="364"/>
      <c r="K42" s="364"/>
      <c r="L42" s="364"/>
      <c r="M42" s="365"/>
      <c r="N42" s="196"/>
      <c r="O42" s="196"/>
      <c r="P42" s="196"/>
    </row>
    <row r="43" spans="1:16" s="197" customFormat="1" x14ac:dyDescent="0.25">
      <c r="A43" s="195"/>
      <c r="B43" s="231"/>
      <c r="C43" s="237"/>
      <c r="D43" s="232"/>
      <c r="E43" s="233"/>
      <c r="F43" s="366"/>
      <c r="G43" s="367"/>
      <c r="H43" s="367"/>
      <c r="I43" s="367"/>
      <c r="J43" s="367"/>
      <c r="K43" s="367"/>
      <c r="L43" s="367"/>
      <c r="M43" s="368"/>
    </row>
    <row r="44" spans="1:16" s="197" customFormat="1" x14ac:dyDescent="0.25">
      <c r="A44" s="221"/>
      <c r="B44" s="222"/>
      <c r="C44" s="223"/>
      <c r="D44" s="223"/>
      <c r="E44" s="224"/>
      <c r="F44" s="360"/>
      <c r="G44" s="361"/>
      <c r="H44" s="361"/>
      <c r="I44" s="361"/>
      <c r="J44" s="361"/>
      <c r="K44" s="361"/>
      <c r="L44" s="361"/>
      <c r="M44" s="362"/>
      <c r="N44" s="196"/>
      <c r="O44" s="196"/>
      <c r="P44" s="196"/>
    </row>
    <row r="45" spans="1:16" s="197" customFormat="1" x14ac:dyDescent="0.25">
      <c r="A45" s="220" t="s">
        <v>139</v>
      </c>
      <c r="B45" s="225"/>
      <c r="C45" s="226"/>
      <c r="D45" s="227"/>
      <c r="E45" s="228"/>
      <c r="F45" s="363"/>
      <c r="G45" s="364"/>
      <c r="H45" s="364"/>
      <c r="I45" s="364"/>
      <c r="J45" s="364"/>
      <c r="K45" s="364"/>
      <c r="L45" s="364"/>
      <c r="M45" s="365"/>
      <c r="N45" s="196"/>
      <c r="O45" s="196"/>
      <c r="P45" s="196"/>
    </row>
    <row r="46" spans="1:16" s="197" customFormat="1" x14ac:dyDescent="0.25">
      <c r="A46" s="195"/>
      <c r="B46" s="231"/>
      <c r="C46" s="237"/>
      <c r="D46" s="232"/>
      <c r="E46" s="233"/>
      <c r="F46" s="366"/>
      <c r="G46" s="367"/>
      <c r="H46" s="367"/>
      <c r="I46" s="367"/>
      <c r="J46" s="367"/>
      <c r="K46" s="367"/>
      <c r="L46" s="367"/>
      <c r="M46" s="368"/>
    </row>
    <row r="47" spans="1:16" s="197" customFormat="1" ht="15.75" thickBot="1" x14ac:dyDescent="0.3">
      <c r="A47" s="221"/>
      <c r="B47" s="222"/>
      <c r="C47" s="223"/>
      <c r="D47" s="223"/>
      <c r="E47" s="224"/>
      <c r="F47" s="360"/>
      <c r="G47" s="361"/>
      <c r="H47" s="361"/>
      <c r="I47" s="361"/>
      <c r="J47" s="361"/>
      <c r="K47" s="361"/>
      <c r="L47" s="361"/>
      <c r="M47" s="362"/>
      <c r="N47" s="196"/>
      <c r="O47" s="196"/>
      <c r="P47" s="196"/>
    </row>
    <row r="48" spans="1:16" x14ac:dyDescent="0.25">
      <c r="A48" s="1"/>
    </row>
    <row r="49" spans="1:2" x14ac:dyDescent="0.25">
      <c r="A49" s="1"/>
    </row>
    <row r="50" spans="1:2" x14ac:dyDescent="0.25">
      <c r="A50" s="378" t="s">
        <v>180</v>
      </c>
      <c r="B50" s="378"/>
    </row>
  </sheetData>
  <mergeCells count="47">
    <mergeCell ref="F8:M8"/>
    <mergeCell ref="F10:M10"/>
    <mergeCell ref="F11:M11"/>
    <mergeCell ref="F41:M41"/>
    <mergeCell ref="F39:M39"/>
    <mergeCell ref="F38:M38"/>
    <mergeCell ref="F40:M40"/>
    <mergeCell ref="F16:M16"/>
    <mergeCell ref="F17:M17"/>
    <mergeCell ref="F18:M18"/>
    <mergeCell ref="F21:M21"/>
    <mergeCell ref="F30:M30"/>
    <mergeCell ref="F20:M20"/>
    <mergeCell ref="F25:M25"/>
    <mergeCell ref="F26:M26"/>
    <mergeCell ref="F13:M13"/>
    <mergeCell ref="A50:B50"/>
    <mergeCell ref="F45:M45"/>
    <mergeCell ref="F46:M46"/>
    <mergeCell ref="F42:M42"/>
    <mergeCell ref="F43:M43"/>
    <mergeCell ref="F44:M44"/>
    <mergeCell ref="F47:M47"/>
    <mergeCell ref="F2:M2"/>
    <mergeCell ref="F37:M37"/>
    <mergeCell ref="F22:M22"/>
    <mergeCell ref="F27:M27"/>
    <mergeCell ref="F32:M32"/>
    <mergeCell ref="F3:M3"/>
    <mergeCell ref="F6:M6"/>
    <mergeCell ref="F12:M12"/>
    <mergeCell ref="F9:M9"/>
    <mergeCell ref="F31:M31"/>
    <mergeCell ref="F24:M24"/>
    <mergeCell ref="F23:M23"/>
    <mergeCell ref="F15:M15"/>
    <mergeCell ref="F4:M4"/>
    <mergeCell ref="F5:M5"/>
    <mergeCell ref="F7:M7"/>
    <mergeCell ref="F14:M14"/>
    <mergeCell ref="F36:M36"/>
    <mergeCell ref="F33:M33"/>
    <mergeCell ref="F34:M34"/>
    <mergeCell ref="F35:M35"/>
    <mergeCell ref="F28:M28"/>
    <mergeCell ref="F29:M29"/>
    <mergeCell ref="F19:M1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E202"/>
  <sheetViews>
    <sheetView zoomScale="80" zoomScaleNormal="80" workbookViewId="0">
      <pane xSplit="2" topLeftCell="C1" activePane="topRight" state="frozen"/>
      <selection activeCell="J80" sqref="J80"/>
      <selection pane="topRight" activeCell="F39" sqref="F39"/>
    </sheetView>
  </sheetViews>
  <sheetFormatPr defaultRowHeight="15" x14ac:dyDescent="0.25"/>
  <cols>
    <col min="1" max="1" width="9.42578125" customWidth="1"/>
    <col min="2" max="2" width="24.7109375" customWidth="1"/>
    <col min="3" max="3" width="14" customWidth="1"/>
    <col min="4" max="4" width="10.5703125" bestFit="1" customWidth="1"/>
    <col min="5" max="5" width="16.5703125" customWidth="1"/>
  </cols>
  <sheetData>
    <row r="1" spans="1:5" s="2" customFormat="1" ht="15.75" thickBot="1" x14ac:dyDescent="0.3">
      <c r="A1" s="16"/>
      <c r="B1" s="16"/>
      <c r="C1" s="16"/>
      <c r="D1"/>
      <c r="E1"/>
    </row>
    <row r="2" spans="1:5" ht="15.75" thickBot="1" x14ac:dyDescent="0.3">
      <c r="A2" s="16"/>
      <c r="B2" s="22" t="s">
        <v>13</v>
      </c>
      <c r="C2" s="251">
        <v>0.7</v>
      </c>
    </row>
    <row r="3" spans="1:5" s="5" customFormat="1" ht="15.75" thickBot="1" x14ac:dyDescent="0.3">
      <c r="B3" s="16"/>
      <c r="C3" s="16"/>
    </row>
    <row r="4" spans="1:5" ht="15.75" customHeight="1" thickBot="1" x14ac:dyDescent="0.3">
      <c r="A4" s="444" t="s">
        <v>14</v>
      </c>
      <c r="B4" s="15" t="s">
        <v>10</v>
      </c>
      <c r="C4" s="119">
        <f>' 1M - RES'!C4</f>
        <v>46023</v>
      </c>
    </row>
    <row r="5" spans="1:5" ht="15" customHeight="1" x14ac:dyDescent="0.25">
      <c r="A5" s="445"/>
      <c r="B5" s="9" t="s">
        <v>20</v>
      </c>
      <c r="C5" s="3">
        <f>'BIZ kWh ENTRY'!S100</f>
        <v>0</v>
      </c>
    </row>
    <row r="6" spans="1:5" x14ac:dyDescent="0.25">
      <c r="A6" s="445"/>
      <c r="B6" s="10" t="s">
        <v>0</v>
      </c>
      <c r="C6" s="3">
        <f>'BIZ kWh ENTRY'!S101</f>
        <v>0</v>
      </c>
    </row>
    <row r="7" spans="1:5" x14ac:dyDescent="0.25">
      <c r="A7" s="445"/>
      <c r="B7" s="9" t="s">
        <v>21</v>
      </c>
      <c r="C7" s="3">
        <f>'BIZ kWh ENTRY'!S102</f>
        <v>0</v>
      </c>
    </row>
    <row r="8" spans="1:5" x14ac:dyDescent="0.25">
      <c r="A8" s="445"/>
      <c r="B8" s="9" t="s">
        <v>1</v>
      </c>
      <c r="C8" s="3">
        <f>'BIZ kWh ENTRY'!S103</f>
        <v>0</v>
      </c>
    </row>
    <row r="9" spans="1:5" x14ac:dyDescent="0.25">
      <c r="A9" s="445"/>
      <c r="B9" s="10" t="s">
        <v>22</v>
      </c>
      <c r="C9" s="3">
        <f>'BIZ kWh ENTRY'!S104</f>
        <v>0</v>
      </c>
    </row>
    <row r="10" spans="1:5" x14ac:dyDescent="0.25">
      <c r="A10" s="445"/>
      <c r="B10" s="9" t="s">
        <v>9</v>
      </c>
      <c r="C10" s="3">
        <f>'BIZ kWh ENTRY'!S105</f>
        <v>0</v>
      </c>
    </row>
    <row r="11" spans="1:5" x14ac:dyDescent="0.25">
      <c r="A11" s="445"/>
      <c r="B11" s="9" t="s">
        <v>3</v>
      </c>
      <c r="C11" s="3">
        <f>'BIZ kWh ENTRY'!S106</f>
        <v>0</v>
      </c>
    </row>
    <row r="12" spans="1:5" x14ac:dyDescent="0.25">
      <c r="A12" s="445"/>
      <c r="B12" s="9" t="s">
        <v>4</v>
      </c>
      <c r="C12" s="3">
        <f>'BIZ kWh ENTRY'!S107</f>
        <v>0</v>
      </c>
    </row>
    <row r="13" spans="1:5" x14ac:dyDescent="0.25">
      <c r="A13" s="445"/>
      <c r="B13" s="9" t="s">
        <v>5</v>
      </c>
      <c r="C13" s="3">
        <f>'BIZ kWh ENTRY'!S108</f>
        <v>0</v>
      </c>
    </row>
    <row r="14" spans="1:5" x14ac:dyDescent="0.25">
      <c r="A14" s="445"/>
      <c r="B14" s="9" t="s">
        <v>23</v>
      </c>
      <c r="C14" s="3">
        <f>'BIZ kWh ENTRY'!S109</f>
        <v>0</v>
      </c>
    </row>
    <row r="15" spans="1:5" x14ac:dyDescent="0.25">
      <c r="A15" s="445"/>
      <c r="B15" s="9" t="s">
        <v>24</v>
      </c>
      <c r="C15" s="3">
        <f>'BIZ kWh ENTRY'!S110</f>
        <v>0</v>
      </c>
    </row>
    <row r="16" spans="1:5" x14ac:dyDescent="0.25">
      <c r="A16" s="445"/>
      <c r="B16" s="9" t="s">
        <v>7</v>
      </c>
      <c r="C16" s="3">
        <f>'BIZ kWh ENTRY'!S111</f>
        <v>0</v>
      </c>
    </row>
    <row r="17" spans="1:3" x14ac:dyDescent="0.25">
      <c r="A17" s="445"/>
      <c r="B17" s="9" t="s">
        <v>8</v>
      </c>
      <c r="C17" s="3">
        <f>'BIZ kWh ENTRY'!S112</f>
        <v>0</v>
      </c>
    </row>
    <row r="18" spans="1:3" x14ac:dyDescent="0.25">
      <c r="A18" s="445"/>
      <c r="B18" s="9" t="s">
        <v>11</v>
      </c>
      <c r="C18" s="3"/>
    </row>
    <row r="19" spans="1:3" ht="15.75" thickBot="1" x14ac:dyDescent="0.3">
      <c r="A19" s="446"/>
      <c r="B19" s="149" t="str">
        <f>' 1M - RES'!B16</f>
        <v>Monthly kWh</v>
      </c>
      <c r="C19" s="168">
        <f>SUM(C5:C18)</f>
        <v>0</v>
      </c>
    </row>
    <row r="20" spans="1:3" x14ac:dyDescent="0.25">
      <c r="A20" s="31"/>
      <c r="B20" s="105"/>
      <c r="C20" s="7"/>
    </row>
    <row r="21" spans="1:3" ht="15.75" thickBot="1" x14ac:dyDescent="0.3">
      <c r="A21" s="19"/>
      <c r="B21" s="106"/>
      <c r="C21" s="17"/>
    </row>
    <row r="22" spans="1:3" ht="16.5" thickBot="1" x14ac:dyDescent="0.3">
      <c r="A22" s="447" t="s">
        <v>15</v>
      </c>
      <c r="B22" s="15" t="s">
        <v>10</v>
      </c>
      <c r="C22" s="119">
        <f>C$4</f>
        <v>46023</v>
      </c>
    </row>
    <row r="23" spans="1:3" ht="15" customHeight="1" x14ac:dyDescent="0.25">
      <c r="A23" s="448"/>
      <c r="B23" s="9" t="str">
        <f t="shared" ref="B23:C37" si="0">B5</f>
        <v>Air Comp</v>
      </c>
      <c r="C23" s="3">
        <f>C5</f>
        <v>0</v>
      </c>
    </row>
    <row r="24" spans="1:3" x14ac:dyDescent="0.25">
      <c r="A24" s="448"/>
      <c r="B24" s="10" t="str">
        <f t="shared" si="0"/>
        <v>Building Shell</v>
      </c>
      <c r="C24" s="3">
        <f t="shared" si="0"/>
        <v>0</v>
      </c>
    </row>
    <row r="25" spans="1:3" x14ac:dyDescent="0.25">
      <c r="A25" s="448"/>
      <c r="B25" s="9" t="str">
        <f t="shared" si="0"/>
        <v>Cooking</v>
      </c>
      <c r="C25" s="3">
        <f t="shared" si="0"/>
        <v>0</v>
      </c>
    </row>
    <row r="26" spans="1:3" x14ac:dyDescent="0.25">
      <c r="A26" s="448"/>
      <c r="B26" s="9" t="str">
        <f t="shared" si="0"/>
        <v>Cooling</v>
      </c>
      <c r="C26" s="3">
        <f t="shared" si="0"/>
        <v>0</v>
      </c>
    </row>
    <row r="27" spans="1:3" x14ac:dyDescent="0.25">
      <c r="A27" s="448"/>
      <c r="B27" s="10" t="str">
        <f t="shared" si="0"/>
        <v>Ext Lighting</v>
      </c>
      <c r="C27" s="3">
        <f t="shared" si="0"/>
        <v>0</v>
      </c>
    </row>
    <row r="28" spans="1:3" x14ac:dyDescent="0.25">
      <c r="A28" s="448"/>
      <c r="B28" s="9" t="str">
        <f t="shared" si="0"/>
        <v>Heating</v>
      </c>
      <c r="C28" s="3">
        <f t="shared" si="0"/>
        <v>0</v>
      </c>
    </row>
    <row r="29" spans="1:3" x14ac:dyDescent="0.25">
      <c r="A29" s="448"/>
      <c r="B29" s="9" t="str">
        <f t="shared" si="0"/>
        <v>HVAC</v>
      </c>
      <c r="C29" s="3">
        <f t="shared" si="0"/>
        <v>0</v>
      </c>
    </row>
    <row r="30" spans="1:3" x14ac:dyDescent="0.25">
      <c r="A30" s="448"/>
      <c r="B30" s="9" t="str">
        <f t="shared" si="0"/>
        <v>Lighting</v>
      </c>
      <c r="C30" s="3">
        <f t="shared" si="0"/>
        <v>0</v>
      </c>
    </row>
    <row r="31" spans="1:3" x14ac:dyDescent="0.25">
      <c r="A31" s="448"/>
      <c r="B31" s="9" t="str">
        <f t="shared" si="0"/>
        <v>Miscellaneous</v>
      </c>
      <c r="C31" s="3">
        <f t="shared" si="0"/>
        <v>0</v>
      </c>
    </row>
    <row r="32" spans="1:3" ht="15" customHeight="1" x14ac:dyDescent="0.25">
      <c r="A32" s="448"/>
      <c r="B32" s="9" t="str">
        <f t="shared" si="0"/>
        <v>Motors</v>
      </c>
      <c r="C32" s="3">
        <f t="shared" si="0"/>
        <v>0</v>
      </c>
    </row>
    <row r="33" spans="1:3" x14ac:dyDescent="0.25">
      <c r="A33" s="448"/>
      <c r="B33" s="9" t="str">
        <f t="shared" si="0"/>
        <v>Process</v>
      </c>
      <c r="C33" s="3">
        <f t="shared" si="0"/>
        <v>0</v>
      </c>
    </row>
    <row r="34" spans="1:3" x14ac:dyDescent="0.25">
      <c r="A34" s="448"/>
      <c r="B34" s="9" t="str">
        <f t="shared" si="0"/>
        <v>Refrigeration</v>
      </c>
      <c r="C34" s="3">
        <f t="shared" si="0"/>
        <v>0</v>
      </c>
    </row>
    <row r="35" spans="1:3" x14ac:dyDescent="0.25">
      <c r="A35" s="448"/>
      <c r="B35" s="9" t="str">
        <f t="shared" si="0"/>
        <v>Water Heating</v>
      </c>
      <c r="C35" s="3">
        <f t="shared" si="0"/>
        <v>0</v>
      </c>
    </row>
    <row r="36" spans="1:3" ht="15" customHeight="1" x14ac:dyDescent="0.25">
      <c r="A36" s="448"/>
      <c r="B36" s="9" t="str">
        <f t="shared" si="0"/>
        <v xml:space="preserve"> </v>
      </c>
      <c r="C36" s="3"/>
    </row>
    <row r="37" spans="1:3" ht="15" customHeight="1" thickBot="1" x14ac:dyDescent="0.3">
      <c r="A37" s="449"/>
      <c r="B37" s="13" t="str">
        <f t="shared" si="0"/>
        <v>Monthly kWh</v>
      </c>
      <c r="C37" s="168">
        <f>SUM(C23:C36)</f>
        <v>0</v>
      </c>
    </row>
    <row r="38" spans="1:3" x14ac:dyDescent="0.25">
      <c r="A38" s="32"/>
      <c r="B38" s="105"/>
      <c r="C38" s="7"/>
    </row>
    <row r="39" spans="1:3" ht="15.75" thickBot="1" x14ac:dyDescent="0.3">
      <c r="A39" s="19"/>
      <c r="B39" s="106"/>
      <c r="C39" s="17"/>
    </row>
    <row r="40" spans="1:3" ht="16.5" thickBot="1" x14ac:dyDescent="0.3">
      <c r="A40" s="450" t="s">
        <v>16</v>
      </c>
      <c r="B40" s="15" t="s">
        <v>10</v>
      </c>
      <c r="C40" s="119">
        <f>C$4</f>
        <v>46023</v>
      </c>
    </row>
    <row r="41" spans="1:3" ht="15" customHeight="1" x14ac:dyDescent="0.25">
      <c r="A41" s="451"/>
      <c r="B41" s="9" t="str">
        <f t="shared" ref="B41:B55" si="1">B23</f>
        <v>Air Comp</v>
      </c>
      <c r="C41" s="3">
        <v>0</v>
      </c>
    </row>
    <row r="42" spans="1:3" x14ac:dyDescent="0.25">
      <c r="A42" s="451"/>
      <c r="B42" s="10" t="str">
        <f t="shared" si="1"/>
        <v>Building Shell</v>
      </c>
      <c r="C42" s="3">
        <v>0</v>
      </c>
    </row>
    <row r="43" spans="1:3" x14ac:dyDescent="0.25">
      <c r="A43" s="451"/>
      <c r="B43" s="9" t="str">
        <f t="shared" si="1"/>
        <v>Cooking</v>
      </c>
      <c r="C43" s="3">
        <v>0</v>
      </c>
    </row>
    <row r="44" spans="1:3" x14ac:dyDescent="0.25">
      <c r="A44" s="451"/>
      <c r="B44" s="9" t="str">
        <f t="shared" si="1"/>
        <v>Cooling</v>
      </c>
      <c r="C44" s="3">
        <v>0</v>
      </c>
    </row>
    <row r="45" spans="1:3" x14ac:dyDescent="0.25">
      <c r="A45" s="451"/>
      <c r="B45" s="10" t="str">
        <f t="shared" si="1"/>
        <v>Ext Lighting</v>
      </c>
      <c r="C45" s="3">
        <v>0</v>
      </c>
    </row>
    <row r="46" spans="1:3" x14ac:dyDescent="0.25">
      <c r="A46" s="451"/>
      <c r="B46" s="9" t="str">
        <f t="shared" si="1"/>
        <v>Heating</v>
      </c>
      <c r="C46" s="3">
        <v>0</v>
      </c>
    </row>
    <row r="47" spans="1:3" x14ac:dyDescent="0.25">
      <c r="A47" s="451"/>
      <c r="B47" s="9" t="str">
        <f t="shared" si="1"/>
        <v>HVAC</v>
      </c>
      <c r="C47" s="3">
        <v>0</v>
      </c>
    </row>
    <row r="48" spans="1:3" x14ac:dyDescent="0.25">
      <c r="A48" s="451"/>
      <c r="B48" s="9" t="str">
        <f t="shared" si="1"/>
        <v>Lighting</v>
      </c>
      <c r="C48" s="3">
        <v>0</v>
      </c>
    </row>
    <row r="49" spans="1:3" x14ac:dyDescent="0.25">
      <c r="A49" s="451"/>
      <c r="B49" s="9" t="str">
        <f t="shared" si="1"/>
        <v>Miscellaneous</v>
      </c>
      <c r="C49" s="3">
        <v>0</v>
      </c>
    </row>
    <row r="50" spans="1:3" ht="15" customHeight="1" x14ac:dyDescent="0.25">
      <c r="A50" s="451"/>
      <c r="B50" s="9" t="str">
        <f t="shared" si="1"/>
        <v>Motors</v>
      </c>
      <c r="C50" s="3">
        <v>0</v>
      </c>
    </row>
    <row r="51" spans="1:3" x14ac:dyDescent="0.25">
      <c r="A51" s="451"/>
      <c r="B51" s="9" t="str">
        <f t="shared" si="1"/>
        <v>Process</v>
      </c>
      <c r="C51" s="3">
        <v>0</v>
      </c>
    </row>
    <row r="52" spans="1:3" x14ac:dyDescent="0.25">
      <c r="A52" s="451"/>
      <c r="B52" s="9" t="str">
        <f t="shared" si="1"/>
        <v>Refrigeration</v>
      </c>
      <c r="C52" s="3">
        <v>0</v>
      </c>
    </row>
    <row r="53" spans="1:3" x14ac:dyDescent="0.25">
      <c r="A53" s="451"/>
      <c r="B53" s="9" t="str">
        <f t="shared" si="1"/>
        <v>Water Heating</v>
      </c>
      <c r="C53" s="3">
        <v>0</v>
      </c>
    </row>
    <row r="54" spans="1:3" ht="15" customHeight="1" x14ac:dyDescent="0.25">
      <c r="A54" s="451"/>
      <c r="B54" s="9" t="str">
        <f t="shared" si="1"/>
        <v xml:space="preserve"> </v>
      </c>
      <c r="C54" s="3"/>
    </row>
    <row r="55" spans="1:3" ht="15" customHeight="1" thickBot="1" x14ac:dyDescent="0.3">
      <c r="A55" s="452"/>
      <c r="B55" s="149" t="str">
        <f t="shared" si="1"/>
        <v>Monthly kWh</v>
      </c>
      <c r="C55" s="168">
        <f>SUM(C41:C54)</f>
        <v>0</v>
      </c>
    </row>
    <row r="56" spans="1:3" x14ac:dyDescent="0.25">
      <c r="A56" s="32"/>
      <c r="B56" s="105"/>
      <c r="C56" s="7"/>
    </row>
    <row r="57" spans="1:3" ht="15.75" thickBot="1" x14ac:dyDescent="0.3">
      <c r="A57" s="161" t="s">
        <v>174</v>
      </c>
      <c r="B57" s="162"/>
      <c r="C57" s="162"/>
    </row>
    <row r="58" spans="1:3" ht="16.5" thickBot="1" x14ac:dyDescent="0.3">
      <c r="A58" s="453" t="s">
        <v>17</v>
      </c>
      <c r="B58" s="15" t="s">
        <v>10</v>
      </c>
      <c r="C58" s="119">
        <f>C$4</f>
        <v>46023</v>
      </c>
    </row>
    <row r="59" spans="1:3" ht="15" customHeight="1" x14ac:dyDescent="0.25">
      <c r="A59" s="454"/>
      <c r="B59" s="11" t="str">
        <f t="shared" ref="B59:B72" si="2">B41</f>
        <v>Air Comp</v>
      </c>
      <c r="C59" s="20">
        <f>((C5*0.5)-C41)*C78*C93*C$2</f>
        <v>0</v>
      </c>
    </row>
    <row r="60" spans="1:3" ht="15.75" x14ac:dyDescent="0.25">
      <c r="A60" s="454"/>
      <c r="B60" s="11" t="str">
        <f t="shared" si="2"/>
        <v>Building Shell</v>
      </c>
      <c r="C60" s="20">
        <f t="shared" ref="C60:C71" si="3">((C6*0.5)-C42)*C79*C94*C$2</f>
        <v>0</v>
      </c>
    </row>
    <row r="61" spans="1:3" ht="15.75" x14ac:dyDescent="0.25">
      <c r="A61" s="454"/>
      <c r="B61" s="11" t="str">
        <f t="shared" si="2"/>
        <v>Cooking</v>
      </c>
      <c r="C61" s="20">
        <f t="shared" si="3"/>
        <v>0</v>
      </c>
    </row>
    <row r="62" spans="1:3" ht="15.75" x14ac:dyDescent="0.25">
      <c r="A62" s="454"/>
      <c r="B62" s="11" t="str">
        <f t="shared" si="2"/>
        <v>Cooling</v>
      </c>
      <c r="C62" s="20">
        <f t="shared" si="3"/>
        <v>0</v>
      </c>
    </row>
    <row r="63" spans="1:3" ht="15.75" x14ac:dyDescent="0.25">
      <c r="A63" s="454"/>
      <c r="B63" s="11" t="str">
        <f t="shared" si="2"/>
        <v>Ext Lighting</v>
      </c>
      <c r="C63" s="20">
        <f t="shared" si="3"/>
        <v>0</v>
      </c>
    </row>
    <row r="64" spans="1:3" ht="15.75" x14ac:dyDescent="0.25">
      <c r="A64" s="454"/>
      <c r="B64" s="11" t="str">
        <f t="shared" si="2"/>
        <v>Heating</v>
      </c>
      <c r="C64" s="20">
        <f t="shared" si="3"/>
        <v>0</v>
      </c>
    </row>
    <row r="65" spans="1:5" ht="15.75" x14ac:dyDescent="0.25">
      <c r="A65" s="454"/>
      <c r="B65" s="11" t="str">
        <f t="shared" si="2"/>
        <v>HVAC</v>
      </c>
      <c r="C65" s="20">
        <f t="shared" si="3"/>
        <v>0</v>
      </c>
    </row>
    <row r="66" spans="1:5" ht="15.75" x14ac:dyDescent="0.25">
      <c r="A66" s="454"/>
      <c r="B66" s="11" t="str">
        <f t="shared" si="2"/>
        <v>Lighting</v>
      </c>
      <c r="C66" s="20">
        <f t="shared" si="3"/>
        <v>0</v>
      </c>
    </row>
    <row r="67" spans="1:5" ht="15.75" x14ac:dyDescent="0.25">
      <c r="A67" s="454"/>
      <c r="B67" s="11" t="str">
        <f t="shared" si="2"/>
        <v>Miscellaneous</v>
      </c>
      <c r="C67" s="20">
        <f t="shared" si="3"/>
        <v>0</v>
      </c>
    </row>
    <row r="68" spans="1:5" ht="15.75" customHeight="1" x14ac:dyDescent="0.25">
      <c r="A68" s="454"/>
      <c r="B68" s="11" t="str">
        <f t="shared" si="2"/>
        <v>Motors</v>
      </c>
      <c r="C68" s="20">
        <f t="shared" si="3"/>
        <v>0</v>
      </c>
    </row>
    <row r="69" spans="1:5" ht="15.75" x14ac:dyDescent="0.25">
      <c r="A69" s="454"/>
      <c r="B69" s="11" t="str">
        <f t="shared" si="2"/>
        <v>Process</v>
      </c>
      <c r="C69" s="20">
        <f t="shared" si="3"/>
        <v>0</v>
      </c>
    </row>
    <row r="70" spans="1:5" ht="15.75" x14ac:dyDescent="0.25">
      <c r="A70" s="454"/>
      <c r="B70" s="11" t="str">
        <f t="shared" si="2"/>
        <v>Refrigeration</v>
      </c>
      <c r="C70" s="20">
        <f t="shared" si="3"/>
        <v>0</v>
      </c>
    </row>
    <row r="71" spans="1:5" ht="15.75" x14ac:dyDescent="0.25">
      <c r="A71" s="454"/>
      <c r="B71" s="11" t="str">
        <f t="shared" si="2"/>
        <v>Water Heating</v>
      </c>
      <c r="C71" s="20">
        <f t="shared" si="3"/>
        <v>0</v>
      </c>
    </row>
    <row r="72" spans="1:5" ht="15.75" customHeight="1" x14ac:dyDescent="0.25">
      <c r="A72" s="454"/>
      <c r="B72" s="11" t="str">
        <f t="shared" si="2"/>
        <v xml:space="preserve"> </v>
      </c>
      <c r="C72" s="3"/>
    </row>
    <row r="73" spans="1:5" ht="15.75" customHeight="1" x14ac:dyDescent="0.25">
      <c r="A73" s="454"/>
      <c r="B73" s="170" t="s">
        <v>26</v>
      </c>
      <c r="C73" s="20">
        <f>SUM(C59:C72)</f>
        <v>0</v>
      </c>
    </row>
    <row r="74" spans="1:5" ht="16.5" customHeight="1" thickBot="1" x14ac:dyDescent="0.3">
      <c r="A74" s="455"/>
      <c r="B74" s="113" t="s">
        <v>27</v>
      </c>
      <c r="C74" s="21">
        <f>C73</f>
        <v>0</v>
      </c>
    </row>
    <row r="75" spans="1:5" x14ac:dyDescent="0.25">
      <c r="A75" s="6"/>
      <c r="B75" s="27"/>
      <c r="C75" s="163"/>
    </row>
    <row r="76" spans="1:5" ht="15.75" thickBot="1" x14ac:dyDescent="0.3">
      <c r="B76" s="14"/>
      <c r="C76" s="6"/>
      <c r="D76" s="154"/>
    </row>
    <row r="77" spans="1:5" s="86" customFormat="1" ht="16.5" thickBot="1" x14ac:dyDescent="0.3">
      <c r="A77" s="456" t="s">
        <v>12</v>
      </c>
      <c r="B77" s="15" t="s">
        <v>12</v>
      </c>
      <c r="C77" s="119">
        <f>C$4</f>
        <v>46023</v>
      </c>
      <c r="E77" s="86" t="s">
        <v>173</v>
      </c>
    </row>
    <row r="78" spans="1:5" s="86" customFormat="1" ht="15.75" customHeight="1" x14ac:dyDescent="0.25">
      <c r="A78" s="457"/>
      <c r="B78" s="11" t="str">
        <f>B59</f>
        <v>Air Comp</v>
      </c>
      <c r="C78" s="349">
        <f>'2M - SGS'!C78</f>
        <v>8.5109000000000004E-2</v>
      </c>
      <c r="E78" s="347">
        <f t="shared" ref="E78:E90" si="4">SUM(C78:C78)</f>
        <v>8.5109000000000004E-2</v>
      </c>
    </row>
    <row r="79" spans="1:5" s="86" customFormat="1" ht="15.75" x14ac:dyDescent="0.25">
      <c r="A79" s="457"/>
      <c r="B79" s="11" t="str">
        <f t="shared" ref="B79:B90" si="5">B60</f>
        <v>Building Shell</v>
      </c>
      <c r="C79" s="349">
        <f>'2M - SGS'!C79</f>
        <v>0.107824</v>
      </c>
      <c r="E79" s="347">
        <f t="shared" si="4"/>
        <v>0.107824</v>
      </c>
    </row>
    <row r="80" spans="1:5" s="86" customFormat="1" ht="15.75" x14ac:dyDescent="0.25">
      <c r="A80" s="457"/>
      <c r="B80" s="11" t="str">
        <f t="shared" si="5"/>
        <v>Cooking</v>
      </c>
      <c r="C80" s="349">
        <f>'2M - SGS'!C80</f>
        <v>8.6096000000000006E-2</v>
      </c>
      <c r="E80" s="347">
        <f t="shared" si="4"/>
        <v>8.6096000000000006E-2</v>
      </c>
    </row>
    <row r="81" spans="1:5" s="86" customFormat="1" ht="15.75" x14ac:dyDescent="0.25">
      <c r="A81" s="457"/>
      <c r="B81" s="11" t="str">
        <f t="shared" si="5"/>
        <v>Cooling</v>
      </c>
      <c r="C81" s="349">
        <f>'2M - SGS'!C81</f>
        <v>6.0000000000000002E-6</v>
      </c>
      <c r="E81" s="347">
        <f t="shared" si="4"/>
        <v>6.0000000000000002E-6</v>
      </c>
    </row>
    <row r="82" spans="1:5" s="86" customFormat="1" ht="15.75" x14ac:dyDescent="0.25">
      <c r="A82" s="457"/>
      <c r="B82" s="11" t="str">
        <f t="shared" si="5"/>
        <v>Ext Lighting</v>
      </c>
      <c r="C82" s="349">
        <f>'2M - SGS'!C82</f>
        <v>0.106265</v>
      </c>
      <c r="E82" s="347">
        <f t="shared" si="4"/>
        <v>0.106265</v>
      </c>
    </row>
    <row r="83" spans="1:5" s="86" customFormat="1" ht="15.75" x14ac:dyDescent="0.25">
      <c r="A83" s="457"/>
      <c r="B83" s="11" t="str">
        <f t="shared" si="5"/>
        <v>Heating</v>
      </c>
      <c r="C83" s="349">
        <f>'2M - SGS'!C83</f>
        <v>0.210397</v>
      </c>
      <c r="E83" s="347">
        <f t="shared" si="4"/>
        <v>0.210397</v>
      </c>
    </row>
    <row r="84" spans="1:5" s="86" customFormat="1" ht="15.75" x14ac:dyDescent="0.25">
      <c r="A84" s="457"/>
      <c r="B84" s="11" t="str">
        <f t="shared" si="5"/>
        <v>HVAC</v>
      </c>
      <c r="C84" s="349">
        <f>'2M - SGS'!C84</f>
        <v>0.107824</v>
      </c>
      <c r="E84" s="347">
        <f t="shared" si="4"/>
        <v>0.107824</v>
      </c>
    </row>
    <row r="85" spans="1:5" s="86" customFormat="1" ht="15.75" x14ac:dyDescent="0.25">
      <c r="A85" s="457"/>
      <c r="B85" s="11" t="str">
        <f t="shared" si="5"/>
        <v>Lighting</v>
      </c>
      <c r="C85" s="349">
        <f>'2M - SGS'!C85</f>
        <v>9.3563999999999994E-2</v>
      </c>
      <c r="E85" s="347">
        <f t="shared" si="4"/>
        <v>9.3563999999999994E-2</v>
      </c>
    </row>
    <row r="86" spans="1:5" s="86" customFormat="1" ht="15.75" x14ac:dyDescent="0.25">
      <c r="A86" s="457"/>
      <c r="B86" s="11" t="str">
        <f t="shared" si="5"/>
        <v>Miscellaneous</v>
      </c>
      <c r="C86" s="349">
        <f>'2M - SGS'!C86</f>
        <v>8.5109000000000004E-2</v>
      </c>
      <c r="E86" s="347">
        <f t="shared" si="4"/>
        <v>8.5109000000000004E-2</v>
      </c>
    </row>
    <row r="87" spans="1:5" s="86" customFormat="1" ht="15.75" x14ac:dyDescent="0.25">
      <c r="A87" s="457"/>
      <c r="B87" s="11" t="str">
        <f t="shared" si="5"/>
        <v>Motors</v>
      </c>
      <c r="C87" s="349">
        <f>'2M - SGS'!C87</f>
        <v>8.5109000000000004E-2</v>
      </c>
      <c r="E87" s="347">
        <f t="shared" si="4"/>
        <v>8.5109000000000004E-2</v>
      </c>
    </row>
    <row r="88" spans="1:5" s="86" customFormat="1" ht="15.75" x14ac:dyDescent="0.25">
      <c r="A88" s="457"/>
      <c r="B88" s="11" t="str">
        <f t="shared" si="5"/>
        <v>Process</v>
      </c>
      <c r="C88" s="349">
        <f>'2M - SGS'!C88</f>
        <v>8.5109000000000004E-2</v>
      </c>
      <c r="E88" s="347">
        <f t="shared" si="4"/>
        <v>8.5109000000000004E-2</v>
      </c>
    </row>
    <row r="89" spans="1:5" s="86" customFormat="1" ht="15.75" x14ac:dyDescent="0.25">
      <c r="A89" s="457"/>
      <c r="B89" s="11" t="str">
        <f t="shared" si="5"/>
        <v>Refrigeration</v>
      </c>
      <c r="C89" s="349">
        <f>'2M - SGS'!C89</f>
        <v>8.3486000000000005E-2</v>
      </c>
      <c r="E89" s="347">
        <f t="shared" si="4"/>
        <v>8.3486000000000005E-2</v>
      </c>
    </row>
    <row r="90" spans="1:5" s="86" customFormat="1" ht="16.5" thickBot="1" x14ac:dyDescent="0.3">
      <c r="A90" s="458"/>
      <c r="B90" s="12" t="str">
        <f t="shared" si="5"/>
        <v>Water Heating</v>
      </c>
      <c r="C90" s="353">
        <f>'2M - SGS'!C90</f>
        <v>0.108255</v>
      </c>
      <c r="E90" s="347">
        <f t="shared" si="4"/>
        <v>0.108255</v>
      </c>
    </row>
    <row r="91" spans="1:5" s="86" customFormat="1" ht="15.75" thickBot="1" x14ac:dyDescent="0.3">
      <c r="E91" s="86" t="s">
        <v>229</v>
      </c>
    </row>
    <row r="92" spans="1:5" s="86" customFormat="1" ht="15" customHeight="1" thickBot="1" x14ac:dyDescent="0.3">
      <c r="A92" s="459" t="s">
        <v>28</v>
      </c>
      <c r="B92" s="356" t="s">
        <v>31</v>
      </c>
      <c r="C92" s="119">
        <f>C$4</f>
        <v>46023</v>
      </c>
    </row>
    <row r="93" spans="1:5" s="86" customFormat="1" x14ac:dyDescent="0.25">
      <c r="A93" s="460"/>
      <c r="B93" s="68" t="s">
        <v>20</v>
      </c>
      <c r="C93" s="357">
        <v>3.9933000000000003E-2</v>
      </c>
      <c r="E93" s="86" t="s">
        <v>230</v>
      </c>
    </row>
    <row r="94" spans="1:5" s="86" customFormat="1" x14ac:dyDescent="0.25">
      <c r="A94" s="460"/>
      <c r="B94" s="68" t="s">
        <v>0</v>
      </c>
      <c r="C94" s="357">
        <v>4.4352999999999997E-2</v>
      </c>
    </row>
    <row r="95" spans="1:5" s="86" customFormat="1" x14ac:dyDescent="0.25">
      <c r="A95" s="460"/>
      <c r="B95" s="68" t="s">
        <v>21</v>
      </c>
      <c r="C95" s="357">
        <v>4.1343999999999999E-2</v>
      </c>
    </row>
    <row r="96" spans="1:5" s="86" customFormat="1" x14ac:dyDescent="0.25">
      <c r="A96" s="460"/>
      <c r="B96" s="68" t="s">
        <v>1</v>
      </c>
      <c r="C96" s="357">
        <v>4.2347000000000003E-2</v>
      </c>
    </row>
    <row r="97" spans="1:3" s="86" customFormat="1" x14ac:dyDescent="0.25">
      <c r="A97" s="460"/>
      <c r="B97" s="68" t="s">
        <v>22</v>
      </c>
      <c r="C97" s="357">
        <v>2.9302000000000002E-2</v>
      </c>
    </row>
    <row r="98" spans="1:3" s="86" customFormat="1" x14ac:dyDescent="0.25">
      <c r="A98" s="460"/>
      <c r="B98" s="68" t="s">
        <v>9</v>
      </c>
      <c r="C98" s="357">
        <v>4.0834000000000002E-2</v>
      </c>
    </row>
    <row r="99" spans="1:3" s="86" customFormat="1" x14ac:dyDescent="0.25">
      <c r="A99" s="460"/>
      <c r="B99" s="68" t="s">
        <v>3</v>
      </c>
      <c r="C99" s="357">
        <v>4.4352999999999997E-2</v>
      </c>
    </row>
    <row r="100" spans="1:3" s="86" customFormat="1" x14ac:dyDescent="0.25">
      <c r="A100" s="460"/>
      <c r="B100" s="68" t="s">
        <v>4</v>
      </c>
      <c r="C100" s="357">
        <v>4.2067E-2</v>
      </c>
    </row>
    <row r="101" spans="1:3" s="86" customFormat="1" x14ac:dyDescent="0.25">
      <c r="A101" s="460"/>
      <c r="B101" s="68" t="s">
        <v>5</v>
      </c>
      <c r="C101" s="357">
        <v>3.9933000000000003E-2</v>
      </c>
    </row>
    <row r="102" spans="1:3" s="86" customFormat="1" x14ac:dyDescent="0.25">
      <c r="A102" s="460"/>
      <c r="B102" s="68" t="s">
        <v>23</v>
      </c>
      <c r="C102" s="357">
        <v>3.9933000000000003E-2</v>
      </c>
    </row>
    <row r="103" spans="1:3" s="86" customFormat="1" x14ac:dyDescent="0.25">
      <c r="A103" s="460"/>
      <c r="B103" s="68" t="s">
        <v>24</v>
      </c>
      <c r="C103" s="357">
        <v>3.9933000000000003E-2</v>
      </c>
    </row>
    <row r="104" spans="1:3" s="86" customFormat="1" x14ac:dyDescent="0.25">
      <c r="A104" s="460"/>
      <c r="B104" s="68" t="s">
        <v>7</v>
      </c>
      <c r="C104" s="357">
        <v>3.8309999999999997E-2</v>
      </c>
    </row>
    <row r="105" spans="1:3" s="86" customFormat="1" ht="15.75" thickBot="1" x14ac:dyDescent="0.3">
      <c r="A105" s="461"/>
      <c r="B105" s="70" t="s">
        <v>8</v>
      </c>
      <c r="C105" s="354">
        <v>4.0855000000000002E-2</v>
      </c>
    </row>
    <row r="106" spans="1:3" s="86" customFormat="1" x14ac:dyDescent="0.25">
      <c r="C106" s="355" t="s">
        <v>226</v>
      </c>
    </row>
    <row r="107" spans="1:3" ht="15" hidden="1" customHeight="1" x14ac:dyDescent="0.25">
      <c r="A107" s="462" t="s">
        <v>115</v>
      </c>
      <c r="B107" s="466" t="s">
        <v>116</v>
      </c>
      <c r="C107" s="467"/>
    </row>
    <row r="108" spans="1:3" ht="15.75" hidden="1" thickBot="1" x14ac:dyDescent="0.3">
      <c r="A108" s="463"/>
      <c r="B108" s="468" t="s">
        <v>222</v>
      </c>
      <c r="C108" s="469"/>
    </row>
    <row r="109" spans="1:3" ht="16.5" hidden="1" thickBot="1" x14ac:dyDescent="0.3">
      <c r="A109" s="464"/>
      <c r="B109" s="171" t="s">
        <v>117</v>
      </c>
      <c r="C109" s="119">
        <f>C$4</f>
        <v>46023</v>
      </c>
    </row>
    <row r="110" spans="1:3" hidden="1" x14ac:dyDescent="0.25">
      <c r="A110" s="464"/>
      <c r="B110" s="172" t="s">
        <v>20</v>
      </c>
      <c r="C110" s="270">
        <v>3.7441349140650192E-2</v>
      </c>
    </row>
    <row r="111" spans="1:3" hidden="1" x14ac:dyDescent="0.25">
      <c r="A111" s="464"/>
      <c r="B111" s="172" t="s">
        <v>0</v>
      </c>
      <c r="C111" s="270">
        <v>4.1160476479958422E-2</v>
      </c>
    </row>
    <row r="112" spans="1:3" hidden="1" x14ac:dyDescent="0.25">
      <c r="A112" s="464"/>
      <c r="B112" s="172" t="s">
        <v>21</v>
      </c>
      <c r="C112" s="270">
        <v>3.8681006913950738E-2</v>
      </c>
    </row>
    <row r="113" spans="1:3" hidden="1" x14ac:dyDescent="0.25">
      <c r="A113" s="464"/>
      <c r="B113" s="172" t="s">
        <v>1</v>
      </c>
      <c r="C113" s="270">
        <v>4.2347000000000003E-2</v>
      </c>
    </row>
    <row r="114" spans="1:3" hidden="1" x14ac:dyDescent="0.25">
      <c r="A114" s="464"/>
      <c r="B114" s="172" t="s">
        <v>22</v>
      </c>
      <c r="C114" s="270">
        <v>2.9295408494876111E-2</v>
      </c>
    </row>
    <row r="115" spans="1:3" hidden="1" x14ac:dyDescent="0.25">
      <c r="A115" s="464"/>
      <c r="B115" s="68" t="s">
        <v>9</v>
      </c>
      <c r="C115" s="270">
        <v>3.7705982306050004E-2</v>
      </c>
    </row>
    <row r="116" spans="1:3" hidden="1" x14ac:dyDescent="0.25">
      <c r="A116" s="464"/>
      <c r="B116" s="68" t="s">
        <v>3</v>
      </c>
      <c r="C116" s="270">
        <v>4.1160476479958422E-2</v>
      </c>
    </row>
    <row r="117" spans="1:3" hidden="1" x14ac:dyDescent="0.25">
      <c r="A117" s="464"/>
      <c r="B117" s="68" t="s">
        <v>4</v>
      </c>
      <c r="C117" s="270">
        <v>3.9090658161332052E-2</v>
      </c>
    </row>
    <row r="118" spans="1:3" hidden="1" x14ac:dyDescent="0.25">
      <c r="A118" s="464"/>
      <c r="B118" s="68" t="s">
        <v>5</v>
      </c>
      <c r="C118" s="270">
        <v>3.7441349140650192E-2</v>
      </c>
    </row>
    <row r="119" spans="1:3" hidden="1" x14ac:dyDescent="0.25">
      <c r="A119" s="464"/>
      <c r="B119" s="68" t="s">
        <v>23</v>
      </c>
      <c r="C119" s="270">
        <v>3.7441349140650192E-2</v>
      </c>
    </row>
    <row r="120" spans="1:3" hidden="1" x14ac:dyDescent="0.25">
      <c r="A120" s="464"/>
      <c r="B120" s="68" t="s">
        <v>24</v>
      </c>
      <c r="C120" s="270">
        <v>3.7441349140650192E-2</v>
      </c>
    </row>
    <row r="121" spans="1:3" hidden="1" x14ac:dyDescent="0.25">
      <c r="A121" s="464"/>
      <c r="B121" s="68" t="s">
        <v>7</v>
      </c>
      <c r="C121" s="270">
        <v>3.6245984750808875E-2</v>
      </c>
    </row>
    <row r="122" spans="1:3" ht="15.75" hidden="1" thickBot="1" x14ac:dyDescent="0.3">
      <c r="A122" s="465"/>
      <c r="B122" s="70" t="s">
        <v>8</v>
      </c>
      <c r="C122" s="270">
        <v>3.8325519266981398E-2</v>
      </c>
    </row>
    <row r="123" spans="1:3" hidden="1" x14ac:dyDescent="0.25">
      <c r="A123" s="86"/>
      <c r="B123" s="86"/>
      <c r="C123" s="87"/>
    </row>
    <row r="124" spans="1:3" ht="15.75" hidden="1" thickBot="1" x14ac:dyDescent="0.3"/>
    <row r="125" spans="1:3" ht="15.75" hidden="1" thickBot="1" x14ac:dyDescent="0.3">
      <c r="C125" s="297" t="s">
        <v>118</v>
      </c>
    </row>
    <row r="126" spans="1:3" ht="15" hidden="1" customHeight="1" thickBot="1" x14ac:dyDescent="0.3">
      <c r="A126" s="470" t="s">
        <v>119</v>
      </c>
      <c r="B126" s="171" t="s">
        <v>117</v>
      </c>
      <c r="C126" s="119">
        <f>C$4</f>
        <v>46023</v>
      </c>
    </row>
    <row r="127" spans="1:3" ht="15" hidden="1" customHeight="1" x14ac:dyDescent="0.25">
      <c r="A127" s="464"/>
      <c r="B127" s="172" t="s">
        <v>20</v>
      </c>
      <c r="C127" s="271">
        <v>2.4916508593498094E-3</v>
      </c>
    </row>
    <row r="128" spans="1:3" hidden="1" x14ac:dyDescent="0.25">
      <c r="A128" s="464"/>
      <c r="B128" s="172" t="s">
        <v>0</v>
      </c>
      <c r="C128" s="271">
        <v>3.1925235200415754E-3</v>
      </c>
    </row>
    <row r="129" spans="1:3" hidden="1" x14ac:dyDescent="0.25">
      <c r="A129" s="464"/>
      <c r="B129" s="172" t="s">
        <v>21</v>
      </c>
      <c r="C129" s="271">
        <v>2.6629930860492526E-3</v>
      </c>
    </row>
    <row r="130" spans="1:3" hidden="1" x14ac:dyDescent="0.25">
      <c r="A130" s="464"/>
      <c r="B130" s="172" t="s">
        <v>1</v>
      </c>
      <c r="C130" s="271">
        <v>0</v>
      </c>
    </row>
    <row r="131" spans="1:3" hidden="1" x14ac:dyDescent="0.25">
      <c r="A131" s="464"/>
      <c r="B131" s="172" t="s">
        <v>22</v>
      </c>
      <c r="C131" s="271">
        <v>6.5915051238926173E-6</v>
      </c>
    </row>
    <row r="132" spans="1:3" hidden="1" x14ac:dyDescent="0.25">
      <c r="A132" s="464"/>
      <c r="B132" s="68" t="s">
        <v>9</v>
      </c>
      <c r="C132" s="271">
        <v>3.1280176939500006E-3</v>
      </c>
    </row>
    <row r="133" spans="1:3" hidden="1" x14ac:dyDescent="0.25">
      <c r="A133" s="464"/>
      <c r="B133" s="68" t="s">
        <v>3</v>
      </c>
      <c r="C133" s="271">
        <v>3.1925235200415754E-3</v>
      </c>
    </row>
    <row r="134" spans="1:3" hidden="1" x14ac:dyDescent="0.25">
      <c r="A134" s="464"/>
      <c r="B134" s="68" t="s">
        <v>4</v>
      </c>
      <c r="C134" s="271">
        <v>2.9763418386679493E-3</v>
      </c>
    </row>
    <row r="135" spans="1:3" hidden="1" x14ac:dyDescent="0.25">
      <c r="A135" s="464"/>
      <c r="B135" s="68" t="s">
        <v>5</v>
      </c>
      <c r="C135" s="271">
        <v>2.4916508593498094E-3</v>
      </c>
    </row>
    <row r="136" spans="1:3" hidden="1" x14ac:dyDescent="0.25">
      <c r="A136" s="464"/>
      <c r="B136" s="68" t="s">
        <v>23</v>
      </c>
      <c r="C136" s="271">
        <v>2.4916508593498094E-3</v>
      </c>
    </row>
    <row r="137" spans="1:3" hidden="1" x14ac:dyDescent="0.25">
      <c r="A137" s="464"/>
      <c r="B137" s="68" t="s">
        <v>24</v>
      </c>
      <c r="C137" s="271">
        <v>2.4916508593498094E-3</v>
      </c>
    </row>
    <row r="138" spans="1:3" hidden="1" x14ac:dyDescent="0.25">
      <c r="A138" s="464"/>
      <c r="B138" s="68" t="s">
        <v>7</v>
      </c>
      <c r="C138" s="271">
        <v>2.0640152491911267E-3</v>
      </c>
    </row>
    <row r="139" spans="1:3" ht="15.75" hidden="1" thickBot="1" x14ac:dyDescent="0.3">
      <c r="A139" s="465"/>
      <c r="B139" s="70" t="s">
        <v>8</v>
      </c>
      <c r="C139" s="272">
        <v>2.5294807330186069E-3</v>
      </c>
    </row>
    <row r="140" spans="1:3" ht="14.25" hidden="1" customHeight="1" x14ac:dyDescent="0.25">
      <c r="A140" s="86"/>
      <c r="B140" s="86"/>
      <c r="C140" s="88"/>
    </row>
    <row r="141" spans="1:3" ht="15.75" hidden="1" thickBot="1" x14ac:dyDescent="0.3">
      <c r="A141" s="137" t="s">
        <v>171</v>
      </c>
      <c r="B141" s="86"/>
      <c r="C141" s="88"/>
    </row>
    <row r="142" spans="1:3" ht="16.5" hidden="1" thickBot="1" x14ac:dyDescent="0.3">
      <c r="A142" s="453" t="s">
        <v>120</v>
      </c>
      <c r="B142" s="173" t="s">
        <v>117</v>
      </c>
      <c r="C142" s="119">
        <f>C$4</f>
        <v>46023</v>
      </c>
    </row>
    <row r="143" spans="1:3" hidden="1" x14ac:dyDescent="0.25">
      <c r="A143" s="454"/>
      <c r="B143" s="172" t="s">
        <v>20</v>
      </c>
      <c r="C143" s="20">
        <f>IF(C23=0,0,((C5*0.5)-C41)*C78*C110*C$2)</f>
        <v>0</v>
      </c>
    </row>
    <row r="144" spans="1:3" hidden="1" x14ac:dyDescent="0.25">
      <c r="A144" s="454"/>
      <c r="B144" s="172" t="s">
        <v>0</v>
      </c>
      <c r="C144" s="20">
        <f t="shared" ref="C144:C155" si="6">IF(C24=0,0,((C6*0.5)-C42)*C79*C111*C$2)</f>
        <v>0</v>
      </c>
    </row>
    <row r="145" spans="1:3" hidden="1" x14ac:dyDescent="0.25">
      <c r="A145" s="454"/>
      <c r="B145" s="172" t="s">
        <v>21</v>
      </c>
      <c r="C145" s="20">
        <f t="shared" si="6"/>
        <v>0</v>
      </c>
    </row>
    <row r="146" spans="1:3" hidden="1" x14ac:dyDescent="0.25">
      <c r="A146" s="454"/>
      <c r="B146" s="172" t="s">
        <v>1</v>
      </c>
      <c r="C146" s="20">
        <f t="shared" si="6"/>
        <v>0</v>
      </c>
    </row>
    <row r="147" spans="1:3" hidden="1" x14ac:dyDescent="0.25">
      <c r="A147" s="454"/>
      <c r="B147" s="172" t="s">
        <v>22</v>
      </c>
      <c r="C147" s="20">
        <f t="shared" si="6"/>
        <v>0</v>
      </c>
    </row>
    <row r="148" spans="1:3" hidden="1" x14ac:dyDescent="0.25">
      <c r="A148" s="454"/>
      <c r="B148" s="68" t="s">
        <v>9</v>
      </c>
      <c r="C148" s="20">
        <f t="shared" si="6"/>
        <v>0</v>
      </c>
    </row>
    <row r="149" spans="1:3" hidden="1" x14ac:dyDescent="0.25">
      <c r="A149" s="454"/>
      <c r="B149" s="68" t="s">
        <v>3</v>
      </c>
      <c r="C149" s="20">
        <f t="shared" si="6"/>
        <v>0</v>
      </c>
    </row>
    <row r="150" spans="1:3" ht="15.75" hidden="1" customHeight="1" x14ac:dyDescent="0.25">
      <c r="A150" s="454"/>
      <c r="B150" s="68" t="s">
        <v>4</v>
      </c>
      <c r="C150" s="20">
        <f t="shared" si="6"/>
        <v>0</v>
      </c>
    </row>
    <row r="151" spans="1:3" hidden="1" x14ac:dyDescent="0.25">
      <c r="A151" s="454"/>
      <c r="B151" s="68" t="s">
        <v>5</v>
      </c>
      <c r="C151" s="20">
        <f t="shared" si="6"/>
        <v>0</v>
      </c>
    </row>
    <row r="152" spans="1:3" hidden="1" x14ac:dyDescent="0.25">
      <c r="A152" s="454"/>
      <c r="B152" s="68" t="s">
        <v>23</v>
      </c>
      <c r="C152" s="20">
        <f t="shared" si="6"/>
        <v>0</v>
      </c>
    </row>
    <row r="153" spans="1:3" hidden="1" x14ac:dyDescent="0.25">
      <c r="A153" s="454"/>
      <c r="B153" s="68" t="s">
        <v>24</v>
      </c>
      <c r="C153" s="20">
        <f t="shared" si="6"/>
        <v>0</v>
      </c>
    </row>
    <row r="154" spans="1:3" ht="15.75" hidden="1" customHeight="1" x14ac:dyDescent="0.25">
      <c r="A154" s="454"/>
      <c r="B154" s="68" t="s">
        <v>7</v>
      </c>
      <c r="C154" s="20">
        <f t="shared" si="6"/>
        <v>0</v>
      </c>
    </row>
    <row r="155" spans="1:3" ht="15.75" hidden="1" customHeight="1" x14ac:dyDescent="0.25">
      <c r="A155" s="454"/>
      <c r="B155" s="68" t="s">
        <v>8</v>
      </c>
      <c r="C155" s="20">
        <f t="shared" si="6"/>
        <v>0</v>
      </c>
    </row>
    <row r="156" spans="1:3" ht="15.75" hidden="1" customHeight="1" x14ac:dyDescent="0.25">
      <c r="A156" s="454"/>
      <c r="B156" s="11"/>
      <c r="C156" s="3"/>
    </row>
    <row r="157" spans="1:3" ht="15.75" hidden="1" customHeight="1" x14ac:dyDescent="0.25">
      <c r="A157" s="454"/>
      <c r="B157" s="170" t="s">
        <v>26</v>
      </c>
      <c r="C157" s="20">
        <f>SUM(C143:C156)</f>
        <v>0</v>
      </c>
    </row>
    <row r="158" spans="1:3" ht="16.5" hidden="1" customHeight="1" thickBot="1" x14ac:dyDescent="0.3">
      <c r="A158" s="455"/>
      <c r="B158" s="113" t="s">
        <v>27</v>
      </c>
      <c r="C158" s="21">
        <f>C157</f>
        <v>0</v>
      </c>
    </row>
    <row r="159" spans="1:3" hidden="1" x14ac:dyDescent="0.25">
      <c r="A159" s="86"/>
      <c r="B159" s="86"/>
      <c r="C159" s="165"/>
    </row>
    <row r="160" spans="1:3" ht="15.75" hidden="1" thickBot="1" x14ac:dyDescent="0.3">
      <c r="A160" s="86"/>
      <c r="B160" s="86"/>
      <c r="C160" s="88"/>
    </row>
    <row r="161" spans="1:3" ht="16.5" hidden="1" thickBot="1" x14ac:dyDescent="0.3">
      <c r="A161" s="453" t="s">
        <v>121</v>
      </c>
      <c r="B161" s="173" t="s">
        <v>117</v>
      </c>
      <c r="C161" s="119">
        <f>C$4</f>
        <v>46023</v>
      </c>
    </row>
    <row r="162" spans="1:3" hidden="1" x14ac:dyDescent="0.25">
      <c r="A162" s="454"/>
      <c r="B162" s="172" t="s">
        <v>20</v>
      </c>
      <c r="C162" s="20">
        <f>IF(C23=0,0,((C5*0.5)-C41)*C78*C127*C$2)</f>
        <v>0</v>
      </c>
    </row>
    <row r="163" spans="1:3" hidden="1" x14ac:dyDescent="0.25">
      <c r="A163" s="454"/>
      <c r="B163" s="172" t="s">
        <v>0</v>
      </c>
      <c r="C163" s="20">
        <f t="shared" ref="C163:C174" si="7">IF(C24=0,0,((C6*0.5)-C42)*C79*C128*C$2)</f>
        <v>0</v>
      </c>
    </row>
    <row r="164" spans="1:3" hidden="1" x14ac:dyDescent="0.25">
      <c r="A164" s="454"/>
      <c r="B164" s="172" t="s">
        <v>21</v>
      </c>
      <c r="C164" s="20">
        <f t="shared" si="7"/>
        <v>0</v>
      </c>
    </row>
    <row r="165" spans="1:3" hidden="1" x14ac:dyDescent="0.25">
      <c r="A165" s="454"/>
      <c r="B165" s="172" t="s">
        <v>1</v>
      </c>
      <c r="C165" s="20">
        <f t="shared" si="7"/>
        <v>0</v>
      </c>
    </row>
    <row r="166" spans="1:3" hidden="1" x14ac:dyDescent="0.25">
      <c r="A166" s="454"/>
      <c r="B166" s="172" t="s">
        <v>22</v>
      </c>
      <c r="C166" s="20">
        <f t="shared" si="7"/>
        <v>0</v>
      </c>
    </row>
    <row r="167" spans="1:3" hidden="1" x14ac:dyDescent="0.25">
      <c r="A167" s="454"/>
      <c r="B167" s="68" t="s">
        <v>9</v>
      </c>
      <c r="C167" s="20">
        <f t="shared" si="7"/>
        <v>0</v>
      </c>
    </row>
    <row r="168" spans="1:3" hidden="1" x14ac:dyDescent="0.25">
      <c r="A168" s="454"/>
      <c r="B168" s="68" t="s">
        <v>3</v>
      </c>
      <c r="C168" s="20">
        <f t="shared" si="7"/>
        <v>0</v>
      </c>
    </row>
    <row r="169" spans="1:3" ht="15.75" hidden="1" customHeight="1" x14ac:dyDescent="0.25">
      <c r="A169" s="454"/>
      <c r="B169" s="68" t="s">
        <v>4</v>
      </c>
      <c r="C169" s="20">
        <f t="shared" si="7"/>
        <v>0</v>
      </c>
    </row>
    <row r="170" spans="1:3" hidden="1" x14ac:dyDescent="0.25">
      <c r="A170" s="454"/>
      <c r="B170" s="68" t="s">
        <v>5</v>
      </c>
      <c r="C170" s="20">
        <f t="shared" si="7"/>
        <v>0</v>
      </c>
    </row>
    <row r="171" spans="1:3" hidden="1" x14ac:dyDescent="0.25">
      <c r="A171" s="454"/>
      <c r="B171" s="68" t="s">
        <v>23</v>
      </c>
      <c r="C171" s="20">
        <f t="shared" si="7"/>
        <v>0</v>
      </c>
    </row>
    <row r="172" spans="1:3" hidden="1" x14ac:dyDescent="0.25">
      <c r="A172" s="454"/>
      <c r="B172" s="68" t="s">
        <v>24</v>
      </c>
      <c r="C172" s="20">
        <f t="shared" si="7"/>
        <v>0</v>
      </c>
    </row>
    <row r="173" spans="1:3" ht="15.75" hidden="1" customHeight="1" x14ac:dyDescent="0.25">
      <c r="A173" s="454"/>
      <c r="B173" s="68" t="s">
        <v>7</v>
      </c>
      <c r="C173" s="20">
        <f t="shared" si="7"/>
        <v>0</v>
      </c>
    </row>
    <row r="174" spans="1:3" ht="15.75" hidden="1" customHeight="1" x14ac:dyDescent="0.25">
      <c r="A174" s="454"/>
      <c r="B174" s="68" t="s">
        <v>8</v>
      </c>
      <c r="C174" s="20">
        <f t="shared" si="7"/>
        <v>0</v>
      </c>
    </row>
    <row r="175" spans="1:3" ht="15.75" hidden="1" customHeight="1" x14ac:dyDescent="0.25">
      <c r="A175" s="454"/>
      <c r="B175" s="11"/>
      <c r="C175" s="3"/>
    </row>
    <row r="176" spans="1:3" ht="15.75" hidden="1" customHeight="1" x14ac:dyDescent="0.25">
      <c r="A176" s="454"/>
      <c r="B176" s="170" t="s">
        <v>26</v>
      </c>
      <c r="C176" s="20">
        <f>SUM(C162:C175)</f>
        <v>0</v>
      </c>
    </row>
    <row r="177" spans="1:3" ht="16.5" hidden="1" customHeight="1" thickBot="1" x14ac:dyDescent="0.3">
      <c r="A177" s="455"/>
      <c r="B177" s="113" t="s">
        <v>27</v>
      </c>
      <c r="C177" s="21">
        <f>C176</f>
        <v>0</v>
      </c>
    </row>
    <row r="178" spans="1:3" hidden="1" x14ac:dyDescent="0.25">
      <c r="A178" s="86"/>
      <c r="B178" s="166" t="s">
        <v>122</v>
      </c>
      <c r="C178" s="89">
        <f t="shared" ref="C178" si="8">C157+C176</f>
        <v>0</v>
      </c>
    </row>
    <row r="179" spans="1:3" hidden="1" x14ac:dyDescent="0.25">
      <c r="A179" s="86"/>
      <c r="B179" s="167" t="s">
        <v>175</v>
      </c>
      <c r="C179" s="88">
        <f>C178-C73</f>
        <v>0</v>
      </c>
    </row>
    <row r="180" spans="1:3" ht="15.75" hidden="1" thickBot="1" x14ac:dyDescent="0.3">
      <c r="A180" s="137" t="s">
        <v>171</v>
      </c>
      <c r="B180" s="86"/>
      <c r="C180" s="165"/>
    </row>
    <row r="181" spans="1:3" ht="15.75" hidden="1" thickBot="1" x14ac:dyDescent="0.3">
      <c r="A181" s="86"/>
      <c r="B181" s="174" t="s">
        <v>39</v>
      </c>
      <c r="C181" s="119">
        <f>C$4</f>
        <v>46023</v>
      </c>
    </row>
    <row r="182" spans="1:3" hidden="1" x14ac:dyDescent="0.25">
      <c r="A182" s="86"/>
      <c r="B182" s="177" t="s">
        <v>123</v>
      </c>
      <c r="C182" s="95">
        <f>C157*'YTD PROGRAM SUMMARY'!C39</f>
        <v>0</v>
      </c>
    </row>
    <row r="183" spans="1:3" ht="15.75" hidden="1" thickBot="1" x14ac:dyDescent="0.3">
      <c r="A183" s="86"/>
      <c r="B183" s="70" t="s">
        <v>124</v>
      </c>
      <c r="C183" s="90">
        <f>C176*'YTD PROGRAM SUMMARY'!C39</f>
        <v>0</v>
      </c>
    </row>
    <row r="184" spans="1:3" hidden="1" x14ac:dyDescent="0.25">
      <c r="A184" s="86"/>
      <c r="B184" s="177" t="s">
        <v>125</v>
      </c>
      <c r="C184" s="91">
        <f>IFERROR(C182/C73,0)</f>
        <v>0</v>
      </c>
    </row>
    <row r="185" spans="1:3" ht="15.75" hidden="1" thickBot="1" x14ac:dyDescent="0.3">
      <c r="A185" s="86"/>
      <c r="B185" s="70" t="s">
        <v>126</v>
      </c>
      <c r="C185" s="92">
        <f>IFERROR(C183/C73,0)</f>
        <v>0</v>
      </c>
    </row>
    <row r="186" spans="1:3" s="1" customFormat="1" ht="15.75" hidden="1" thickBot="1" x14ac:dyDescent="0.3">
      <c r="A186" s="93"/>
      <c r="B186" s="175" t="s">
        <v>127</v>
      </c>
      <c r="C186" s="176">
        <f>C184+C185</f>
        <v>0</v>
      </c>
    </row>
    <row r="187" spans="1:3" ht="15.75" hidden="1" thickBot="1" x14ac:dyDescent="0.3">
      <c r="A187" s="86"/>
      <c r="B187" s="86"/>
      <c r="C187" s="88"/>
    </row>
    <row r="188" spans="1:3" ht="15.75" hidden="1" thickBot="1" x14ac:dyDescent="0.3">
      <c r="A188" s="86"/>
      <c r="B188" s="174" t="s">
        <v>37</v>
      </c>
      <c r="C188" s="119">
        <f>C$4</f>
        <v>46023</v>
      </c>
    </row>
    <row r="189" spans="1:3" hidden="1" x14ac:dyDescent="0.25">
      <c r="A189" s="86"/>
      <c r="B189" s="177" t="s">
        <v>128</v>
      </c>
      <c r="C189" s="95">
        <f>C157*'YTD PROGRAM SUMMARY'!C40</f>
        <v>0</v>
      </c>
    </row>
    <row r="190" spans="1:3" ht="15.75" hidden="1" thickBot="1" x14ac:dyDescent="0.3">
      <c r="A190" s="86"/>
      <c r="B190" s="70" t="s">
        <v>129</v>
      </c>
      <c r="C190" s="90">
        <f>C176*'YTD PROGRAM SUMMARY'!C40</f>
        <v>0</v>
      </c>
    </row>
    <row r="191" spans="1:3" hidden="1" x14ac:dyDescent="0.25">
      <c r="A191" s="86"/>
      <c r="B191" s="177" t="s">
        <v>130</v>
      </c>
      <c r="C191" s="91">
        <f t="shared" ref="C191" si="9">IFERROR(C189/C73,0)</f>
        <v>0</v>
      </c>
    </row>
    <row r="192" spans="1:3" ht="15.75" hidden="1" thickBot="1" x14ac:dyDescent="0.3">
      <c r="A192" s="86"/>
      <c r="B192" s="70" t="s">
        <v>131</v>
      </c>
      <c r="C192" s="92">
        <f t="shared" ref="C192" si="10">IFERROR(C190/C73,0)</f>
        <v>0</v>
      </c>
    </row>
    <row r="193" spans="1:3" s="1" customFormat="1" ht="15.75" hidden="1" thickBot="1" x14ac:dyDescent="0.3">
      <c r="A193" s="93"/>
      <c r="B193" s="175" t="s">
        <v>132</v>
      </c>
      <c r="C193" s="176">
        <f>C191+C192</f>
        <v>0</v>
      </c>
    </row>
    <row r="194" spans="1:3" hidden="1" x14ac:dyDescent="0.25">
      <c r="A194" s="86"/>
      <c r="B194" s="86" t="s">
        <v>133</v>
      </c>
      <c r="C194" s="96">
        <f>C186+C193</f>
        <v>0</v>
      </c>
    </row>
    <row r="195" spans="1:3" hidden="1" x14ac:dyDescent="0.25">
      <c r="A195" s="86"/>
      <c r="B195" s="86"/>
      <c r="C195" s="88"/>
    </row>
    <row r="196" spans="1:3" hidden="1" x14ac:dyDescent="0.25">
      <c r="A196" s="86"/>
      <c r="B196" s="86" t="s">
        <v>134</v>
      </c>
      <c r="C196" s="97">
        <f t="shared" ref="C196" si="11">SUM(C182:C183)</f>
        <v>0</v>
      </c>
    </row>
    <row r="197" spans="1:3" hidden="1" x14ac:dyDescent="0.25">
      <c r="A197" s="86"/>
      <c r="B197" s="86" t="s">
        <v>135</v>
      </c>
      <c r="C197" s="97">
        <f t="shared" ref="C197" si="12">SUM(C189:C190)</f>
        <v>0</v>
      </c>
    </row>
    <row r="198" spans="1:3" hidden="1" x14ac:dyDescent="0.25">
      <c r="A198" s="86"/>
      <c r="B198" s="86" t="s">
        <v>122</v>
      </c>
      <c r="C198" s="99">
        <f t="shared" ref="C198" si="13">SUM(C196:C197)</f>
        <v>0</v>
      </c>
    </row>
    <row r="199" spans="1:3" hidden="1" x14ac:dyDescent="0.25"/>
    <row r="200" spans="1:3" hidden="1" x14ac:dyDescent="0.25">
      <c r="B200" s="137" t="s">
        <v>223</v>
      </c>
      <c r="C200" s="260">
        <f>IF('YTD PROGRAM SUMMARY'!C4=0,0,C198-C73)</f>
        <v>0</v>
      </c>
    </row>
    <row r="201" spans="1:3" hidden="1" x14ac:dyDescent="0.25">
      <c r="B201" s="137" t="s">
        <v>224</v>
      </c>
      <c r="C201" s="137"/>
    </row>
    <row r="202" spans="1:3" hidden="1" x14ac:dyDescent="0.25"/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conditionalFormatting sqref="C179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34998626667073579"/>
  </sheetPr>
  <dimension ref="A1:E201"/>
  <sheetViews>
    <sheetView zoomScale="80" zoomScaleNormal="80" workbookViewId="0">
      <pane xSplit="2" topLeftCell="C1" activePane="topRight" state="frozen"/>
      <selection activeCell="BW24" sqref="BW24"/>
      <selection pane="topRight" activeCell="F26" sqref="F26"/>
    </sheetView>
  </sheetViews>
  <sheetFormatPr defaultRowHeight="15" x14ac:dyDescent="0.25"/>
  <cols>
    <col min="1" max="1" width="11.5703125" customWidth="1"/>
    <col min="2" max="2" width="24.7109375" customWidth="1"/>
    <col min="3" max="3" width="15.7109375" bestFit="1" customWidth="1"/>
    <col min="4" max="4" width="10.5703125" bestFit="1" customWidth="1"/>
    <col min="5" max="5" width="16.42578125" customWidth="1"/>
  </cols>
  <sheetData>
    <row r="1" spans="1:5" s="2" customFormat="1" ht="15.75" thickBot="1" x14ac:dyDescent="0.3">
      <c r="A1" s="16"/>
      <c r="B1" s="16"/>
      <c r="C1" s="16"/>
      <c r="D1"/>
      <c r="E1"/>
    </row>
    <row r="2" spans="1:5" ht="15.75" thickBot="1" x14ac:dyDescent="0.3">
      <c r="A2" s="16"/>
      <c r="B2" s="22" t="s">
        <v>13</v>
      </c>
      <c r="C2" s="251">
        <v>0.7</v>
      </c>
    </row>
    <row r="3" spans="1:5" s="5" customFormat="1" ht="15.75" thickBot="1" x14ac:dyDescent="0.3">
      <c r="B3" s="16"/>
      <c r="C3" s="16"/>
    </row>
    <row r="4" spans="1:5" ht="15.75" customHeight="1" thickBot="1" x14ac:dyDescent="0.3">
      <c r="A4" s="444" t="s">
        <v>14</v>
      </c>
      <c r="B4" s="15" t="s">
        <v>10</v>
      </c>
      <c r="C4" s="119">
        <f>' 1M - RES'!C4</f>
        <v>46023</v>
      </c>
    </row>
    <row r="5" spans="1:5" ht="15" customHeight="1" x14ac:dyDescent="0.25">
      <c r="A5" s="445"/>
      <c r="B5" s="9" t="s">
        <v>20</v>
      </c>
      <c r="C5" s="3">
        <f>'BIZ kWh ENTRY'!AI100</f>
        <v>0</v>
      </c>
    </row>
    <row r="6" spans="1:5" x14ac:dyDescent="0.25">
      <c r="A6" s="445"/>
      <c r="B6" s="10" t="s">
        <v>0</v>
      </c>
      <c r="C6" s="3">
        <f>'BIZ kWh ENTRY'!AI101</f>
        <v>0</v>
      </c>
    </row>
    <row r="7" spans="1:5" x14ac:dyDescent="0.25">
      <c r="A7" s="445"/>
      <c r="B7" s="9" t="s">
        <v>21</v>
      </c>
      <c r="C7" s="3">
        <f>'BIZ kWh ENTRY'!AI102</f>
        <v>0</v>
      </c>
    </row>
    <row r="8" spans="1:5" x14ac:dyDescent="0.25">
      <c r="A8" s="445"/>
      <c r="B8" s="9" t="s">
        <v>1</v>
      </c>
      <c r="C8" s="3">
        <f>'BIZ kWh ENTRY'!AI103</f>
        <v>0</v>
      </c>
    </row>
    <row r="9" spans="1:5" x14ac:dyDescent="0.25">
      <c r="A9" s="445"/>
      <c r="B9" s="10" t="s">
        <v>22</v>
      </c>
      <c r="C9" s="3">
        <f>'BIZ kWh ENTRY'!AI104</f>
        <v>0</v>
      </c>
    </row>
    <row r="10" spans="1:5" x14ac:dyDescent="0.25">
      <c r="A10" s="445"/>
      <c r="B10" s="9" t="s">
        <v>9</v>
      </c>
      <c r="C10" s="3">
        <f>'BIZ kWh ENTRY'!AI105</f>
        <v>0</v>
      </c>
    </row>
    <row r="11" spans="1:5" x14ac:dyDescent="0.25">
      <c r="A11" s="445"/>
      <c r="B11" s="9" t="s">
        <v>3</v>
      </c>
      <c r="C11" s="3">
        <f>'BIZ kWh ENTRY'!AI106</f>
        <v>0</v>
      </c>
    </row>
    <row r="12" spans="1:5" x14ac:dyDescent="0.25">
      <c r="A12" s="445"/>
      <c r="B12" s="9" t="s">
        <v>4</v>
      </c>
      <c r="C12" s="3">
        <f>'BIZ kWh ENTRY'!AI107</f>
        <v>0</v>
      </c>
    </row>
    <row r="13" spans="1:5" x14ac:dyDescent="0.25">
      <c r="A13" s="445"/>
      <c r="B13" s="9" t="s">
        <v>5</v>
      </c>
      <c r="C13" s="3">
        <f>'BIZ kWh ENTRY'!AI108</f>
        <v>0</v>
      </c>
    </row>
    <row r="14" spans="1:5" x14ac:dyDescent="0.25">
      <c r="A14" s="445"/>
      <c r="B14" s="9" t="s">
        <v>23</v>
      </c>
      <c r="C14" s="3">
        <f>'BIZ kWh ENTRY'!AI109</f>
        <v>0</v>
      </c>
    </row>
    <row r="15" spans="1:5" x14ac:dyDescent="0.25">
      <c r="A15" s="445"/>
      <c r="B15" s="9" t="s">
        <v>24</v>
      </c>
      <c r="C15" s="3">
        <f>'BIZ kWh ENTRY'!AI110</f>
        <v>0</v>
      </c>
    </row>
    <row r="16" spans="1:5" x14ac:dyDescent="0.25">
      <c r="A16" s="445"/>
      <c r="B16" s="9" t="s">
        <v>7</v>
      </c>
      <c r="C16" s="3">
        <f>'BIZ kWh ENTRY'!AI111</f>
        <v>0</v>
      </c>
    </row>
    <row r="17" spans="1:3" x14ac:dyDescent="0.25">
      <c r="A17" s="445"/>
      <c r="B17" s="9" t="s">
        <v>8</v>
      </c>
      <c r="C17" s="3">
        <f>'BIZ kWh ENTRY'!AI112</f>
        <v>0</v>
      </c>
    </row>
    <row r="18" spans="1:3" x14ac:dyDescent="0.25">
      <c r="A18" s="445"/>
      <c r="B18" s="9" t="s">
        <v>11</v>
      </c>
      <c r="C18" s="3"/>
    </row>
    <row r="19" spans="1:3" ht="15.75" thickBot="1" x14ac:dyDescent="0.3">
      <c r="A19" s="446"/>
      <c r="B19" s="149" t="str">
        <f>' 1M - RES'!B16</f>
        <v>Monthly kWh</v>
      </c>
      <c r="C19" s="168">
        <f>SUM(C5:C18)</f>
        <v>0</v>
      </c>
    </row>
    <row r="20" spans="1:3" x14ac:dyDescent="0.25">
      <c r="A20" s="178"/>
      <c r="B20" s="105"/>
      <c r="C20" s="7"/>
    </row>
    <row r="21" spans="1:3" ht="15.75" thickBot="1" x14ac:dyDescent="0.3">
      <c r="A21" s="106"/>
      <c r="B21" s="106"/>
      <c r="C21" s="182"/>
    </row>
    <row r="22" spans="1:3" ht="16.5" thickBot="1" x14ac:dyDescent="0.3">
      <c r="A22" s="447" t="s">
        <v>15</v>
      </c>
      <c r="B22" s="15" t="s">
        <v>10</v>
      </c>
      <c r="C22" s="119">
        <f>C$4</f>
        <v>46023</v>
      </c>
    </row>
    <row r="23" spans="1:3" ht="15" customHeight="1" x14ac:dyDescent="0.25">
      <c r="A23" s="448"/>
      <c r="B23" s="9" t="str">
        <f t="shared" ref="B23:C37" si="0">B5</f>
        <v>Air Comp</v>
      </c>
      <c r="C23" s="3">
        <f>C5</f>
        <v>0</v>
      </c>
    </row>
    <row r="24" spans="1:3" x14ac:dyDescent="0.25">
      <c r="A24" s="448"/>
      <c r="B24" s="10" t="str">
        <f t="shared" si="0"/>
        <v>Building Shell</v>
      </c>
      <c r="C24" s="3">
        <f t="shared" si="0"/>
        <v>0</v>
      </c>
    </row>
    <row r="25" spans="1:3" x14ac:dyDescent="0.25">
      <c r="A25" s="448"/>
      <c r="B25" s="9" t="str">
        <f t="shared" si="0"/>
        <v>Cooking</v>
      </c>
      <c r="C25" s="3">
        <f t="shared" si="0"/>
        <v>0</v>
      </c>
    </row>
    <row r="26" spans="1:3" x14ac:dyDescent="0.25">
      <c r="A26" s="448"/>
      <c r="B26" s="9" t="str">
        <f t="shared" si="0"/>
        <v>Cooling</v>
      </c>
      <c r="C26" s="3">
        <f t="shared" si="0"/>
        <v>0</v>
      </c>
    </row>
    <row r="27" spans="1:3" x14ac:dyDescent="0.25">
      <c r="A27" s="448"/>
      <c r="B27" s="10" t="str">
        <f t="shared" si="0"/>
        <v>Ext Lighting</v>
      </c>
      <c r="C27" s="3">
        <f t="shared" si="0"/>
        <v>0</v>
      </c>
    </row>
    <row r="28" spans="1:3" x14ac:dyDescent="0.25">
      <c r="A28" s="448"/>
      <c r="B28" s="9" t="str">
        <f t="shared" si="0"/>
        <v>Heating</v>
      </c>
      <c r="C28" s="3">
        <f t="shared" si="0"/>
        <v>0</v>
      </c>
    </row>
    <row r="29" spans="1:3" x14ac:dyDescent="0.25">
      <c r="A29" s="448"/>
      <c r="B29" s="9" t="str">
        <f t="shared" si="0"/>
        <v>HVAC</v>
      </c>
      <c r="C29" s="3">
        <f t="shared" si="0"/>
        <v>0</v>
      </c>
    </row>
    <row r="30" spans="1:3" x14ac:dyDescent="0.25">
      <c r="A30" s="448"/>
      <c r="B30" s="9" t="str">
        <f t="shared" si="0"/>
        <v>Lighting</v>
      </c>
      <c r="C30" s="3">
        <f t="shared" si="0"/>
        <v>0</v>
      </c>
    </row>
    <row r="31" spans="1:3" x14ac:dyDescent="0.25">
      <c r="A31" s="448"/>
      <c r="B31" s="9" t="str">
        <f t="shared" si="0"/>
        <v>Miscellaneous</v>
      </c>
      <c r="C31" s="3">
        <f t="shared" si="0"/>
        <v>0</v>
      </c>
    </row>
    <row r="32" spans="1:3" ht="15" customHeight="1" x14ac:dyDescent="0.25">
      <c r="A32" s="448"/>
      <c r="B32" s="9" t="str">
        <f t="shared" si="0"/>
        <v>Motors</v>
      </c>
      <c r="C32" s="3">
        <f t="shared" si="0"/>
        <v>0</v>
      </c>
    </row>
    <row r="33" spans="1:3" x14ac:dyDescent="0.25">
      <c r="A33" s="448"/>
      <c r="B33" s="9" t="str">
        <f t="shared" si="0"/>
        <v>Process</v>
      </c>
      <c r="C33" s="3">
        <f t="shared" si="0"/>
        <v>0</v>
      </c>
    </row>
    <row r="34" spans="1:3" x14ac:dyDescent="0.25">
      <c r="A34" s="448"/>
      <c r="B34" s="9" t="str">
        <f t="shared" si="0"/>
        <v>Refrigeration</v>
      </c>
      <c r="C34" s="3">
        <f t="shared" si="0"/>
        <v>0</v>
      </c>
    </row>
    <row r="35" spans="1:3" x14ac:dyDescent="0.25">
      <c r="A35" s="448"/>
      <c r="B35" s="9" t="str">
        <f t="shared" si="0"/>
        <v>Water Heating</v>
      </c>
      <c r="C35" s="3">
        <f t="shared" si="0"/>
        <v>0</v>
      </c>
    </row>
    <row r="36" spans="1:3" ht="15" customHeight="1" x14ac:dyDescent="0.25">
      <c r="A36" s="448"/>
      <c r="B36" s="9" t="str">
        <f t="shared" si="0"/>
        <v xml:space="preserve"> </v>
      </c>
      <c r="C36" s="3"/>
    </row>
    <row r="37" spans="1:3" ht="15" customHeight="1" thickBot="1" x14ac:dyDescent="0.3">
      <c r="A37" s="449"/>
      <c r="B37" s="149" t="str">
        <f t="shared" si="0"/>
        <v>Monthly kWh</v>
      </c>
      <c r="C37" s="168">
        <f>SUM(C23:C36)</f>
        <v>0</v>
      </c>
    </row>
    <row r="38" spans="1:3" x14ac:dyDescent="0.25">
      <c r="A38" s="6"/>
      <c r="B38" s="181"/>
      <c r="C38" s="7"/>
    </row>
    <row r="39" spans="1:3" ht="15.75" thickBot="1" x14ac:dyDescent="0.3">
      <c r="C39" s="106"/>
    </row>
    <row r="40" spans="1:3" ht="16.5" thickBot="1" x14ac:dyDescent="0.3">
      <c r="A40" s="450" t="s">
        <v>16</v>
      </c>
      <c r="B40" s="15" t="s">
        <v>10</v>
      </c>
      <c r="C40" s="119">
        <f>C$4</f>
        <v>46023</v>
      </c>
    </row>
    <row r="41" spans="1:3" ht="15" customHeight="1" x14ac:dyDescent="0.25">
      <c r="A41" s="451"/>
      <c r="B41" s="9" t="str">
        <f t="shared" ref="B41:B55" si="1">B23</f>
        <v>Air Comp</v>
      </c>
      <c r="C41" s="3">
        <v>0</v>
      </c>
    </row>
    <row r="42" spans="1:3" x14ac:dyDescent="0.25">
      <c r="A42" s="451"/>
      <c r="B42" s="10" t="str">
        <f t="shared" si="1"/>
        <v>Building Shell</v>
      </c>
      <c r="C42" s="3">
        <v>0</v>
      </c>
    </row>
    <row r="43" spans="1:3" x14ac:dyDescent="0.25">
      <c r="A43" s="451"/>
      <c r="B43" s="9" t="str">
        <f t="shared" si="1"/>
        <v>Cooking</v>
      </c>
      <c r="C43" s="3">
        <v>0</v>
      </c>
    </row>
    <row r="44" spans="1:3" x14ac:dyDescent="0.25">
      <c r="A44" s="451"/>
      <c r="B44" s="9" t="str">
        <f t="shared" si="1"/>
        <v>Cooling</v>
      </c>
      <c r="C44" s="3">
        <v>0</v>
      </c>
    </row>
    <row r="45" spans="1:3" x14ac:dyDescent="0.25">
      <c r="A45" s="451"/>
      <c r="B45" s="10" t="str">
        <f t="shared" si="1"/>
        <v>Ext Lighting</v>
      </c>
      <c r="C45" s="3">
        <v>0</v>
      </c>
    </row>
    <row r="46" spans="1:3" x14ac:dyDescent="0.25">
      <c r="A46" s="451"/>
      <c r="B46" s="9" t="str">
        <f t="shared" si="1"/>
        <v>Heating</v>
      </c>
      <c r="C46" s="3">
        <v>0</v>
      </c>
    </row>
    <row r="47" spans="1:3" x14ac:dyDescent="0.25">
      <c r="A47" s="451"/>
      <c r="B47" s="9" t="str">
        <f t="shared" si="1"/>
        <v>HVAC</v>
      </c>
      <c r="C47" s="3">
        <v>0</v>
      </c>
    </row>
    <row r="48" spans="1:3" x14ac:dyDescent="0.25">
      <c r="A48" s="451"/>
      <c r="B48" s="9" t="str">
        <f t="shared" si="1"/>
        <v>Lighting</v>
      </c>
      <c r="C48" s="3">
        <v>0</v>
      </c>
    </row>
    <row r="49" spans="1:3" x14ac:dyDescent="0.25">
      <c r="A49" s="451"/>
      <c r="B49" s="9" t="str">
        <f t="shared" si="1"/>
        <v>Miscellaneous</v>
      </c>
      <c r="C49" s="3">
        <v>0</v>
      </c>
    </row>
    <row r="50" spans="1:3" ht="15" customHeight="1" x14ac:dyDescent="0.25">
      <c r="A50" s="451"/>
      <c r="B50" s="9" t="str">
        <f t="shared" si="1"/>
        <v>Motors</v>
      </c>
      <c r="C50" s="3">
        <v>0</v>
      </c>
    </row>
    <row r="51" spans="1:3" x14ac:dyDescent="0.25">
      <c r="A51" s="451"/>
      <c r="B51" s="9" t="str">
        <f t="shared" si="1"/>
        <v>Process</v>
      </c>
      <c r="C51" s="3">
        <v>0</v>
      </c>
    </row>
    <row r="52" spans="1:3" x14ac:dyDescent="0.25">
      <c r="A52" s="451"/>
      <c r="B52" s="9" t="str">
        <f t="shared" si="1"/>
        <v>Refrigeration</v>
      </c>
      <c r="C52" s="3">
        <v>0</v>
      </c>
    </row>
    <row r="53" spans="1:3" x14ac:dyDescent="0.25">
      <c r="A53" s="451"/>
      <c r="B53" s="9" t="str">
        <f t="shared" si="1"/>
        <v>Water Heating</v>
      </c>
      <c r="C53" s="3">
        <v>0</v>
      </c>
    </row>
    <row r="54" spans="1:3" ht="15" customHeight="1" x14ac:dyDescent="0.25">
      <c r="A54" s="451"/>
      <c r="B54" s="9" t="str">
        <f t="shared" si="1"/>
        <v xml:space="preserve"> </v>
      </c>
      <c r="C54" s="3"/>
    </row>
    <row r="55" spans="1:3" ht="15" customHeight="1" thickBot="1" x14ac:dyDescent="0.3">
      <c r="A55" s="452"/>
      <c r="B55" s="149" t="str">
        <f t="shared" si="1"/>
        <v>Monthly kWh</v>
      </c>
      <c r="C55" s="168">
        <f>SUM(C41:C54)</f>
        <v>0</v>
      </c>
    </row>
    <row r="56" spans="1:3" x14ac:dyDescent="0.25">
      <c r="A56" s="6"/>
      <c r="B56" s="181"/>
      <c r="C56" s="7"/>
    </row>
    <row r="57" spans="1:3" ht="15.75" thickBot="1" x14ac:dyDescent="0.3">
      <c r="A57" s="162" t="s">
        <v>174</v>
      </c>
      <c r="B57" s="162"/>
      <c r="C57" s="162"/>
    </row>
    <row r="58" spans="1:3" ht="16.5" thickBot="1" x14ac:dyDescent="0.3">
      <c r="A58" s="453" t="s">
        <v>17</v>
      </c>
      <c r="B58" s="15" t="s">
        <v>10</v>
      </c>
      <c r="C58" s="119">
        <f>C$4</f>
        <v>46023</v>
      </c>
    </row>
    <row r="59" spans="1:3" ht="15" customHeight="1" x14ac:dyDescent="0.25">
      <c r="A59" s="454"/>
      <c r="B59" s="11" t="str">
        <f t="shared" ref="B59:B72" si="2">B41</f>
        <v>Air Comp</v>
      </c>
      <c r="C59" s="20">
        <f>((C5*0.5)-C41)*C78*C93*C$2</f>
        <v>0</v>
      </c>
    </row>
    <row r="60" spans="1:3" ht="15.75" x14ac:dyDescent="0.25">
      <c r="A60" s="454"/>
      <c r="B60" s="11" t="str">
        <f t="shared" si="2"/>
        <v>Building Shell</v>
      </c>
      <c r="C60" s="20">
        <f t="shared" ref="C60:C71" si="3">((C6*0.5)-C42)*C79*C94*C$2</f>
        <v>0</v>
      </c>
    </row>
    <row r="61" spans="1:3" ht="15.75" x14ac:dyDescent="0.25">
      <c r="A61" s="454"/>
      <c r="B61" s="11" t="str">
        <f t="shared" si="2"/>
        <v>Cooking</v>
      </c>
      <c r="C61" s="20">
        <f t="shared" si="3"/>
        <v>0</v>
      </c>
    </row>
    <row r="62" spans="1:3" ht="15.75" x14ac:dyDescent="0.25">
      <c r="A62" s="454"/>
      <c r="B62" s="11" t="str">
        <f t="shared" si="2"/>
        <v>Cooling</v>
      </c>
      <c r="C62" s="20">
        <f t="shared" si="3"/>
        <v>0</v>
      </c>
    </row>
    <row r="63" spans="1:3" ht="15.75" x14ac:dyDescent="0.25">
      <c r="A63" s="454"/>
      <c r="B63" s="11" t="str">
        <f t="shared" si="2"/>
        <v>Ext Lighting</v>
      </c>
      <c r="C63" s="20">
        <f t="shared" si="3"/>
        <v>0</v>
      </c>
    </row>
    <row r="64" spans="1:3" ht="15.75" x14ac:dyDescent="0.25">
      <c r="A64" s="454"/>
      <c r="B64" s="11" t="str">
        <f t="shared" si="2"/>
        <v>Heating</v>
      </c>
      <c r="C64" s="20">
        <f t="shared" si="3"/>
        <v>0</v>
      </c>
    </row>
    <row r="65" spans="1:5" ht="15.75" x14ac:dyDescent="0.25">
      <c r="A65" s="454"/>
      <c r="B65" s="11" t="str">
        <f t="shared" si="2"/>
        <v>HVAC</v>
      </c>
      <c r="C65" s="20">
        <f t="shared" si="3"/>
        <v>0</v>
      </c>
    </row>
    <row r="66" spans="1:5" ht="15.75" x14ac:dyDescent="0.25">
      <c r="A66" s="454"/>
      <c r="B66" s="11" t="str">
        <f t="shared" si="2"/>
        <v>Lighting</v>
      </c>
      <c r="C66" s="20">
        <f t="shared" si="3"/>
        <v>0</v>
      </c>
    </row>
    <row r="67" spans="1:5" ht="15.75" x14ac:dyDescent="0.25">
      <c r="A67" s="454"/>
      <c r="B67" s="11" t="str">
        <f t="shared" si="2"/>
        <v>Miscellaneous</v>
      </c>
      <c r="C67" s="20">
        <f t="shared" si="3"/>
        <v>0</v>
      </c>
    </row>
    <row r="68" spans="1:5" ht="15.75" customHeight="1" x14ac:dyDescent="0.25">
      <c r="A68" s="454"/>
      <c r="B68" s="11" t="str">
        <f t="shared" si="2"/>
        <v>Motors</v>
      </c>
      <c r="C68" s="20">
        <f t="shared" si="3"/>
        <v>0</v>
      </c>
    </row>
    <row r="69" spans="1:5" ht="15.75" x14ac:dyDescent="0.25">
      <c r="A69" s="454"/>
      <c r="B69" s="11" t="str">
        <f t="shared" si="2"/>
        <v>Process</v>
      </c>
      <c r="C69" s="20">
        <f t="shared" si="3"/>
        <v>0</v>
      </c>
    </row>
    <row r="70" spans="1:5" ht="15.75" x14ac:dyDescent="0.25">
      <c r="A70" s="454"/>
      <c r="B70" s="11" t="str">
        <f t="shared" si="2"/>
        <v>Refrigeration</v>
      </c>
      <c r="C70" s="20">
        <f t="shared" si="3"/>
        <v>0</v>
      </c>
    </row>
    <row r="71" spans="1:5" ht="15.75" x14ac:dyDescent="0.25">
      <c r="A71" s="454"/>
      <c r="B71" s="11" t="str">
        <f t="shared" si="2"/>
        <v>Water Heating</v>
      </c>
      <c r="C71" s="20">
        <f t="shared" si="3"/>
        <v>0</v>
      </c>
    </row>
    <row r="72" spans="1:5" ht="15.75" customHeight="1" x14ac:dyDescent="0.25">
      <c r="A72" s="454"/>
      <c r="B72" s="11" t="str">
        <f t="shared" si="2"/>
        <v xml:space="preserve"> </v>
      </c>
      <c r="C72" s="3"/>
    </row>
    <row r="73" spans="1:5" ht="15.75" customHeight="1" x14ac:dyDescent="0.25">
      <c r="A73" s="454"/>
      <c r="B73" s="170" t="s">
        <v>26</v>
      </c>
      <c r="C73" s="20">
        <f>SUM(C59:C72)</f>
        <v>0</v>
      </c>
    </row>
    <row r="74" spans="1:5" ht="16.5" customHeight="1" thickBot="1" x14ac:dyDescent="0.3">
      <c r="A74" s="455"/>
      <c r="B74" s="113" t="s">
        <v>27</v>
      </c>
      <c r="C74" s="21">
        <f>C73</f>
        <v>0</v>
      </c>
    </row>
    <row r="75" spans="1:5" x14ac:dyDescent="0.25">
      <c r="A75" s="6"/>
      <c r="B75" s="27"/>
      <c r="C75" s="163"/>
    </row>
    <row r="76" spans="1:5" ht="15.75" thickBot="1" x14ac:dyDescent="0.3">
      <c r="B76" s="14"/>
      <c r="C76" s="6"/>
      <c r="D76" s="154"/>
    </row>
    <row r="77" spans="1:5" s="86" customFormat="1" ht="16.5" thickBot="1" x14ac:dyDescent="0.3">
      <c r="A77" s="456" t="s">
        <v>12</v>
      </c>
      <c r="B77" s="15" t="s">
        <v>12</v>
      </c>
      <c r="C77" s="119">
        <f>C$4</f>
        <v>46023</v>
      </c>
      <c r="E77" s="86" t="s">
        <v>173</v>
      </c>
    </row>
    <row r="78" spans="1:5" s="86" customFormat="1" ht="15.75" customHeight="1" x14ac:dyDescent="0.25">
      <c r="A78" s="457"/>
      <c r="B78" s="11" t="str">
        <f>B59</f>
        <v>Air Comp</v>
      </c>
      <c r="C78" s="349">
        <f>'2M - SGS'!C78</f>
        <v>8.5109000000000004E-2</v>
      </c>
      <c r="E78" s="347">
        <f t="shared" ref="E78:E90" si="4">SUM(C78:C78)</f>
        <v>8.5109000000000004E-2</v>
      </c>
    </row>
    <row r="79" spans="1:5" s="86" customFormat="1" ht="15.75" x14ac:dyDescent="0.25">
      <c r="A79" s="457"/>
      <c r="B79" s="11" t="str">
        <f t="shared" ref="B79:B90" si="5">B60</f>
        <v>Building Shell</v>
      </c>
      <c r="C79" s="349">
        <f>'2M - SGS'!C79</f>
        <v>0.107824</v>
      </c>
      <c r="E79" s="347">
        <f t="shared" si="4"/>
        <v>0.107824</v>
      </c>
    </row>
    <row r="80" spans="1:5" s="86" customFormat="1" ht="15.75" x14ac:dyDescent="0.25">
      <c r="A80" s="457"/>
      <c r="B80" s="11" t="str">
        <f t="shared" si="5"/>
        <v>Cooking</v>
      </c>
      <c r="C80" s="349">
        <f>'2M - SGS'!C80</f>
        <v>8.6096000000000006E-2</v>
      </c>
      <c r="E80" s="347">
        <f t="shared" si="4"/>
        <v>8.6096000000000006E-2</v>
      </c>
    </row>
    <row r="81" spans="1:5" s="86" customFormat="1" ht="15.75" x14ac:dyDescent="0.25">
      <c r="A81" s="457"/>
      <c r="B81" s="11" t="str">
        <f t="shared" si="5"/>
        <v>Cooling</v>
      </c>
      <c r="C81" s="349">
        <f>'2M - SGS'!C81</f>
        <v>6.0000000000000002E-6</v>
      </c>
      <c r="E81" s="347">
        <f t="shared" si="4"/>
        <v>6.0000000000000002E-6</v>
      </c>
    </row>
    <row r="82" spans="1:5" s="86" customFormat="1" ht="15.75" x14ac:dyDescent="0.25">
      <c r="A82" s="457"/>
      <c r="B82" s="11" t="str">
        <f t="shared" si="5"/>
        <v>Ext Lighting</v>
      </c>
      <c r="C82" s="349">
        <f>'2M - SGS'!C82</f>
        <v>0.106265</v>
      </c>
      <c r="E82" s="347">
        <f t="shared" si="4"/>
        <v>0.106265</v>
      </c>
    </row>
    <row r="83" spans="1:5" s="86" customFormat="1" ht="15.75" x14ac:dyDescent="0.25">
      <c r="A83" s="457"/>
      <c r="B83" s="11" t="str">
        <f t="shared" si="5"/>
        <v>Heating</v>
      </c>
      <c r="C83" s="349">
        <f>'2M - SGS'!C83</f>
        <v>0.210397</v>
      </c>
      <c r="E83" s="347">
        <f t="shared" si="4"/>
        <v>0.210397</v>
      </c>
    </row>
    <row r="84" spans="1:5" s="86" customFormat="1" ht="15.75" x14ac:dyDescent="0.25">
      <c r="A84" s="457"/>
      <c r="B84" s="11" t="str">
        <f t="shared" si="5"/>
        <v>HVAC</v>
      </c>
      <c r="C84" s="349">
        <f>'2M - SGS'!C84</f>
        <v>0.107824</v>
      </c>
      <c r="E84" s="347">
        <f t="shared" si="4"/>
        <v>0.107824</v>
      </c>
    </row>
    <row r="85" spans="1:5" s="86" customFormat="1" ht="15.75" x14ac:dyDescent="0.25">
      <c r="A85" s="457"/>
      <c r="B85" s="11" t="str">
        <f t="shared" si="5"/>
        <v>Lighting</v>
      </c>
      <c r="C85" s="349">
        <f>'2M - SGS'!C85</f>
        <v>9.3563999999999994E-2</v>
      </c>
      <c r="E85" s="347">
        <f t="shared" si="4"/>
        <v>9.3563999999999994E-2</v>
      </c>
    </row>
    <row r="86" spans="1:5" s="86" customFormat="1" ht="15.75" x14ac:dyDescent="0.25">
      <c r="A86" s="457"/>
      <c r="B86" s="11" t="str">
        <f t="shared" si="5"/>
        <v>Miscellaneous</v>
      </c>
      <c r="C86" s="349">
        <f>'2M - SGS'!C86</f>
        <v>8.5109000000000004E-2</v>
      </c>
      <c r="E86" s="347">
        <f t="shared" si="4"/>
        <v>8.5109000000000004E-2</v>
      </c>
    </row>
    <row r="87" spans="1:5" s="86" customFormat="1" ht="15.75" x14ac:dyDescent="0.25">
      <c r="A87" s="457"/>
      <c r="B87" s="11" t="str">
        <f t="shared" si="5"/>
        <v>Motors</v>
      </c>
      <c r="C87" s="349">
        <f>'2M - SGS'!C87</f>
        <v>8.5109000000000004E-2</v>
      </c>
      <c r="E87" s="347">
        <f t="shared" si="4"/>
        <v>8.5109000000000004E-2</v>
      </c>
    </row>
    <row r="88" spans="1:5" s="86" customFormat="1" ht="15.75" x14ac:dyDescent="0.25">
      <c r="A88" s="457"/>
      <c r="B88" s="11" t="str">
        <f t="shared" si="5"/>
        <v>Process</v>
      </c>
      <c r="C88" s="349">
        <f>'2M - SGS'!C88</f>
        <v>8.5109000000000004E-2</v>
      </c>
      <c r="E88" s="347">
        <f t="shared" si="4"/>
        <v>8.5109000000000004E-2</v>
      </c>
    </row>
    <row r="89" spans="1:5" s="86" customFormat="1" ht="15.75" x14ac:dyDescent="0.25">
      <c r="A89" s="457"/>
      <c r="B89" s="11" t="str">
        <f t="shared" si="5"/>
        <v>Refrigeration</v>
      </c>
      <c r="C89" s="349">
        <f>'2M - SGS'!C89</f>
        <v>8.3486000000000005E-2</v>
      </c>
      <c r="E89" s="347">
        <f t="shared" si="4"/>
        <v>8.3486000000000005E-2</v>
      </c>
    </row>
    <row r="90" spans="1:5" s="86" customFormat="1" ht="16.5" thickBot="1" x14ac:dyDescent="0.3">
      <c r="A90" s="458"/>
      <c r="B90" s="12" t="str">
        <f t="shared" si="5"/>
        <v>Water Heating</v>
      </c>
      <c r="C90" s="353">
        <f>'2M - SGS'!C90</f>
        <v>0.108255</v>
      </c>
      <c r="E90" s="347">
        <f t="shared" si="4"/>
        <v>0.108255</v>
      </c>
    </row>
    <row r="91" spans="1:5" s="86" customFormat="1" ht="15.75" thickBot="1" x14ac:dyDescent="0.3">
      <c r="E91" s="86" t="s">
        <v>229</v>
      </c>
    </row>
    <row r="92" spans="1:5" s="86" customFormat="1" ht="15" customHeight="1" thickBot="1" x14ac:dyDescent="0.3">
      <c r="A92" s="459" t="s">
        <v>28</v>
      </c>
      <c r="B92" s="356" t="s">
        <v>32</v>
      </c>
      <c r="C92" s="119">
        <f>C$4</f>
        <v>46023</v>
      </c>
    </row>
    <row r="93" spans="1:5" s="86" customFormat="1" ht="15.75" customHeight="1" x14ac:dyDescent="0.25">
      <c r="A93" s="460"/>
      <c r="B93" s="68" t="str">
        <f>B78</f>
        <v>Air Comp</v>
      </c>
      <c r="C93" s="357">
        <v>3.9829999999999997E-2</v>
      </c>
      <c r="E93" s="86" t="s">
        <v>230</v>
      </c>
    </row>
    <row r="94" spans="1:5" s="86" customFormat="1" x14ac:dyDescent="0.25">
      <c r="A94" s="460"/>
      <c r="B94" s="68" t="str">
        <f t="shared" ref="B94:B105" si="6">B79</f>
        <v>Building Shell</v>
      </c>
      <c r="C94" s="357">
        <v>4.6690000000000002E-2</v>
      </c>
    </row>
    <row r="95" spans="1:5" s="86" customFormat="1" x14ac:dyDescent="0.25">
      <c r="A95" s="460"/>
      <c r="B95" s="68" t="str">
        <f t="shared" si="6"/>
        <v>Cooking</v>
      </c>
      <c r="C95" s="357">
        <v>4.0557000000000003E-2</v>
      </c>
    </row>
    <row r="96" spans="1:5" s="86" customFormat="1" x14ac:dyDescent="0.25">
      <c r="A96" s="460"/>
      <c r="B96" s="68" t="str">
        <f t="shared" si="6"/>
        <v>Cooling</v>
      </c>
      <c r="C96" s="357">
        <v>3.7643000000000003E-2</v>
      </c>
    </row>
    <row r="97" spans="1:3" s="86" customFormat="1" x14ac:dyDescent="0.25">
      <c r="A97" s="460"/>
      <c r="B97" s="68" t="str">
        <f t="shared" si="6"/>
        <v>Ext Lighting</v>
      </c>
      <c r="C97" s="357">
        <v>2.8396999999999999E-2</v>
      </c>
    </row>
    <row r="98" spans="1:3" s="86" customFormat="1" x14ac:dyDescent="0.25">
      <c r="A98" s="460"/>
      <c r="B98" s="68" t="str">
        <f t="shared" si="6"/>
        <v>Heating</v>
      </c>
      <c r="C98" s="357">
        <v>4.4441000000000001E-2</v>
      </c>
    </row>
    <row r="99" spans="1:3" s="86" customFormat="1" x14ac:dyDescent="0.25">
      <c r="A99" s="460"/>
      <c r="B99" s="68" t="str">
        <f t="shared" si="6"/>
        <v>HVAC</v>
      </c>
      <c r="C99" s="357">
        <v>4.6690000000000002E-2</v>
      </c>
    </row>
    <row r="100" spans="1:3" s="86" customFormat="1" x14ac:dyDescent="0.25">
      <c r="A100" s="460"/>
      <c r="B100" s="68" t="str">
        <f t="shared" si="6"/>
        <v>Lighting</v>
      </c>
      <c r="C100" s="357">
        <v>4.2353000000000002E-2</v>
      </c>
    </row>
    <row r="101" spans="1:3" s="86" customFormat="1" x14ac:dyDescent="0.25">
      <c r="A101" s="460"/>
      <c r="B101" s="68" t="str">
        <f t="shared" si="6"/>
        <v>Miscellaneous</v>
      </c>
      <c r="C101" s="357">
        <v>3.9829999999999997E-2</v>
      </c>
    </row>
    <row r="102" spans="1:3" s="86" customFormat="1" x14ac:dyDescent="0.25">
      <c r="A102" s="460"/>
      <c r="B102" s="68" t="str">
        <f t="shared" si="6"/>
        <v>Motors</v>
      </c>
      <c r="C102" s="357">
        <v>3.9829999999999997E-2</v>
      </c>
    </row>
    <row r="103" spans="1:3" s="86" customFormat="1" x14ac:dyDescent="0.25">
      <c r="A103" s="460"/>
      <c r="B103" s="68" t="str">
        <f t="shared" si="6"/>
        <v>Process</v>
      </c>
      <c r="C103" s="357">
        <v>3.9829999999999997E-2</v>
      </c>
    </row>
    <row r="104" spans="1:3" s="86" customFormat="1" x14ac:dyDescent="0.25">
      <c r="A104" s="460"/>
      <c r="B104" s="68" t="str">
        <f t="shared" si="6"/>
        <v>Refrigeration</v>
      </c>
      <c r="C104" s="357">
        <v>3.7731000000000001E-2</v>
      </c>
    </row>
    <row r="105" spans="1:3" s="86" customFormat="1" ht="15.75" thickBot="1" x14ac:dyDescent="0.3">
      <c r="A105" s="461"/>
      <c r="B105" s="70" t="str">
        <f t="shared" si="6"/>
        <v>Water Heating</v>
      </c>
      <c r="C105" s="354">
        <v>3.9265000000000001E-2</v>
      </c>
    </row>
    <row r="106" spans="1:3" s="86" customFormat="1" x14ac:dyDescent="0.25">
      <c r="C106" s="355" t="s">
        <v>226</v>
      </c>
    </row>
    <row r="107" spans="1:3" hidden="1" x14ac:dyDescent="0.25">
      <c r="A107" s="462" t="s">
        <v>115</v>
      </c>
      <c r="B107" s="466" t="s">
        <v>116</v>
      </c>
      <c r="C107" s="467"/>
    </row>
    <row r="108" spans="1:3" ht="15.75" hidden="1" thickBot="1" x14ac:dyDescent="0.3">
      <c r="A108" s="463"/>
      <c r="B108" s="468" t="s">
        <v>222</v>
      </c>
      <c r="C108" s="469"/>
    </row>
    <row r="109" spans="1:3" ht="16.5" hidden="1" thickBot="1" x14ac:dyDescent="0.3">
      <c r="A109" s="464"/>
      <c r="B109" s="171" t="s">
        <v>136</v>
      </c>
      <c r="C109" s="119">
        <f>C$4</f>
        <v>46023</v>
      </c>
    </row>
    <row r="110" spans="1:3" hidden="1" x14ac:dyDescent="0.25">
      <c r="A110" s="464"/>
      <c r="B110" s="172" t="s">
        <v>20</v>
      </c>
      <c r="C110" s="273">
        <v>3.7309360712313777E-2</v>
      </c>
    </row>
    <row r="111" spans="1:3" hidden="1" x14ac:dyDescent="0.25">
      <c r="A111" s="464"/>
      <c r="B111" s="172" t="s">
        <v>0</v>
      </c>
      <c r="C111" s="273">
        <v>4.2520723114963382E-2</v>
      </c>
    </row>
    <row r="112" spans="1:3" hidden="1" x14ac:dyDescent="0.25">
      <c r="A112" s="464"/>
      <c r="B112" s="172" t="s">
        <v>21</v>
      </c>
      <c r="C112" s="273">
        <v>3.812480333592938E-2</v>
      </c>
    </row>
    <row r="113" spans="1:3" hidden="1" x14ac:dyDescent="0.25">
      <c r="A113" s="464"/>
      <c r="B113" s="172" t="s">
        <v>1</v>
      </c>
      <c r="C113" s="273">
        <v>3.7643000000000003E-2</v>
      </c>
    </row>
    <row r="114" spans="1:3" hidden="1" x14ac:dyDescent="0.25">
      <c r="A114" s="464"/>
      <c r="B114" s="172" t="s">
        <v>22</v>
      </c>
      <c r="C114" s="273">
        <v>2.7979023307448891E-2</v>
      </c>
    </row>
    <row r="115" spans="1:3" hidden="1" x14ac:dyDescent="0.25">
      <c r="A115" s="464"/>
      <c r="B115" s="68" t="s">
        <v>9</v>
      </c>
      <c r="C115" s="273">
        <v>4.0318557896803296E-2</v>
      </c>
    </row>
    <row r="116" spans="1:3" hidden="1" x14ac:dyDescent="0.25">
      <c r="A116" s="464"/>
      <c r="B116" s="68" t="s">
        <v>3</v>
      </c>
      <c r="C116" s="273">
        <v>4.2520723114963382E-2</v>
      </c>
    </row>
    <row r="117" spans="1:3" hidden="1" x14ac:dyDescent="0.25">
      <c r="A117" s="464"/>
      <c r="B117" s="68" t="s">
        <v>4</v>
      </c>
      <c r="C117" s="273">
        <v>3.9332392744537863E-2</v>
      </c>
    </row>
    <row r="118" spans="1:3" hidden="1" x14ac:dyDescent="0.25">
      <c r="A118" s="464"/>
      <c r="B118" s="68" t="s">
        <v>5</v>
      </c>
      <c r="C118" s="273">
        <v>3.7309360712313777E-2</v>
      </c>
    </row>
    <row r="119" spans="1:3" hidden="1" x14ac:dyDescent="0.25">
      <c r="A119" s="464"/>
      <c r="B119" s="68" t="s">
        <v>23</v>
      </c>
      <c r="C119" s="273">
        <v>3.7309360712313777E-2</v>
      </c>
    </row>
    <row r="120" spans="1:3" hidden="1" x14ac:dyDescent="0.25">
      <c r="A120" s="464"/>
      <c r="B120" s="68" t="s">
        <v>24</v>
      </c>
      <c r="C120" s="273">
        <v>3.7309360712313777E-2</v>
      </c>
    </row>
    <row r="121" spans="1:3" hidden="1" x14ac:dyDescent="0.25">
      <c r="A121" s="464"/>
      <c r="B121" s="68" t="s">
        <v>7</v>
      </c>
      <c r="C121" s="273">
        <v>3.5682741979693122E-2</v>
      </c>
    </row>
    <row r="122" spans="1:3" ht="15.75" hidden="1" thickBot="1" x14ac:dyDescent="0.3">
      <c r="A122" s="465"/>
      <c r="B122" s="70" t="s">
        <v>8</v>
      </c>
      <c r="C122" s="273">
        <v>3.720867190622492E-2</v>
      </c>
    </row>
    <row r="123" spans="1:3" hidden="1" x14ac:dyDescent="0.25">
      <c r="A123" s="86"/>
      <c r="B123" s="86"/>
      <c r="C123" s="87"/>
    </row>
    <row r="124" spans="1:3" ht="15.75" hidden="1" thickBot="1" x14ac:dyDescent="0.3"/>
    <row r="125" spans="1:3" ht="15.75" hidden="1" thickBot="1" x14ac:dyDescent="0.3">
      <c r="C125" s="297" t="s">
        <v>118</v>
      </c>
    </row>
    <row r="126" spans="1:3" ht="16.5" hidden="1" thickBot="1" x14ac:dyDescent="0.3">
      <c r="A126" s="470" t="s">
        <v>119</v>
      </c>
      <c r="B126" s="171" t="s">
        <v>136</v>
      </c>
      <c r="C126" s="119">
        <f>C$4</f>
        <v>46023</v>
      </c>
    </row>
    <row r="127" spans="1:3" hidden="1" x14ac:dyDescent="0.25">
      <c r="A127" s="464"/>
      <c r="B127" s="172" t="s">
        <v>20</v>
      </c>
      <c r="C127" s="273">
        <v>2.5206392876862228E-3</v>
      </c>
    </row>
    <row r="128" spans="1:3" hidden="1" x14ac:dyDescent="0.25">
      <c r="A128" s="464"/>
      <c r="B128" s="172" t="s">
        <v>0</v>
      </c>
      <c r="C128" s="273">
        <v>4.1692768850366182E-3</v>
      </c>
    </row>
    <row r="129" spans="1:3" hidden="1" x14ac:dyDescent="0.25">
      <c r="A129" s="464"/>
      <c r="B129" s="172" t="s">
        <v>21</v>
      </c>
      <c r="C129" s="273">
        <v>2.4321966640706207E-3</v>
      </c>
    </row>
    <row r="130" spans="1:3" hidden="1" x14ac:dyDescent="0.25">
      <c r="A130" s="464"/>
      <c r="B130" s="172" t="s">
        <v>1</v>
      </c>
      <c r="C130" s="273">
        <v>0</v>
      </c>
    </row>
    <row r="131" spans="1:3" hidden="1" x14ac:dyDescent="0.25">
      <c r="A131" s="464"/>
      <c r="B131" s="172" t="s">
        <v>22</v>
      </c>
      <c r="C131" s="273">
        <v>4.1797669255110828E-4</v>
      </c>
    </row>
    <row r="132" spans="1:3" hidden="1" x14ac:dyDescent="0.25">
      <c r="A132" s="464"/>
      <c r="B132" s="68" t="s">
        <v>9</v>
      </c>
      <c r="C132" s="273">
        <v>4.1224421031967025E-3</v>
      </c>
    </row>
    <row r="133" spans="1:3" hidden="1" x14ac:dyDescent="0.25">
      <c r="A133" s="464"/>
      <c r="B133" s="68" t="s">
        <v>3</v>
      </c>
      <c r="C133" s="273">
        <v>4.1692768850366182E-3</v>
      </c>
    </row>
    <row r="134" spans="1:3" hidden="1" x14ac:dyDescent="0.25">
      <c r="A134" s="464"/>
      <c r="B134" s="68" t="s">
        <v>4</v>
      </c>
      <c r="C134" s="273">
        <v>3.0206072554621395E-3</v>
      </c>
    </row>
    <row r="135" spans="1:3" hidden="1" x14ac:dyDescent="0.25">
      <c r="A135" s="464"/>
      <c r="B135" s="68" t="s">
        <v>5</v>
      </c>
      <c r="C135" s="273">
        <v>2.5206392876862228E-3</v>
      </c>
    </row>
    <row r="136" spans="1:3" hidden="1" x14ac:dyDescent="0.25">
      <c r="A136" s="464"/>
      <c r="B136" s="68" t="s">
        <v>23</v>
      </c>
      <c r="C136" s="273">
        <v>2.5206392876862228E-3</v>
      </c>
    </row>
    <row r="137" spans="1:3" hidden="1" x14ac:dyDescent="0.25">
      <c r="A137" s="464"/>
      <c r="B137" s="68" t="s">
        <v>24</v>
      </c>
      <c r="C137" s="273">
        <v>2.5206392876862228E-3</v>
      </c>
    </row>
    <row r="138" spans="1:3" hidden="1" x14ac:dyDescent="0.25">
      <c r="A138" s="464"/>
      <c r="B138" s="68" t="s">
        <v>7</v>
      </c>
      <c r="C138" s="273">
        <v>2.0482580203068823E-3</v>
      </c>
    </row>
    <row r="139" spans="1:3" ht="15.75" hidden="1" thickBot="1" x14ac:dyDescent="0.3">
      <c r="A139" s="465"/>
      <c r="B139" s="70" t="s">
        <v>8</v>
      </c>
      <c r="C139" s="273">
        <v>2.056328093775078E-3</v>
      </c>
    </row>
    <row r="140" spans="1:3" hidden="1" x14ac:dyDescent="0.25"/>
    <row r="141" spans="1:3" ht="15.75" hidden="1" thickBot="1" x14ac:dyDescent="0.3">
      <c r="A141" s="137" t="s">
        <v>171</v>
      </c>
      <c r="B141" s="86"/>
      <c r="C141" s="88"/>
    </row>
    <row r="142" spans="1:3" ht="16.5" hidden="1" thickBot="1" x14ac:dyDescent="0.3">
      <c r="A142" s="453" t="s">
        <v>120</v>
      </c>
      <c r="B142" s="173" t="s">
        <v>136</v>
      </c>
      <c r="C142" s="119">
        <f>C$4</f>
        <v>46023</v>
      </c>
    </row>
    <row r="143" spans="1:3" hidden="1" x14ac:dyDescent="0.25">
      <c r="A143" s="454"/>
      <c r="B143" s="172" t="s">
        <v>20</v>
      </c>
      <c r="C143" s="20">
        <f>IF(C23=0,0,((C5*0.5)-C41)*C78*C110*C$2)</f>
        <v>0</v>
      </c>
    </row>
    <row r="144" spans="1:3" hidden="1" x14ac:dyDescent="0.25">
      <c r="A144" s="454"/>
      <c r="B144" s="172" t="s">
        <v>0</v>
      </c>
      <c r="C144" s="20">
        <f t="shared" ref="C144:C155" si="7">IF(C24=0,0,((C6*0.5)-C42)*C79*C111*C$2)</f>
        <v>0</v>
      </c>
    </row>
    <row r="145" spans="1:3" hidden="1" x14ac:dyDescent="0.25">
      <c r="A145" s="454"/>
      <c r="B145" s="172" t="s">
        <v>21</v>
      </c>
      <c r="C145" s="20">
        <f t="shared" si="7"/>
        <v>0</v>
      </c>
    </row>
    <row r="146" spans="1:3" hidden="1" x14ac:dyDescent="0.25">
      <c r="A146" s="454"/>
      <c r="B146" s="172" t="s">
        <v>1</v>
      </c>
      <c r="C146" s="20">
        <f t="shared" si="7"/>
        <v>0</v>
      </c>
    </row>
    <row r="147" spans="1:3" hidden="1" x14ac:dyDescent="0.25">
      <c r="A147" s="454"/>
      <c r="B147" s="172" t="s">
        <v>22</v>
      </c>
      <c r="C147" s="20">
        <f t="shared" si="7"/>
        <v>0</v>
      </c>
    </row>
    <row r="148" spans="1:3" hidden="1" x14ac:dyDescent="0.25">
      <c r="A148" s="454"/>
      <c r="B148" s="68" t="s">
        <v>9</v>
      </c>
      <c r="C148" s="20">
        <f t="shared" si="7"/>
        <v>0</v>
      </c>
    </row>
    <row r="149" spans="1:3" hidden="1" x14ac:dyDescent="0.25">
      <c r="A149" s="454"/>
      <c r="B149" s="68" t="s">
        <v>3</v>
      </c>
      <c r="C149" s="20">
        <f t="shared" si="7"/>
        <v>0</v>
      </c>
    </row>
    <row r="150" spans="1:3" ht="15.75" hidden="1" customHeight="1" x14ac:dyDescent="0.25">
      <c r="A150" s="454"/>
      <c r="B150" s="68" t="s">
        <v>4</v>
      </c>
      <c r="C150" s="20">
        <f t="shared" si="7"/>
        <v>0</v>
      </c>
    </row>
    <row r="151" spans="1:3" hidden="1" x14ac:dyDescent="0.25">
      <c r="A151" s="454"/>
      <c r="B151" s="68" t="s">
        <v>5</v>
      </c>
      <c r="C151" s="20">
        <f t="shared" si="7"/>
        <v>0</v>
      </c>
    </row>
    <row r="152" spans="1:3" hidden="1" x14ac:dyDescent="0.25">
      <c r="A152" s="454"/>
      <c r="B152" s="68" t="s">
        <v>23</v>
      </c>
      <c r="C152" s="20">
        <f t="shared" si="7"/>
        <v>0</v>
      </c>
    </row>
    <row r="153" spans="1:3" hidden="1" x14ac:dyDescent="0.25">
      <c r="A153" s="454"/>
      <c r="B153" s="68" t="s">
        <v>24</v>
      </c>
      <c r="C153" s="20">
        <f t="shared" si="7"/>
        <v>0</v>
      </c>
    </row>
    <row r="154" spans="1:3" ht="15.75" hidden="1" customHeight="1" x14ac:dyDescent="0.25">
      <c r="A154" s="454"/>
      <c r="B154" s="68" t="s">
        <v>7</v>
      </c>
      <c r="C154" s="20">
        <f t="shared" si="7"/>
        <v>0</v>
      </c>
    </row>
    <row r="155" spans="1:3" ht="15.75" hidden="1" customHeight="1" x14ac:dyDescent="0.25">
      <c r="A155" s="454"/>
      <c r="B155" s="68" t="s">
        <v>8</v>
      </c>
      <c r="C155" s="20">
        <f t="shared" si="7"/>
        <v>0</v>
      </c>
    </row>
    <row r="156" spans="1:3" ht="15.75" hidden="1" customHeight="1" x14ac:dyDescent="0.25">
      <c r="A156" s="454"/>
      <c r="B156" s="11"/>
      <c r="C156" s="3"/>
    </row>
    <row r="157" spans="1:3" ht="15.75" hidden="1" customHeight="1" x14ac:dyDescent="0.25">
      <c r="A157" s="454"/>
      <c r="B157" s="170" t="s">
        <v>26</v>
      </c>
      <c r="C157" s="20">
        <f>SUM(C143:C156)</f>
        <v>0</v>
      </c>
    </row>
    <row r="158" spans="1:3" ht="16.5" hidden="1" customHeight="1" thickBot="1" x14ac:dyDescent="0.3">
      <c r="A158" s="455"/>
      <c r="B158" s="113" t="s">
        <v>27</v>
      </c>
      <c r="C158" s="21">
        <f>C157</f>
        <v>0</v>
      </c>
    </row>
    <row r="159" spans="1:3" hidden="1" x14ac:dyDescent="0.25">
      <c r="A159" s="86"/>
      <c r="B159" s="86"/>
      <c r="C159" s="88"/>
    </row>
    <row r="160" spans="1:3" ht="15.75" hidden="1" thickBot="1" x14ac:dyDescent="0.3">
      <c r="A160" s="86"/>
      <c r="B160" s="86"/>
      <c r="C160" s="88"/>
    </row>
    <row r="161" spans="1:3" ht="16.5" hidden="1" thickBot="1" x14ac:dyDescent="0.3">
      <c r="A161" s="453" t="s">
        <v>121</v>
      </c>
      <c r="B161" s="173" t="s">
        <v>136</v>
      </c>
      <c r="C161" s="119">
        <f>C$4</f>
        <v>46023</v>
      </c>
    </row>
    <row r="162" spans="1:3" hidden="1" x14ac:dyDescent="0.25">
      <c r="A162" s="454"/>
      <c r="B162" s="172" t="s">
        <v>20</v>
      </c>
      <c r="C162" s="20">
        <f>IF(C23=0,0,((C5*0.5)-C41)*C78*C127*C$2)</f>
        <v>0</v>
      </c>
    </row>
    <row r="163" spans="1:3" hidden="1" x14ac:dyDescent="0.25">
      <c r="A163" s="454"/>
      <c r="B163" s="172" t="s">
        <v>0</v>
      </c>
      <c r="C163" s="20">
        <f t="shared" ref="C163:C174" si="8">IF(C24=0,0,((C6*0.5)-C42)*C79*C128*C$2)</f>
        <v>0</v>
      </c>
    </row>
    <row r="164" spans="1:3" hidden="1" x14ac:dyDescent="0.25">
      <c r="A164" s="454"/>
      <c r="B164" s="172" t="s">
        <v>21</v>
      </c>
      <c r="C164" s="20">
        <f t="shared" si="8"/>
        <v>0</v>
      </c>
    </row>
    <row r="165" spans="1:3" hidden="1" x14ac:dyDescent="0.25">
      <c r="A165" s="454"/>
      <c r="B165" s="172" t="s">
        <v>1</v>
      </c>
      <c r="C165" s="20">
        <f t="shared" si="8"/>
        <v>0</v>
      </c>
    </row>
    <row r="166" spans="1:3" hidden="1" x14ac:dyDescent="0.25">
      <c r="A166" s="454"/>
      <c r="B166" s="172" t="s">
        <v>22</v>
      </c>
      <c r="C166" s="20">
        <f t="shared" si="8"/>
        <v>0</v>
      </c>
    </row>
    <row r="167" spans="1:3" hidden="1" x14ac:dyDescent="0.25">
      <c r="A167" s="454"/>
      <c r="B167" s="68" t="s">
        <v>9</v>
      </c>
      <c r="C167" s="20">
        <f t="shared" si="8"/>
        <v>0</v>
      </c>
    </row>
    <row r="168" spans="1:3" hidden="1" x14ac:dyDescent="0.25">
      <c r="A168" s="454"/>
      <c r="B168" s="68" t="s">
        <v>3</v>
      </c>
      <c r="C168" s="20">
        <f t="shared" si="8"/>
        <v>0</v>
      </c>
    </row>
    <row r="169" spans="1:3" ht="15.75" hidden="1" customHeight="1" x14ac:dyDescent="0.25">
      <c r="A169" s="454"/>
      <c r="B169" s="68" t="s">
        <v>4</v>
      </c>
      <c r="C169" s="20">
        <f t="shared" si="8"/>
        <v>0</v>
      </c>
    </row>
    <row r="170" spans="1:3" hidden="1" x14ac:dyDescent="0.25">
      <c r="A170" s="454"/>
      <c r="B170" s="68" t="s">
        <v>5</v>
      </c>
      <c r="C170" s="20">
        <f t="shared" si="8"/>
        <v>0</v>
      </c>
    </row>
    <row r="171" spans="1:3" hidden="1" x14ac:dyDescent="0.25">
      <c r="A171" s="454"/>
      <c r="B171" s="68" t="s">
        <v>23</v>
      </c>
      <c r="C171" s="20">
        <f t="shared" si="8"/>
        <v>0</v>
      </c>
    </row>
    <row r="172" spans="1:3" hidden="1" x14ac:dyDescent="0.25">
      <c r="A172" s="454"/>
      <c r="B172" s="68" t="s">
        <v>24</v>
      </c>
      <c r="C172" s="20">
        <f t="shared" si="8"/>
        <v>0</v>
      </c>
    </row>
    <row r="173" spans="1:3" ht="15.75" hidden="1" customHeight="1" x14ac:dyDescent="0.25">
      <c r="A173" s="454"/>
      <c r="B173" s="68" t="s">
        <v>7</v>
      </c>
      <c r="C173" s="20">
        <f t="shared" si="8"/>
        <v>0</v>
      </c>
    </row>
    <row r="174" spans="1:3" ht="15.75" hidden="1" customHeight="1" x14ac:dyDescent="0.25">
      <c r="A174" s="454"/>
      <c r="B174" s="68" t="s">
        <v>8</v>
      </c>
      <c r="C174" s="20">
        <f t="shared" si="8"/>
        <v>0</v>
      </c>
    </row>
    <row r="175" spans="1:3" ht="15.75" hidden="1" customHeight="1" x14ac:dyDescent="0.25">
      <c r="A175" s="454"/>
      <c r="B175" s="11"/>
      <c r="C175" s="3"/>
    </row>
    <row r="176" spans="1:3" ht="15.75" hidden="1" customHeight="1" x14ac:dyDescent="0.25">
      <c r="A176" s="454"/>
      <c r="B176" s="170" t="s">
        <v>26</v>
      </c>
      <c r="C176" s="20">
        <f>SUM(C162:C175)</f>
        <v>0</v>
      </c>
    </row>
    <row r="177" spans="1:3" ht="16.5" hidden="1" customHeight="1" thickBot="1" x14ac:dyDescent="0.3">
      <c r="A177" s="455"/>
      <c r="B177" s="113" t="s">
        <v>27</v>
      </c>
      <c r="C177" s="21">
        <f>C176</f>
        <v>0</v>
      </c>
    </row>
    <row r="178" spans="1:3" ht="14.65" hidden="1" customHeight="1" x14ac:dyDescent="0.25">
      <c r="A178" s="86"/>
      <c r="B178" s="166" t="s">
        <v>122</v>
      </c>
      <c r="C178" s="89">
        <f t="shared" ref="C178" si="9">C157+C176</f>
        <v>0</v>
      </c>
    </row>
    <row r="179" spans="1:3" hidden="1" x14ac:dyDescent="0.25">
      <c r="A179" s="86"/>
      <c r="B179" s="167" t="s">
        <v>175</v>
      </c>
      <c r="C179" s="88"/>
    </row>
    <row r="180" spans="1:3" ht="15.75" hidden="1" thickBot="1" x14ac:dyDescent="0.3">
      <c r="A180" s="86"/>
      <c r="B180" s="86"/>
      <c r="C180" s="88"/>
    </row>
    <row r="181" spans="1:3" ht="15.75" hidden="1" thickBot="1" x14ac:dyDescent="0.3">
      <c r="A181" s="86"/>
      <c r="B181" s="183" t="s">
        <v>39</v>
      </c>
      <c r="C181" s="119">
        <f>C$4</f>
        <v>46023</v>
      </c>
    </row>
    <row r="182" spans="1:3" hidden="1" x14ac:dyDescent="0.25">
      <c r="A182" s="86"/>
      <c r="B182" s="177" t="s">
        <v>123</v>
      </c>
      <c r="C182" s="95">
        <f>C157*'YTD PROGRAM SUMMARY'!C43</f>
        <v>0</v>
      </c>
    </row>
    <row r="183" spans="1:3" ht="15.75" hidden="1" thickBot="1" x14ac:dyDescent="0.3">
      <c r="A183" s="86"/>
      <c r="B183" s="70" t="s">
        <v>124</v>
      </c>
      <c r="C183" s="90">
        <f>C176*'YTD PROGRAM SUMMARY'!C43</f>
        <v>0</v>
      </c>
    </row>
    <row r="184" spans="1:3" hidden="1" x14ac:dyDescent="0.25">
      <c r="A184" s="86"/>
      <c r="B184" s="177" t="s">
        <v>125</v>
      </c>
      <c r="C184" s="91">
        <f>IFERROR(C182/C73,0)</f>
        <v>0</v>
      </c>
    </row>
    <row r="185" spans="1:3" ht="15.75" hidden="1" thickBot="1" x14ac:dyDescent="0.3">
      <c r="A185" s="86"/>
      <c r="B185" s="70" t="s">
        <v>126</v>
      </c>
      <c r="C185" s="92">
        <f>IFERROR(C183/C73,0)</f>
        <v>0</v>
      </c>
    </row>
    <row r="186" spans="1:3" s="1" customFormat="1" ht="15.75" hidden="1" thickBot="1" x14ac:dyDescent="0.3">
      <c r="A186" s="93"/>
      <c r="B186" s="184" t="s">
        <v>127</v>
      </c>
      <c r="C186" s="94">
        <f>C184+C185</f>
        <v>0</v>
      </c>
    </row>
    <row r="187" spans="1:3" ht="15.75" hidden="1" thickBot="1" x14ac:dyDescent="0.3">
      <c r="A187" s="86"/>
      <c r="B187" s="86"/>
      <c r="C187" s="88"/>
    </row>
    <row r="188" spans="1:3" ht="15.75" hidden="1" thickBot="1" x14ac:dyDescent="0.3">
      <c r="A188" s="86"/>
      <c r="B188" s="183" t="s">
        <v>37</v>
      </c>
      <c r="C188" s="119">
        <f>C$4</f>
        <v>46023</v>
      </c>
    </row>
    <row r="189" spans="1:3" hidden="1" x14ac:dyDescent="0.25">
      <c r="A189" s="86"/>
      <c r="B189" s="177" t="s">
        <v>128</v>
      </c>
      <c r="C189" s="95">
        <f>C157*'YTD PROGRAM SUMMARY'!C44</f>
        <v>0</v>
      </c>
    </row>
    <row r="190" spans="1:3" ht="15.75" hidden="1" thickBot="1" x14ac:dyDescent="0.3">
      <c r="A190" s="86"/>
      <c r="B190" s="70" t="s">
        <v>129</v>
      </c>
      <c r="C190" s="90">
        <f>C176*'YTD PROGRAM SUMMARY'!C44</f>
        <v>0</v>
      </c>
    </row>
    <row r="191" spans="1:3" hidden="1" x14ac:dyDescent="0.25">
      <c r="A191" s="86"/>
      <c r="B191" s="177" t="s">
        <v>130</v>
      </c>
      <c r="C191" s="91">
        <f t="shared" ref="C191" si="10">IFERROR(C189/C73,0)</f>
        <v>0</v>
      </c>
    </row>
    <row r="192" spans="1:3" ht="15.75" hidden="1" thickBot="1" x14ac:dyDescent="0.3">
      <c r="A192" s="86"/>
      <c r="B192" s="70" t="s">
        <v>131</v>
      </c>
      <c r="C192" s="92">
        <f>IFERROR(C190/C73,0)</f>
        <v>0</v>
      </c>
    </row>
    <row r="193" spans="1:3" s="1" customFormat="1" ht="15.75" hidden="1" thickBot="1" x14ac:dyDescent="0.3">
      <c r="A193" s="93"/>
      <c r="B193" s="184" t="s">
        <v>132</v>
      </c>
      <c r="C193" s="94">
        <f>C191+C192</f>
        <v>0</v>
      </c>
    </row>
    <row r="194" spans="1:3" hidden="1" x14ac:dyDescent="0.25">
      <c r="A194" s="86"/>
      <c r="B194" s="86" t="s">
        <v>133</v>
      </c>
      <c r="C194" s="96">
        <f>C186+C193</f>
        <v>0</v>
      </c>
    </row>
    <row r="195" spans="1:3" hidden="1" x14ac:dyDescent="0.25">
      <c r="A195" s="86"/>
      <c r="B195" s="86"/>
      <c r="C195" s="88"/>
    </row>
    <row r="196" spans="1:3" hidden="1" x14ac:dyDescent="0.25">
      <c r="A196" s="86"/>
      <c r="B196" s="86" t="s">
        <v>134</v>
      </c>
      <c r="C196" s="97">
        <f t="shared" ref="C196" si="11">SUM(C182:C183)</f>
        <v>0</v>
      </c>
    </row>
    <row r="197" spans="1:3" hidden="1" x14ac:dyDescent="0.25">
      <c r="A197" s="86"/>
      <c r="B197" s="86" t="s">
        <v>135</v>
      </c>
      <c r="C197" s="97">
        <f t="shared" ref="C197" si="12">SUM(C189:C190)</f>
        <v>0</v>
      </c>
    </row>
    <row r="198" spans="1:3" hidden="1" x14ac:dyDescent="0.25">
      <c r="A198" s="86"/>
      <c r="B198" s="86" t="s">
        <v>122</v>
      </c>
      <c r="C198" s="99">
        <f t="shared" ref="C198" si="13">SUM(C196:C197)</f>
        <v>0</v>
      </c>
    </row>
    <row r="199" spans="1:3" hidden="1" x14ac:dyDescent="0.25"/>
    <row r="200" spans="1:3" hidden="1" x14ac:dyDescent="0.25">
      <c r="B200" s="137" t="s">
        <v>223</v>
      </c>
      <c r="C200" s="260">
        <f>IF('YTD PROGRAM SUMMARY'!C4=0,0,C198-C73)</f>
        <v>0</v>
      </c>
    </row>
    <row r="201" spans="1:3" hidden="1" x14ac:dyDescent="0.25">
      <c r="B201" s="137"/>
      <c r="C201" s="137"/>
    </row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A1:E201"/>
  <sheetViews>
    <sheetView zoomScale="80" zoomScaleNormal="80" workbookViewId="0">
      <selection activeCell="I34" sqref="I34"/>
    </sheetView>
  </sheetViews>
  <sheetFormatPr defaultRowHeight="15" x14ac:dyDescent="0.25"/>
  <cols>
    <col min="1" max="1" width="9.28515625" customWidth="1"/>
    <col min="2" max="2" width="24.7109375" customWidth="1"/>
    <col min="3" max="3" width="15.7109375" bestFit="1" customWidth="1"/>
    <col min="4" max="4" width="10.5703125" bestFit="1" customWidth="1"/>
    <col min="5" max="5" width="16" customWidth="1"/>
  </cols>
  <sheetData>
    <row r="1" spans="1:5" s="2" customFormat="1" ht="15.75" thickBot="1" x14ac:dyDescent="0.3">
      <c r="A1" s="16"/>
      <c r="B1" s="16"/>
      <c r="C1" s="16"/>
      <c r="D1"/>
      <c r="E1"/>
    </row>
    <row r="2" spans="1:5" ht="15.75" thickBot="1" x14ac:dyDescent="0.3">
      <c r="A2" s="16"/>
      <c r="B2" s="22" t="s">
        <v>13</v>
      </c>
      <c r="C2" s="251">
        <v>0.7</v>
      </c>
    </row>
    <row r="3" spans="1:5" s="5" customFormat="1" ht="15.75" thickBot="1" x14ac:dyDescent="0.3">
      <c r="B3" s="16"/>
      <c r="C3" s="16"/>
    </row>
    <row r="4" spans="1:5" ht="15.75" customHeight="1" thickBot="1" x14ac:dyDescent="0.3">
      <c r="A4" s="444" t="s">
        <v>14</v>
      </c>
      <c r="B4" s="15" t="s">
        <v>10</v>
      </c>
      <c r="C4" s="119">
        <f>' 1M - RES'!C4</f>
        <v>46023</v>
      </c>
    </row>
    <row r="5" spans="1:5" ht="15" customHeight="1" x14ac:dyDescent="0.25">
      <c r="A5" s="445"/>
      <c r="B5" s="9" t="s">
        <v>20</v>
      </c>
      <c r="C5" s="3">
        <f>'BIZ kWh ENTRY'!AY100</f>
        <v>0</v>
      </c>
    </row>
    <row r="6" spans="1:5" x14ac:dyDescent="0.25">
      <c r="A6" s="445"/>
      <c r="B6" s="10" t="s">
        <v>0</v>
      </c>
      <c r="C6" s="3">
        <f>'BIZ kWh ENTRY'!AY101</f>
        <v>0</v>
      </c>
    </row>
    <row r="7" spans="1:5" x14ac:dyDescent="0.25">
      <c r="A7" s="445"/>
      <c r="B7" s="9" t="s">
        <v>21</v>
      </c>
      <c r="C7" s="3">
        <f>'BIZ kWh ENTRY'!AY102</f>
        <v>0</v>
      </c>
    </row>
    <row r="8" spans="1:5" x14ac:dyDescent="0.25">
      <c r="A8" s="445"/>
      <c r="B8" s="9" t="s">
        <v>1</v>
      </c>
      <c r="C8" s="3">
        <f>'BIZ kWh ENTRY'!AY103</f>
        <v>0</v>
      </c>
    </row>
    <row r="9" spans="1:5" x14ac:dyDescent="0.25">
      <c r="A9" s="445"/>
      <c r="B9" s="10" t="s">
        <v>22</v>
      </c>
      <c r="C9" s="3">
        <f>'BIZ kWh ENTRY'!AY104</f>
        <v>0</v>
      </c>
    </row>
    <row r="10" spans="1:5" x14ac:dyDescent="0.25">
      <c r="A10" s="445"/>
      <c r="B10" s="9" t="s">
        <v>9</v>
      </c>
      <c r="C10" s="3">
        <f>'BIZ kWh ENTRY'!AY105</f>
        <v>0</v>
      </c>
    </row>
    <row r="11" spans="1:5" x14ac:dyDescent="0.25">
      <c r="A11" s="445"/>
      <c r="B11" s="9" t="s">
        <v>3</v>
      </c>
      <c r="C11" s="3">
        <f>'BIZ kWh ENTRY'!AY106</f>
        <v>0</v>
      </c>
    </row>
    <row r="12" spans="1:5" x14ac:dyDescent="0.25">
      <c r="A12" s="445"/>
      <c r="B12" s="9" t="s">
        <v>4</v>
      </c>
      <c r="C12" s="3">
        <f>'BIZ kWh ENTRY'!AY107</f>
        <v>0</v>
      </c>
    </row>
    <row r="13" spans="1:5" x14ac:dyDescent="0.25">
      <c r="A13" s="445"/>
      <c r="B13" s="9" t="s">
        <v>5</v>
      </c>
      <c r="C13" s="3">
        <f>'BIZ kWh ENTRY'!AY108</f>
        <v>0</v>
      </c>
    </row>
    <row r="14" spans="1:5" x14ac:dyDescent="0.25">
      <c r="A14" s="445"/>
      <c r="B14" s="9" t="s">
        <v>23</v>
      </c>
      <c r="C14" s="3">
        <f>'BIZ kWh ENTRY'!AY109</f>
        <v>0</v>
      </c>
    </row>
    <row r="15" spans="1:5" x14ac:dyDescent="0.25">
      <c r="A15" s="445"/>
      <c r="B15" s="9" t="s">
        <v>24</v>
      </c>
      <c r="C15" s="3">
        <f>'BIZ kWh ENTRY'!AY110</f>
        <v>0</v>
      </c>
    </row>
    <row r="16" spans="1:5" x14ac:dyDescent="0.25">
      <c r="A16" s="445"/>
      <c r="B16" s="9" t="s">
        <v>7</v>
      </c>
      <c r="C16" s="3">
        <f>'BIZ kWh ENTRY'!AY111</f>
        <v>0</v>
      </c>
    </row>
    <row r="17" spans="1:3" x14ac:dyDescent="0.25">
      <c r="A17" s="445"/>
      <c r="B17" s="9" t="s">
        <v>8</v>
      </c>
      <c r="C17" s="3">
        <f>'BIZ kWh ENTRY'!AY112</f>
        <v>0</v>
      </c>
    </row>
    <row r="18" spans="1:3" x14ac:dyDescent="0.25">
      <c r="A18" s="445"/>
      <c r="B18" s="9" t="s">
        <v>11</v>
      </c>
      <c r="C18" s="3"/>
    </row>
    <row r="19" spans="1:3" ht="15.75" thickBot="1" x14ac:dyDescent="0.3">
      <c r="A19" s="446"/>
      <c r="B19" s="149" t="str">
        <f>' 1M - RES'!B16</f>
        <v>Monthly kWh</v>
      </c>
      <c r="C19" s="168">
        <f>SUM(C5:C18)</f>
        <v>0</v>
      </c>
    </row>
    <row r="20" spans="1:3" x14ac:dyDescent="0.25">
      <c r="A20" s="180"/>
      <c r="B20" s="181"/>
      <c r="C20" s="7"/>
    </row>
    <row r="21" spans="1:3" ht="15.75" thickBot="1" x14ac:dyDescent="0.3">
      <c r="C21" s="106"/>
    </row>
    <row r="22" spans="1:3" ht="16.5" thickBot="1" x14ac:dyDescent="0.3">
      <c r="A22" s="447" t="s">
        <v>15</v>
      </c>
      <c r="B22" s="15" t="s">
        <v>10</v>
      </c>
      <c r="C22" s="119">
        <f>C$4</f>
        <v>46023</v>
      </c>
    </row>
    <row r="23" spans="1:3" ht="15" customHeight="1" x14ac:dyDescent="0.25">
      <c r="A23" s="448"/>
      <c r="B23" s="9" t="str">
        <f t="shared" ref="B23:C37" si="0">B5</f>
        <v>Air Comp</v>
      </c>
      <c r="C23" s="3">
        <f>C5</f>
        <v>0</v>
      </c>
    </row>
    <row r="24" spans="1:3" x14ac:dyDescent="0.25">
      <c r="A24" s="448"/>
      <c r="B24" s="10" t="str">
        <f t="shared" si="0"/>
        <v>Building Shell</v>
      </c>
      <c r="C24" s="3">
        <f t="shared" si="0"/>
        <v>0</v>
      </c>
    </row>
    <row r="25" spans="1:3" x14ac:dyDescent="0.25">
      <c r="A25" s="448"/>
      <c r="B25" s="9" t="str">
        <f t="shared" si="0"/>
        <v>Cooking</v>
      </c>
      <c r="C25" s="3">
        <f t="shared" si="0"/>
        <v>0</v>
      </c>
    </row>
    <row r="26" spans="1:3" x14ac:dyDescent="0.25">
      <c r="A26" s="448"/>
      <c r="B26" s="9" t="str">
        <f t="shared" si="0"/>
        <v>Cooling</v>
      </c>
      <c r="C26" s="3">
        <f t="shared" si="0"/>
        <v>0</v>
      </c>
    </row>
    <row r="27" spans="1:3" x14ac:dyDescent="0.25">
      <c r="A27" s="448"/>
      <c r="B27" s="10" t="str">
        <f t="shared" si="0"/>
        <v>Ext Lighting</v>
      </c>
      <c r="C27" s="3">
        <f t="shared" si="0"/>
        <v>0</v>
      </c>
    </row>
    <row r="28" spans="1:3" x14ac:dyDescent="0.25">
      <c r="A28" s="448"/>
      <c r="B28" s="9" t="str">
        <f t="shared" si="0"/>
        <v>Heating</v>
      </c>
      <c r="C28" s="3">
        <f t="shared" si="0"/>
        <v>0</v>
      </c>
    </row>
    <row r="29" spans="1:3" x14ac:dyDescent="0.25">
      <c r="A29" s="448"/>
      <c r="B29" s="9" t="str">
        <f t="shared" si="0"/>
        <v>HVAC</v>
      </c>
      <c r="C29" s="3">
        <f t="shared" si="0"/>
        <v>0</v>
      </c>
    </row>
    <row r="30" spans="1:3" x14ac:dyDescent="0.25">
      <c r="A30" s="448"/>
      <c r="B30" s="9" t="str">
        <f t="shared" si="0"/>
        <v>Lighting</v>
      </c>
      <c r="C30" s="3">
        <f t="shared" si="0"/>
        <v>0</v>
      </c>
    </row>
    <row r="31" spans="1:3" x14ac:dyDescent="0.25">
      <c r="A31" s="448"/>
      <c r="B31" s="9" t="str">
        <f t="shared" si="0"/>
        <v>Miscellaneous</v>
      </c>
      <c r="C31" s="3">
        <f t="shared" si="0"/>
        <v>0</v>
      </c>
    </row>
    <row r="32" spans="1:3" ht="15" customHeight="1" x14ac:dyDescent="0.25">
      <c r="A32" s="448"/>
      <c r="B32" s="9" t="str">
        <f t="shared" si="0"/>
        <v>Motors</v>
      </c>
      <c r="C32" s="3">
        <f t="shared" si="0"/>
        <v>0</v>
      </c>
    </row>
    <row r="33" spans="1:3" x14ac:dyDescent="0.25">
      <c r="A33" s="448"/>
      <c r="B33" s="9" t="str">
        <f t="shared" si="0"/>
        <v>Process</v>
      </c>
      <c r="C33" s="3">
        <f t="shared" si="0"/>
        <v>0</v>
      </c>
    </row>
    <row r="34" spans="1:3" x14ac:dyDescent="0.25">
      <c r="A34" s="448"/>
      <c r="B34" s="9" t="str">
        <f t="shared" si="0"/>
        <v>Refrigeration</v>
      </c>
      <c r="C34" s="3">
        <f t="shared" si="0"/>
        <v>0</v>
      </c>
    </row>
    <row r="35" spans="1:3" x14ac:dyDescent="0.25">
      <c r="A35" s="448"/>
      <c r="B35" s="9" t="str">
        <f t="shared" si="0"/>
        <v>Water Heating</v>
      </c>
      <c r="C35" s="3">
        <f t="shared" si="0"/>
        <v>0</v>
      </c>
    </row>
    <row r="36" spans="1:3" ht="15" customHeight="1" x14ac:dyDescent="0.25">
      <c r="A36" s="448"/>
      <c r="B36" s="9" t="str">
        <f t="shared" si="0"/>
        <v xml:space="preserve"> </v>
      </c>
      <c r="C36" s="3"/>
    </row>
    <row r="37" spans="1:3" ht="15" customHeight="1" thickBot="1" x14ac:dyDescent="0.3">
      <c r="A37" s="449"/>
      <c r="B37" s="149" t="str">
        <f t="shared" si="0"/>
        <v>Monthly kWh</v>
      </c>
      <c r="C37" s="168">
        <f>SUM(C23:C36)</f>
        <v>0</v>
      </c>
    </row>
    <row r="38" spans="1:3" x14ac:dyDescent="0.25">
      <c r="A38" s="6"/>
      <c r="B38" s="181"/>
      <c r="C38" s="7"/>
    </row>
    <row r="39" spans="1:3" ht="15.75" thickBot="1" x14ac:dyDescent="0.3">
      <c r="C39" s="106"/>
    </row>
    <row r="40" spans="1:3" ht="16.5" thickBot="1" x14ac:dyDescent="0.3">
      <c r="A40" s="450" t="s">
        <v>16</v>
      </c>
      <c r="B40" s="15" t="s">
        <v>10</v>
      </c>
      <c r="C40" s="119">
        <f>C$4</f>
        <v>46023</v>
      </c>
    </row>
    <row r="41" spans="1:3" ht="15" customHeight="1" x14ac:dyDescent="0.25">
      <c r="A41" s="451"/>
      <c r="B41" s="9" t="str">
        <f t="shared" ref="B41:B55" si="1">B23</f>
        <v>Air Comp</v>
      </c>
      <c r="C41" s="3">
        <v>0</v>
      </c>
    </row>
    <row r="42" spans="1:3" x14ac:dyDescent="0.25">
      <c r="A42" s="451"/>
      <c r="B42" s="10" t="str">
        <f t="shared" si="1"/>
        <v>Building Shell</v>
      </c>
      <c r="C42" s="3">
        <v>0</v>
      </c>
    </row>
    <row r="43" spans="1:3" x14ac:dyDescent="0.25">
      <c r="A43" s="451"/>
      <c r="B43" s="9" t="str">
        <f t="shared" si="1"/>
        <v>Cooking</v>
      </c>
      <c r="C43" s="3">
        <v>0</v>
      </c>
    </row>
    <row r="44" spans="1:3" x14ac:dyDescent="0.25">
      <c r="A44" s="451"/>
      <c r="B44" s="9" t="str">
        <f t="shared" si="1"/>
        <v>Cooling</v>
      </c>
      <c r="C44" s="3">
        <v>0</v>
      </c>
    </row>
    <row r="45" spans="1:3" x14ac:dyDescent="0.25">
      <c r="A45" s="451"/>
      <c r="B45" s="10" t="str">
        <f t="shared" si="1"/>
        <v>Ext Lighting</v>
      </c>
      <c r="C45" s="3">
        <v>0</v>
      </c>
    </row>
    <row r="46" spans="1:3" x14ac:dyDescent="0.25">
      <c r="A46" s="451"/>
      <c r="B46" s="9" t="str">
        <f t="shared" si="1"/>
        <v>Heating</v>
      </c>
      <c r="C46" s="3">
        <v>0</v>
      </c>
    </row>
    <row r="47" spans="1:3" x14ac:dyDescent="0.25">
      <c r="A47" s="451"/>
      <c r="B47" s="9" t="str">
        <f t="shared" si="1"/>
        <v>HVAC</v>
      </c>
      <c r="C47" s="3">
        <v>0</v>
      </c>
    </row>
    <row r="48" spans="1:3" x14ac:dyDescent="0.25">
      <c r="A48" s="451"/>
      <c r="B48" s="9" t="str">
        <f t="shared" si="1"/>
        <v>Lighting</v>
      </c>
      <c r="C48" s="3">
        <v>0</v>
      </c>
    </row>
    <row r="49" spans="1:3" x14ac:dyDescent="0.25">
      <c r="A49" s="451"/>
      <c r="B49" s="9" t="str">
        <f t="shared" si="1"/>
        <v>Miscellaneous</v>
      </c>
      <c r="C49" s="3">
        <v>0</v>
      </c>
    </row>
    <row r="50" spans="1:3" ht="15" customHeight="1" x14ac:dyDescent="0.25">
      <c r="A50" s="451"/>
      <c r="B50" s="9" t="str">
        <f t="shared" si="1"/>
        <v>Motors</v>
      </c>
      <c r="C50" s="3">
        <v>0</v>
      </c>
    </row>
    <row r="51" spans="1:3" x14ac:dyDescent="0.25">
      <c r="A51" s="451"/>
      <c r="B51" s="9" t="str">
        <f t="shared" si="1"/>
        <v>Process</v>
      </c>
      <c r="C51" s="3">
        <v>0</v>
      </c>
    </row>
    <row r="52" spans="1:3" x14ac:dyDescent="0.25">
      <c r="A52" s="451"/>
      <c r="B52" s="9" t="str">
        <f t="shared" si="1"/>
        <v>Refrigeration</v>
      </c>
      <c r="C52" s="3">
        <v>0</v>
      </c>
    </row>
    <row r="53" spans="1:3" x14ac:dyDescent="0.25">
      <c r="A53" s="451"/>
      <c r="B53" s="9" t="str">
        <f t="shared" si="1"/>
        <v>Water Heating</v>
      </c>
      <c r="C53" s="3">
        <v>0</v>
      </c>
    </row>
    <row r="54" spans="1:3" ht="15" customHeight="1" x14ac:dyDescent="0.25">
      <c r="A54" s="451"/>
      <c r="B54" s="9" t="str">
        <f t="shared" si="1"/>
        <v xml:space="preserve"> </v>
      </c>
      <c r="C54" s="3"/>
    </row>
    <row r="55" spans="1:3" ht="15" customHeight="1" thickBot="1" x14ac:dyDescent="0.3">
      <c r="A55" s="452"/>
      <c r="B55" s="149" t="str">
        <f t="shared" si="1"/>
        <v>Monthly kWh</v>
      </c>
      <c r="C55" s="168">
        <f>SUM(C41:C54)</f>
        <v>0</v>
      </c>
    </row>
    <row r="56" spans="1:3" x14ac:dyDescent="0.25">
      <c r="A56" s="6"/>
      <c r="B56" s="181"/>
      <c r="C56" s="7"/>
    </row>
    <row r="57" spans="1:3" ht="15.75" thickBot="1" x14ac:dyDescent="0.3">
      <c r="A57" s="162" t="s">
        <v>174</v>
      </c>
      <c r="B57" s="162"/>
      <c r="C57" s="162"/>
    </row>
    <row r="58" spans="1:3" ht="16.5" thickBot="1" x14ac:dyDescent="0.3">
      <c r="A58" s="453" t="s">
        <v>17</v>
      </c>
      <c r="B58" s="15" t="s">
        <v>10</v>
      </c>
      <c r="C58" s="119">
        <f>C$4</f>
        <v>46023</v>
      </c>
    </row>
    <row r="59" spans="1:3" ht="15" customHeight="1" x14ac:dyDescent="0.25">
      <c r="A59" s="454"/>
      <c r="B59" s="11" t="str">
        <f t="shared" ref="B59:B72" si="2">B41</f>
        <v>Air Comp</v>
      </c>
      <c r="C59" s="20">
        <f>((C5*0.5)-C41)*C78*C93*C$2</f>
        <v>0</v>
      </c>
    </row>
    <row r="60" spans="1:3" ht="15.75" x14ac:dyDescent="0.25">
      <c r="A60" s="454"/>
      <c r="B60" s="11" t="str">
        <f t="shared" si="2"/>
        <v>Building Shell</v>
      </c>
      <c r="C60" s="20">
        <f t="shared" ref="C60:C71" si="3">((C6*0.5)-C42)*C79*C94*C$2</f>
        <v>0</v>
      </c>
    </row>
    <row r="61" spans="1:3" ht="15.75" x14ac:dyDescent="0.25">
      <c r="A61" s="454"/>
      <c r="B61" s="11" t="str">
        <f t="shared" si="2"/>
        <v>Cooking</v>
      </c>
      <c r="C61" s="20">
        <f t="shared" si="3"/>
        <v>0</v>
      </c>
    </row>
    <row r="62" spans="1:3" ht="15.75" x14ac:dyDescent="0.25">
      <c r="A62" s="454"/>
      <c r="B62" s="11" t="str">
        <f t="shared" si="2"/>
        <v>Cooling</v>
      </c>
      <c r="C62" s="20">
        <f t="shared" si="3"/>
        <v>0</v>
      </c>
    </row>
    <row r="63" spans="1:3" ht="15.75" x14ac:dyDescent="0.25">
      <c r="A63" s="454"/>
      <c r="B63" s="11" t="str">
        <f t="shared" si="2"/>
        <v>Ext Lighting</v>
      </c>
      <c r="C63" s="20">
        <f t="shared" si="3"/>
        <v>0</v>
      </c>
    </row>
    <row r="64" spans="1:3" ht="15.75" x14ac:dyDescent="0.25">
      <c r="A64" s="454"/>
      <c r="B64" s="11" t="str">
        <f t="shared" si="2"/>
        <v>Heating</v>
      </c>
      <c r="C64" s="20">
        <f t="shared" si="3"/>
        <v>0</v>
      </c>
    </row>
    <row r="65" spans="1:5" ht="15.75" x14ac:dyDescent="0.25">
      <c r="A65" s="454"/>
      <c r="B65" s="11" t="str">
        <f t="shared" si="2"/>
        <v>HVAC</v>
      </c>
      <c r="C65" s="20">
        <f t="shared" si="3"/>
        <v>0</v>
      </c>
    </row>
    <row r="66" spans="1:5" ht="15.75" x14ac:dyDescent="0.25">
      <c r="A66" s="454"/>
      <c r="B66" s="11" t="str">
        <f t="shared" si="2"/>
        <v>Lighting</v>
      </c>
      <c r="C66" s="20">
        <f t="shared" si="3"/>
        <v>0</v>
      </c>
    </row>
    <row r="67" spans="1:5" ht="15.75" x14ac:dyDescent="0.25">
      <c r="A67" s="454"/>
      <c r="B67" s="11" t="str">
        <f t="shared" si="2"/>
        <v>Miscellaneous</v>
      </c>
      <c r="C67" s="20">
        <f t="shared" si="3"/>
        <v>0</v>
      </c>
    </row>
    <row r="68" spans="1:5" ht="15.75" customHeight="1" x14ac:dyDescent="0.25">
      <c r="A68" s="454"/>
      <c r="B68" s="11" t="str">
        <f t="shared" si="2"/>
        <v>Motors</v>
      </c>
      <c r="C68" s="20">
        <f t="shared" si="3"/>
        <v>0</v>
      </c>
    </row>
    <row r="69" spans="1:5" ht="15.75" x14ac:dyDescent="0.25">
      <c r="A69" s="454"/>
      <c r="B69" s="11" t="str">
        <f t="shared" si="2"/>
        <v>Process</v>
      </c>
      <c r="C69" s="20">
        <f t="shared" si="3"/>
        <v>0</v>
      </c>
    </row>
    <row r="70" spans="1:5" ht="15.75" x14ac:dyDescent="0.25">
      <c r="A70" s="454"/>
      <c r="B70" s="11" t="str">
        <f t="shared" si="2"/>
        <v>Refrigeration</v>
      </c>
      <c r="C70" s="20">
        <f t="shared" si="3"/>
        <v>0</v>
      </c>
    </row>
    <row r="71" spans="1:5" ht="15.75" x14ac:dyDescent="0.25">
      <c r="A71" s="454"/>
      <c r="B71" s="11" t="str">
        <f t="shared" si="2"/>
        <v>Water Heating</v>
      </c>
      <c r="C71" s="20">
        <f t="shared" si="3"/>
        <v>0</v>
      </c>
    </row>
    <row r="72" spans="1:5" ht="15.75" customHeight="1" x14ac:dyDescent="0.25">
      <c r="A72" s="454"/>
      <c r="B72" s="11" t="str">
        <f t="shared" si="2"/>
        <v xml:space="preserve"> </v>
      </c>
      <c r="C72" s="3"/>
    </row>
    <row r="73" spans="1:5" ht="15.75" customHeight="1" x14ac:dyDescent="0.25">
      <c r="A73" s="454"/>
      <c r="B73" s="170" t="s">
        <v>26</v>
      </c>
      <c r="C73" s="20">
        <f>SUM(C59:C72)</f>
        <v>0</v>
      </c>
    </row>
    <row r="74" spans="1:5" ht="16.5" customHeight="1" thickBot="1" x14ac:dyDescent="0.3">
      <c r="A74" s="455"/>
      <c r="B74" s="113" t="s">
        <v>27</v>
      </c>
      <c r="C74" s="21">
        <f>C73</f>
        <v>0</v>
      </c>
    </row>
    <row r="75" spans="1:5" x14ac:dyDescent="0.25">
      <c r="A75" s="6"/>
      <c r="B75" s="27"/>
      <c r="C75" s="164"/>
    </row>
    <row r="76" spans="1:5" ht="15.75" thickBot="1" x14ac:dyDescent="0.3">
      <c r="B76" s="14"/>
      <c r="C76" s="6"/>
      <c r="D76" s="154"/>
    </row>
    <row r="77" spans="1:5" s="86" customFormat="1" ht="16.5" thickBot="1" x14ac:dyDescent="0.3">
      <c r="A77" s="471" t="s">
        <v>12</v>
      </c>
      <c r="B77" s="15" t="s">
        <v>12</v>
      </c>
      <c r="C77" s="119">
        <f>C$4</f>
        <v>46023</v>
      </c>
      <c r="E77" s="86" t="s">
        <v>173</v>
      </c>
    </row>
    <row r="78" spans="1:5" s="86" customFormat="1" ht="15.75" customHeight="1" x14ac:dyDescent="0.25">
      <c r="A78" s="472"/>
      <c r="B78" s="11" t="str">
        <f>B59</f>
        <v>Air Comp</v>
      </c>
      <c r="C78" s="349">
        <f>'2M - SGS'!C78</f>
        <v>8.5109000000000004E-2</v>
      </c>
      <c r="E78" s="347">
        <f t="shared" ref="E78:E90" si="4">SUM(C78:C78)</f>
        <v>8.5109000000000004E-2</v>
      </c>
    </row>
    <row r="79" spans="1:5" s="86" customFormat="1" ht="15.75" x14ac:dyDescent="0.25">
      <c r="A79" s="472"/>
      <c r="B79" s="11" t="str">
        <f t="shared" ref="B79:B90" si="5">B60</f>
        <v>Building Shell</v>
      </c>
      <c r="C79" s="349">
        <f>'2M - SGS'!C79</f>
        <v>0.107824</v>
      </c>
      <c r="E79" s="347">
        <f t="shared" si="4"/>
        <v>0.107824</v>
      </c>
    </row>
    <row r="80" spans="1:5" s="86" customFormat="1" ht="15.75" x14ac:dyDescent="0.25">
      <c r="A80" s="472"/>
      <c r="B80" s="11" t="str">
        <f t="shared" si="5"/>
        <v>Cooking</v>
      </c>
      <c r="C80" s="349">
        <f>'2M - SGS'!C80</f>
        <v>8.6096000000000006E-2</v>
      </c>
      <c r="E80" s="347">
        <f t="shared" si="4"/>
        <v>8.6096000000000006E-2</v>
      </c>
    </row>
    <row r="81" spans="1:5" s="86" customFormat="1" ht="15.75" x14ac:dyDescent="0.25">
      <c r="A81" s="472"/>
      <c r="B81" s="11" t="str">
        <f t="shared" si="5"/>
        <v>Cooling</v>
      </c>
      <c r="C81" s="349">
        <f>'2M - SGS'!C81</f>
        <v>6.0000000000000002E-6</v>
      </c>
      <c r="E81" s="347">
        <f t="shared" si="4"/>
        <v>6.0000000000000002E-6</v>
      </c>
    </row>
    <row r="82" spans="1:5" s="86" customFormat="1" ht="15.75" x14ac:dyDescent="0.25">
      <c r="A82" s="472"/>
      <c r="B82" s="11" t="str">
        <f t="shared" si="5"/>
        <v>Ext Lighting</v>
      </c>
      <c r="C82" s="349">
        <f>'2M - SGS'!C82</f>
        <v>0.106265</v>
      </c>
      <c r="E82" s="347">
        <f t="shared" si="4"/>
        <v>0.106265</v>
      </c>
    </row>
    <row r="83" spans="1:5" s="86" customFormat="1" ht="15.75" x14ac:dyDescent="0.25">
      <c r="A83" s="472"/>
      <c r="B83" s="11" t="str">
        <f t="shared" si="5"/>
        <v>Heating</v>
      </c>
      <c r="C83" s="349">
        <f>'2M - SGS'!C83</f>
        <v>0.210397</v>
      </c>
      <c r="E83" s="347">
        <f t="shared" si="4"/>
        <v>0.210397</v>
      </c>
    </row>
    <row r="84" spans="1:5" s="86" customFormat="1" ht="15.75" x14ac:dyDescent="0.25">
      <c r="A84" s="472"/>
      <c r="B84" s="11" t="str">
        <f t="shared" si="5"/>
        <v>HVAC</v>
      </c>
      <c r="C84" s="349">
        <f>'2M - SGS'!C84</f>
        <v>0.107824</v>
      </c>
      <c r="E84" s="347">
        <f t="shared" si="4"/>
        <v>0.107824</v>
      </c>
    </row>
    <row r="85" spans="1:5" s="86" customFormat="1" ht="15.75" x14ac:dyDescent="0.25">
      <c r="A85" s="472"/>
      <c r="B85" s="11" t="str">
        <f t="shared" si="5"/>
        <v>Lighting</v>
      </c>
      <c r="C85" s="349">
        <f>'2M - SGS'!C85</f>
        <v>9.3563999999999994E-2</v>
      </c>
      <c r="E85" s="347">
        <f t="shared" si="4"/>
        <v>9.3563999999999994E-2</v>
      </c>
    </row>
    <row r="86" spans="1:5" s="86" customFormat="1" ht="15.75" x14ac:dyDescent="0.25">
      <c r="A86" s="472"/>
      <c r="B86" s="11" t="str">
        <f t="shared" si="5"/>
        <v>Miscellaneous</v>
      </c>
      <c r="C86" s="349">
        <f>'2M - SGS'!C86</f>
        <v>8.5109000000000004E-2</v>
      </c>
      <c r="E86" s="347">
        <f t="shared" si="4"/>
        <v>8.5109000000000004E-2</v>
      </c>
    </row>
    <row r="87" spans="1:5" s="86" customFormat="1" ht="15.75" x14ac:dyDescent="0.25">
      <c r="A87" s="472"/>
      <c r="B87" s="11" t="str">
        <f t="shared" si="5"/>
        <v>Motors</v>
      </c>
      <c r="C87" s="349">
        <f>'2M - SGS'!C87</f>
        <v>8.5109000000000004E-2</v>
      </c>
      <c r="E87" s="347">
        <f t="shared" si="4"/>
        <v>8.5109000000000004E-2</v>
      </c>
    </row>
    <row r="88" spans="1:5" s="86" customFormat="1" ht="15.75" x14ac:dyDescent="0.25">
      <c r="A88" s="472"/>
      <c r="B88" s="11" t="str">
        <f t="shared" si="5"/>
        <v>Process</v>
      </c>
      <c r="C88" s="349">
        <f>'2M - SGS'!C88</f>
        <v>8.5109000000000004E-2</v>
      </c>
      <c r="E88" s="347">
        <f t="shared" si="4"/>
        <v>8.5109000000000004E-2</v>
      </c>
    </row>
    <row r="89" spans="1:5" s="86" customFormat="1" ht="15.75" x14ac:dyDescent="0.25">
      <c r="A89" s="472"/>
      <c r="B89" s="11" t="str">
        <f t="shared" si="5"/>
        <v>Refrigeration</v>
      </c>
      <c r="C89" s="349">
        <f>'2M - SGS'!C89</f>
        <v>8.3486000000000005E-2</v>
      </c>
      <c r="E89" s="347">
        <f t="shared" si="4"/>
        <v>8.3486000000000005E-2</v>
      </c>
    </row>
    <row r="90" spans="1:5" s="86" customFormat="1" ht="16.5" thickBot="1" x14ac:dyDescent="0.3">
      <c r="A90" s="473"/>
      <c r="B90" s="12" t="str">
        <f t="shared" si="5"/>
        <v>Water Heating</v>
      </c>
      <c r="C90" s="353">
        <f>'2M - SGS'!C90</f>
        <v>0.108255</v>
      </c>
      <c r="E90" s="347">
        <f t="shared" si="4"/>
        <v>0.108255</v>
      </c>
    </row>
    <row r="91" spans="1:5" s="86" customFormat="1" ht="15.75" thickBot="1" x14ac:dyDescent="0.3">
      <c r="E91" s="86" t="s">
        <v>229</v>
      </c>
    </row>
    <row r="92" spans="1:5" s="86" customFormat="1" ht="15" customHeight="1" thickBot="1" x14ac:dyDescent="0.3">
      <c r="A92" s="459" t="s">
        <v>28</v>
      </c>
      <c r="B92" s="358" t="s">
        <v>33</v>
      </c>
      <c r="C92" s="119">
        <f>C$4</f>
        <v>46023</v>
      </c>
    </row>
    <row r="93" spans="1:5" s="86" customFormat="1" ht="15.75" customHeight="1" x14ac:dyDescent="0.25">
      <c r="A93" s="460"/>
      <c r="B93" s="68" t="s">
        <v>20</v>
      </c>
      <c r="C93" s="357">
        <v>2.7657000000000001E-2</v>
      </c>
      <c r="E93" s="86" t="s">
        <v>230</v>
      </c>
    </row>
    <row r="94" spans="1:5" s="86" customFormat="1" x14ac:dyDescent="0.25">
      <c r="A94" s="460"/>
      <c r="B94" s="68" t="s">
        <v>0</v>
      </c>
      <c r="C94" s="357">
        <v>3.2084000000000001E-2</v>
      </c>
    </row>
    <row r="95" spans="1:5" s="86" customFormat="1" x14ac:dyDescent="0.25">
      <c r="A95" s="460"/>
      <c r="B95" s="68" t="s">
        <v>21</v>
      </c>
      <c r="C95" s="357">
        <v>2.7354E-2</v>
      </c>
    </row>
    <row r="96" spans="1:5" s="86" customFormat="1" x14ac:dyDescent="0.25">
      <c r="A96" s="460"/>
      <c r="B96" s="68" t="s">
        <v>1</v>
      </c>
      <c r="C96" s="357">
        <v>1.9984999999999999E-2</v>
      </c>
    </row>
    <row r="97" spans="1:3" s="86" customFormat="1" x14ac:dyDescent="0.25">
      <c r="A97" s="460"/>
      <c r="B97" s="68" t="s">
        <v>22</v>
      </c>
      <c r="C97" s="357">
        <v>2.1387E-2</v>
      </c>
    </row>
    <row r="98" spans="1:3" s="86" customFormat="1" x14ac:dyDescent="0.25">
      <c r="A98" s="460"/>
      <c r="B98" s="68" t="s">
        <v>9</v>
      </c>
      <c r="C98" s="357">
        <v>3.2084000000000001E-2</v>
      </c>
    </row>
    <row r="99" spans="1:3" s="86" customFormat="1" x14ac:dyDescent="0.25">
      <c r="A99" s="460"/>
      <c r="B99" s="68" t="s">
        <v>3</v>
      </c>
      <c r="C99" s="357">
        <v>3.2084000000000001E-2</v>
      </c>
    </row>
    <row r="100" spans="1:3" s="86" customFormat="1" x14ac:dyDescent="0.25">
      <c r="A100" s="460"/>
      <c r="B100" s="68" t="s">
        <v>4</v>
      </c>
      <c r="C100" s="357">
        <v>2.904E-2</v>
      </c>
    </row>
    <row r="101" spans="1:3" s="86" customFormat="1" x14ac:dyDescent="0.25">
      <c r="A101" s="460"/>
      <c r="B101" s="68" t="s">
        <v>5</v>
      </c>
      <c r="C101" s="357">
        <v>2.7657000000000001E-2</v>
      </c>
    </row>
    <row r="102" spans="1:3" s="86" customFormat="1" x14ac:dyDescent="0.25">
      <c r="A102" s="460"/>
      <c r="B102" s="68" t="s">
        <v>23</v>
      </c>
      <c r="C102" s="357">
        <v>2.7657000000000001E-2</v>
      </c>
    </row>
    <row r="103" spans="1:3" s="86" customFormat="1" x14ac:dyDescent="0.25">
      <c r="A103" s="460"/>
      <c r="B103" s="68" t="s">
        <v>24</v>
      </c>
      <c r="C103" s="357">
        <v>2.7657000000000001E-2</v>
      </c>
    </row>
    <row r="104" spans="1:3" s="86" customFormat="1" x14ac:dyDescent="0.25">
      <c r="A104" s="460"/>
      <c r="B104" s="68" t="s">
        <v>7</v>
      </c>
      <c r="C104" s="357">
        <v>2.6307000000000001E-2</v>
      </c>
    </row>
    <row r="105" spans="1:3" s="86" customFormat="1" ht="15.75" thickBot="1" x14ac:dyDescent="0.3">
      <c r="A105" s="461"/>
      <c r="B105" s="70" t="s">
        <v>8</v>
      </c>
      <c r="C105" s="354">
        <v>2.6266999999999999E-2</v>
      </c>
    </row>
    <row r="106" spans="1:3" s="86" customFormat="1" x14ac:dyDescent="0.25">
      <c r="C106" s="355" t="s">
        <v>226</v>
      </c>
    </row>
    <row r="107" spans="1:3" ht="15.75" hidden="1" thickBot="1" x14ac:dyDescent="0.3">
      <c r="C107" s="298" t="s">
        <v>116</v>
      </c>
    </row>
    <row r="108" spans="1:3" ht="15.75" hidden="1" thickBot="1" x14ac:dyDescent="0.3">
      <c r="A108" s="462" t="s">
        <v>115</v>
      </c>
      <c r="B108" s="468" t="s">
        <v>222</v>
      </c>
      <c r="C108" s="469"/>
    </row>
    <row r="109" spans="1:3" ht="16.5" hidden="1" thickBot="1" x14ac:dyDescent="0.3">
      <c r="A109" s="464"/>
      <c r="B109" s="171" t="s">
        <v>137</v>
      </c>
      <c r="C109" s="119">
        <f>C$4</f>
        <v>46023</v>
      </c>
    </row>
    <row r="110" spans="1:3" hidden="1" x14ac:dyDescent="0.25">
      <c r="A110" s="464"/>
      <c r="B110" s="172" t="s">
        <v>20</v>
      </c>
      <c r="C110" s="270">
        <v>2.2477983548236508E-2</v>
      </c>
    </row>
    <row r="111" spans="1:3" hidden="1" x14ac:dyDescent="0.25">
      <c r="A111" s="464"/>
      <c r="B111" s="172" t="s">
        <v>0</v>
      </c>
      <c r="C111" s="270">
        <v>2.3533320380090969E-2</v>
      </c>
    </row>
    <row r="112" spans="1:3" hidden="1" x14ac:dyDescent="0.25">
      <c r="A112" s="464"/>
      <c r="B112" s="172" t="s">
        <v>21</v>
      </c>
      <c r="C112" s="270">
        <v>2.2397351370130866E-2</v>
      </c>
    </row>
    <row r="113" spans="1:3" hidden="1" x14ac:dyDescent="0.25">
      <c r="A113" s="464"/>
      <c r="B113" s="172" t="s">
        <v>1</v>
      </c>
      <c r="C113" s="270">
        <v>1.9984999999999999E-2</v>
      </c>
    </row>
    <row r="114" spans="1:3" hidden="1" x14ac:dyDescent="0.25">
      <c r="A114" s="464"/>
      <c r="B114" s="172" t="s">
        <v>22</v>
      </c>
      <c r="C114" s="270">
        <v>2.0522769194661113E-2</v>
      </c>
    </row>
    <row r="115" spans="1:3" hidden="1" x14ac:dyDescent="0.25">
      <c r="A115" s="464"/>
      <c r="B115" s="68" t="s">
        <v>9</v>
      </c>
      <c r="C115" s="270">
        <v>2.3533125104223951E-2</v>
      </c>
    </row>
    <row r="116" spans="1:3" hidden="1" x14ac:dyDescent="0.25">
      <c r="A116" s="464"/>
      <c r="B116" s="68" t="s">
        <v>3</v>
      </c>
      <c r="C116" s="270">
        <v>2.3533320380090969E-2</v>
      </c>
    </row>
    <row r="117" spans="1:3" hidden="1" x14ac:dyDescent="0.25">
      <c r="A117" s="464"/>
      <c r="B117" s="68" t="s">
        <v>4</v>
      </c>
      <c r="C117" s="270">
        <v>2.2831381354378639E-2</v>
      </c>
    </row>
    <row r="118" spans="1:3" hidden="1" x14ac:dyDescent="0.25">
      <c r="A118" s="464"/>
      <c r="B118" s="68" t="s">
        <v>5</v>
      </c>
      <c r="C118" s="270">
        <v>2.2477983548236508E-2</v>
      </c>
    </row>
    <row r="119" spans="1:3" hidden="1" x14ac:dyDescent="0.25">
      <c r="A119" s="464"/>
      <c r="B119" s="68" t="s">
        <v>23</v>
      </c>
      <c r="C119" s="270">
        <v>2.2477983548236508E-2</v>
      </c>
    </row>
    <row r="120" spans="1:3" hidden="1" x14ac:dyDescent="0.25">
      <c r="A120" s="464"/>
      <c r="B120" s="68" t="s">
        <v>24</v>
      </c>
      <c r="C120" s="270">
        <v>2.2477983548236508E-2</v>
      </c>
    </row>
    <row r="121" spans="1:3" hidden="1" x14ac:dyDescent="0.25">
      <c r="A121" s="464"/>
      <c r="B121" s="68" t="s">
        <v>7</v>
      </c>
      <c r="C121" s="270">
        <v>2.2109192578663586E-2</v>
      </c>
    </row>
    <row r="122" spans="1:3" ht="15.75" hidden="1" thickBot="1" x14ac:dyDescent="0.3">
      <c r="A122" s="465"/>
      <c r="B122" s="70" t="s">
        <v>8</v>
      </c>
      <c r="C122" s="270">
        <v>2.2098193731108311E-2</v>
      </c>
    </row>
    <row r="123" spans="1:3" hidden="1" x14ac:dyDescent="0.25">
      <c r="A123" s="86"/>
      <c r="B123" s="86"/>
      <c r="C123" s="87"/>
    </row>
    <row r="124" spans="1:3" ht="15.75" hidden="1" thickBot="1" x14ac:dyDescent="0.3"/>
    <row r="125" spans="1:3" ht="15.75" hidden="1" thickBot="1" x14ac:dyDescent="0.3">
      <c r="C125" s="299" t="s">
        <v>118</v>
      </c>
    </row>
    <row r="126" spans="1:3" ht="16.5" hidden="1" thickBot="1" x14ac:dyDescent="0.3">
      <c r="A126" s="470" t="s">
        <v>119</v>
      </c>
      <c r="B126" s="171" t="s">
        <v>137</v>
      </c>
      <c r="C126" s="119">
        <f>C$4</f>
        <v>46023</v>
      </c>
    </row>
    <row r="127" spans="1:3" hidden="1" x14ac:dyDescent="0.25">
      <c r="A127" s="464"/>
      <c r="B127" s="172" t="s">
        <v>20</v>
      </c>
      <c r="C127" s="273">
        <v>5.1790164517634936E-3</v>
      </c>
    </row>
    <row r="128" spans="1:3" hidden="1" x14ac:dyDescent="0.25">
      <c r="A128" s="464"/>
      <c r="B128" s="172" t="s">
        <v>0</v>
      </c>
      <c r="C128" s="273">
        <v>8.5506796199090324E-3</v>
      </c>
    </row>
    <row r="129" spans="1:3" hidden="1" x14ac:dyDescent="0.25">
      <c r="A129" s="464"/>
      <c r="B129" s="172" t="s">
        <v>21</v>
      </c>
      <c r="C129" s="273">
        <v>4.9566486298691318E-3</v>
      </c>
    </row>
    <row r="130" spans="1:3" hidden="1" x14ac:dyDescent="0.25">
      <c r="A130" s="464"/>
      <c r="B130" s="172" t="s">
        <v>1</v>
      </c>
      <c r="C130" s="273">
        <v>0</v>
      </c>
    </row>
    <row r="131" spans="1:3" hidden="1" x14ac:dyDescent="0.25">
      <c r="A131" s="464"/>
      <c r="B131" s="172" t="s">
        <v>22</v>
      </c>
      <c r="C131" s="273">
        <v>8.6423080533888522E-4</v>
      </c>
    </row>
    <row r="132" spans="1:3" hidden="1" x14ac:dyDescent="0.25">
      <c r="A132" s="464"/>
      <c r="B132" s="68" t="s">
        <v>9</v>
      </c>
      <c r="C132" s="273">
        <v>8.5508748957760523E-3</v>
      </c>
    </row>
    <row r="133" spans="1:3" hidden="1" x14ac:dyDescent="0.25">
      <c r="A133" s="464"/>
      <c r="B133" s="68" t="s">
        <v>3</v>
      </c>
      <c r="C133" s="273">
        <v>8.5506796199090324E-3</v>
      </c>
    </row>
    <row r="134" spans="1:3" hidden="1" x14ac:dyDescent="0.25">
      <c r="A134" s="464"/>
      <c r="B134" s="68" t="s">
        <v>4</v>
      </c>
      <c r="C134" s="273">
        <v>6.2086186456213593E-3</v>
      </c>
    </row>
    <row r="135" spans="1:3" hidden="1" x14ac:dyDescent="0.25">
      <c r="A135" s="464"/>
      <c r="B135" s="68" t="s">
        <v>5</v>
      </c>
      <c r="C135" s="273">
        <v>5.1790164517634936E-3</v>
      </c>
    </row>
    <row r="136" spans="1:3" hidden="1" x14ac:dyDescent="0.25">
      <c r="A136" s="464"/>
      <c r="B136" s="68" t="s">
        <v>23</v>
      </c>
      <c r="C136" s="273">
        <v>5.1790164517634936E-3</v>
      </c>
    </row>
    <row r="137" spans="1:3" hidden="1" x14ac:dyDescent="0.25">
      <c r="A137" s="464"/>
      <c r="B137" s="68" t="s">
        <v>24</v>
      </c>
      <c r="C137" s="273">
        <v>5.1790164517634936E-3</v>
      </c>
    </row>
    <row r="138" spans="1:3" hidden="1" x14ac:dyDescent="0.25">
      <c r="A138" s="464"/>
      <c r="B138" s="68" t="s">
        <v>7</v>
      </c>
      <c r="C138" s="273">
        <v>4.1978074213364176E-3</v>
      </c>
    </row>
    <row r="139" spans="1:3" ht="15.75" hidden="1" thickBot="1" x14ac:dyDescent="0.3">
      <c r="A139" s="465"/>
      <c r="B139" s="70" t="s">
        <v>8</v>
      </c>
      <c r="C139" s="273">
        <v>4.168806268891689E-3</v>
      </c>
    </row>
    <row r="140" spans="1:3" hidden="1" x14ac:dyDescent="0.25"/>
    <row r="141" spans="1:3" ht="15.75" hidden="1" thickBot="1" x14ac:dyDescent="0.3">
      <c r="A141" s="137" t="s">
        <v>171</v>
      </c>
      <c r="B141" s="86"/>
      <c r="C141" s="88"/>
    </row>
    <row r="142" spans="1:3" ht="16.5" hidden="1" thickBot="1" x14ac:dyDescent="0.3">
      <c r="A142" s="453" t="s">
        <v>120</v>
      </c>
      <c r="B142" s="173" t="s">
        <v>137</v>
      </c>
      <c r="C142" s="119">
        <f>C$4</f>
        <v>46023</v>
      </c>
    </row>
    <row r="143" spans="1:3" hidden="1" x14ac:dyDescent="0.25">
      <c r="A143" s="454"/>
      <c r="B143" s="172" t="s">
        <v>20</v>
      </c>
      <c r="C143" s="20">
        <f>IF(C23=0,0,((C5*0.5)-C41)*C78*C110*C$2)</f>
        <v>0</v>
      </c>
    </row>
    <row r="144" spans="1:3" hidden="1" x14ac:dyDescent="0.25">
      <c r="A144" s="454"/>
      <c r="B144" s="172" t="s">
        <v>0</v>
      </c>
      <c r="C144" s="20">
        <f t="shared" ref="C144:C155" si="6">IF(C24=0,0,((C6*0.5)-C42)*C79*C111*C$2)</f>
        <v>0</v>
      </c>
    </row>
    <row r="145" spans="1:3" hidden="1" x14ac:dyDescent="0.25">
      <c r="A145" s="454"/>
      <c r="B145" s="172" t="s">
        <v>21</v>
      </c>
      <c r="C145" s="20">
        <f t="shared" si="6"/>
        <v>0</v>
      </c>
    </row>
    <row r="146" spans="1:3" hidden="1" x14ac:dyDescent="0.25">
      <c r="A146" s="454"/>
      <c r="B146" s="172" t="s">
        <v>1</v>
      </c>
      <c r="C146" s="20">
        <f t="shared" si="6"/>
        <v>0</v>
      </c>
    </row>
    <row r="147" spans="1:3" hidden="1" x14ac:dyDescent="0.25">
      <c r="A147" s="454"/>
      <c r="B147" s="172" t="s">
        <v>22</v>
      </c>
      <c r="C147" s="20">
        <f t="shared" si="6"/>
        <v>0</v>
      </c>
    </row>
    <row r="148" spans="1:3" hidden="1" x14ac:dyDescent="0.25">
      <c r="A148" s="454"/>
      <c r="B148" s="68" t="s">
        <v>9</v>
      </c>
      <c r="C148" s="20">
        <f t="shared" si="6"/>
        <v>0</v>
      </c>
    </row>
    <row r="149" spans="1:3" hidden="1" x14ac:dyDescent="0.25">
      <c r="A149" s="454"/>
      <c r="B149" s="68" t="s">
        <v>3</v>
      </c>
      <c r="C149" s="20">
        <f t="shared" si="6"/>
        <v>0</v>
      </c>
    </row>
    <row r="150" spans="1:3" ht="15.75" hidden="1" customHeight="1" x14ac:dyDescent="0.25">
      <c r="A150" s="454"/>
      <c r="B150" s="68" t="s">
        <v>4</v>
      </c>
      <c r="C150" s="20">
        <f t="shared" si="6"/>
        <v>0</v>
      </c>
    </row>
    <row r="151" spans="1:3" hidden="1" x14ac:dyDescent="0.25">
      <c r="A151" s="454"/>
      <c r="B151" s="68" t="s">
        <v>5</v>
      </c>
      <c r="C151" s="20">
        <f t="shared" si="6"/>
        <v>0</v>
      </c>
    </row>
    <row r="152" spans="1:3" hidden="1" x14ac:dyDescent="0.25">
      <c r="A152" s="454"/>
      <c r="B152" s="68" t="s">
        <v>23</v>
      </c>
      <c r="C152" s="20">
        <f t="shared" si="6"/>
        <v>0</v>
      </c>
    </row>
    <row r="153" spans="1:3" hidden="1" x14ac:dyDescent="0.25">
      <c r="A153" s="454"/>
      <c r="B153" s="68" t="s">
        <v>24</v>
      </c>
      <c r="C153" s="20">
        <f t="shared" si="6"/>
        <v>0</v>
      </c>
    </row>
    <row r="154" spans="1:3" ht="15.75" hidden="1" customHeight="1" x14ac:dyDescent="0.25">
      <c r="A154" s="454"/>
      <c r="B154" s="68" t="s">
        <v>7</v>
      </c>
      <c r="C154" s="20">
        <f t="shared" si="6"/>
        <v>0</v>
      </c>
    </row>
    <row r="155" spans="1:3" ht="15.75" hidden="1" customHeight="1" x14ac:dyDescent="0.25">
      <c r="A155" s="454"/>
      <c r="B155" s="68" t="s">
        <v>8</v>
      </c>
      <c r="C155" s="20">
        <f t="shared" si="6"/>
        <v>0</v>
      </c>
    </row>
    <row r="156" spans="1:3" ht="15.75" hidden="1" customHeight="1" x14ac:dyDescent="0.25">
      <c r="A156" s="454"/>
      <c r="B156" s="11"/>
      <c r="C156" s="3"/>
    </row>
    <row r="157" spans="1:3" ht="15.75" hidden="1" customHeight="1" x14ac:dyDescent="0.25">
      <c r="A157" s="454"/>
      <c r="B157" s="170" t="s">
        <v>26</v>
      </c>
      <c r="C157" s="20">
        <f>SUM(C143:C156)</f>
        <v>0</v>
      </c>
    </row>
    <row r="158" spans="1:3" ht="16.5" hidden="1" customHeight="1" thickBot="1" x14ac:dyDescent="0.3">
      <c r="A158" s="455"/>
      <c r="B158" s="113" t="s">
        <v>27</v>
      </c>
      <c r="C158" s="21">
        <f>C157</f>
        <v>0</v>
      </c>
    </row>
    <row r="159" spans="1:3" hidden="1" x14ac:dyDescent="0.25">
      <c r="A159" s="86"/>
      <c r="B159" s="86"/>
      <c r="C159" s="88"/>
    </row>
    <row r="160" spans="1:3" ht="15.75" hidden="1" thickBot="1" x14ac:dyDescent="0.3">
      <c r="A160" s="86"/>
      <c r="B160" s="86"/>
      <c r="C160" s="88"/>
    </row>
    <row r="161" spans="1:3" ht="16.5" hidden="1" thickBot="1" x14ac:dyDescent="0.3">
      <c r="A161" s="453" t="s">
        <v>121</v>
      </c>
      <c r="B161" s="173" t="s">
        <v>137</v>
      </c>
      <c r="C161" s="119">
        <f>C$4</f>
        <v>46023</v>
      </c>
    </row>
    <row r="162" spans="1:3" hidden="1" x14ac:dyDescent="0.25">
      <c r="A162" s="454"/>
      <c r="B162" s="172" t="s">
        <v>20</v>
      </c>
      <c r="C162" s="20">
        <f>IF(C23=0,0,((C5*0.5)-C41)*C78*C127*C$2)</f>
        <v>0</v>
      </c>
    </row>
    <row r="163" spans="1:3" hidden="1" x14ac:dyDescent="0.25">
      <c r="A163" s="454"/>
      <c r="B163" s="172" t="s">
        <v>0</v>
      </c>
      <c r="C163" s="20">
        <f t="shared" ref="C163:C174" si="7">IF(C24=0,0,((C6*0.5)-C42)*C79*C128*C$2)</f>
        <v>0</v>
      </c>
    </row>
    <row r="164" spans="1:3" hidden="1" x14ac:dyDescent="0.25">
      <c r="A164" s="454"/>
      <c r="B164" s="172" t="s">
        <v>21</v>
      </c>
      <c r="C164" s="20">
        <f t="shared" si="7"/>
        <v>0</v>
      </c>
    </row>
    <row r="165" spans="1:3" hidden="1" x14ac:dyDescent="0.25">
      <c r="A165" s="454"/>
      <c r="B165" s="172" t="s">
        <v>1</v>
      </c>
      <c r="C165" s="20">
        <f t="shared" si="7"/>
        <v>0</v>
      </c>
    </row>
    <row r="166" spans="1:3" hidden="1" x14ac:dyDescent="0.25">
      <c r="A166" s="454"/>
      <c r="B166" s="172" t="s">
        <v>22</v>
      </c>
      <c r="C166" s="20">
        <f t="shared" si="7"/>
        <v>0</v>
      </c>
    </row>
    <row r="167" spans="1:3" hidden="1" x14ac:dyDescent="0.25">
      <c r="A167" s="454"/>
      <c r="B167" s="68" t="s">
        <v>9</v>
      </c>
      <c r="C167" s="20">
        <f t="shared" si="7"/>
        <v>0</v>
      </c>
    </row>
    <row r="168" spans="1:3" hidden="1" x14ac:dyDescent="0.25">
      <c r="A168" s="454"/>
      <c r="B168" s="68" t="s">
        <v>3</v>
      </c>
      <c r="C168" s="20">
        <f t="shared" si="7"/>
        <v>0</v>
      </c>
    </row>
    <row r="169" spans="1:3" ht="15.75" hidden="1" customHeight="1" x14ac:dyDescent="0.25">
      <c r="A169" s="454"/>
      <c r="B169" s="68" t="s">
        <v>4</v>
      </c>
      <c r="C169" s="20">
        <f t="shared" si="7"/>
        <v>0</v>
      </c>
    </row>
    <row r="170" spans="1:3" hidden="1" x14ac:dyDescent="0.25">
      <c r="A170" s="454"/>
      <c r="B170" s="68" t="s">
        <v>5</v>
      </c>
      <c r="C170" s="20">
        <f t="shared" si="7"/>
        <v>0</v>
      </c>
    </row>
    <row r="171" spans="1:3" hidden="1" x14ac:dyDescent="0.25">
      <c r="A171" s="454"/>
      <c r="B171" s="68" t="s">
        <v>23</v>
      </c>
      <c r="C171" s="20">
        <f t="shared" si="7"/>
        <v>0</v>
      </c>
    </row>
    <row r="172" spans="1:3" hidden="1" x14ac:dyDescent="0.25">
      <c r="A172" s="454"/>
      <c r="B172" s="68" t="s">
        <v>24</v>
      </c>
      <c r="C172" s="20">
        <f t="shared" si="7"/>
        <v>0</v>
      </c>
    </row>
    <row r="173" spans="1:3" ht="15.75" hidden="1" customHeight="1" x14ac:dyDescent="0.25">
      <c r="A173" s="454"/>
      <c r="B173" s="68" t="s">
        <v>7</v>
      </c>
      <c r="C173" s="20">
        <f t="shared" si="7"/>
        <v>0</v>
      </c>
    </row>
    <row r="174" spans="1:3" ht="15.75" hidden="1" customHeight="1" x14ac:dyDescent="0.25">
      <c r="A174" s="454"/>
      <c r="B174" s="68" t="s">
        <v>8</v>
      </c>
      <c r="C174" s="20">
        <f t="shared" si="7"/>
        <v>0</v>
      </c>
    </row>
    <row r="175" spans="1:3" ht="15.75" hidden="1" customHeight="1" x14ac:dyDescent="0.25">
      <c r="A175" s="454"/>
      <c r="B175" s="11"/>
      <c r="C175" s="3"/>
    </row>
    <row r="176" spans="1:3" ht="15.75" hidden="1" customHeight="1" x14ac:dyDescent="0.25">
      <c r="A176" s="454"/>
      <c r="B176" s="170" t="s">
        <v>26</v>
      </c>
      <c r="C176" s="20">
        <f>SUM(C162:C175)</f>
        <v>0</v>
      </c>
    </row>
    <row r="177" spans="1:3" ht="16.5" hidden="1" customHeight="1" thickBot="1" x14ac:dyDescent="0.3">
      <c r="A177" s="455"/>
      <c r="B177" s="113" t="s">
        <v>27</v>
      </c>
      <c r="C177" s="21">
        <f>C176</f>
        <v>0</v>
      </c>
    </row>
    <row r="178" spans="1:3" hidden="1" x14ac:dyDescent="0.25">
      <c r="A178" s="86"/>
      <c r="B178" s="166" t="s">
        <v>122</v>
      </c>
      <c r="C178" s="89">
        <f>C157+C176</f>
        <v>0</v>
      </c>
    </row>
    <row r="179" spans="1:3" hidden="1" x14ac:dyDescent="0.25">
      <c r="A179" s="86"/>
      <c r="B179" s="167" t="s">
        <v>175</v>
      </c>
      <c r="C179" s="88">
        <f>C178-C73</f>
        <v>0</v>
      </c>
    </row>
    <row r="180" spans="1:3" ht="15.75" hidden="1" thickBot="1" x14ac:dyDescent="0.3">
      <c r="A180" s="86"/>
      <c r="B180" s="86"/>
      <c r="C180" s="88"/>
    </row>
    <row r="181" spans="1:3" ht="15.75" hidden="1" thickBot="1" x14ac:dyDescent="0.3">
      <c r="A181" s="86"/>
      <c r="B181" s="183" t="s">
        <v>39</v>
      </c>
      <c r="C181" s="119">
        <f>C$4</f>
        <v>46023</v>
      </c>
    </row>
    <row r="182" spans="1:3" hidden="1" x14ac:dyDescent="0.25">
      <c r="A182" s="86"/>
      <c r="B182" s="177" t="s">
        <v>123</v>
      </c>
      <c r="C182" s="95">
        <f>C157*'YTD PROGRAM SUMMARY'!C47</f>
        <v>0</v>
      </c>
    </row>
    <row r="183" spans="1:3" ht="15.75" hidden="1" thickBot="1" x14ac:dyDescent="0.3">
      <c r="A183" s="86"/>
      <c r="B183" s="70" t="s">
        <v>124</v>
      </c>
      <c r="C183" s="90">
        <f>C176*'YTD PROGRAM SUMMARY'!C47</f>
        <v>0</v>
      </c>
    </row>
    <row r="184" spans="1:3" hidden="1" x14ac:dyDescent="0.25">
      <c r="A184" s="86"/>
      <c r="B184" s="177" t="s">
        <v>125</v>
      </c>
      <c r="C184" s="91">
        <f>IFERROR(C182/C73,0)</f>
        <v>0</v>
      </c>
    </row>
    <row r="185" spans="1:3" ht="15.75" hidden="1" thickBot="1" x14ac:dyDescent="0.3">
      <c r="A185" s="86"/>
      <c r="B185" s="70" t="s">
        <v>126</v>
      </c>
      <c r="C185" s="92">
        <f>IFERROR(C183/C73,0)</f>
        <v>0</v>
      </c>
    </row>
    <row r="186" spans="1:3" s="1" customFormat="1" ht="15.75" hidden="1" thickBot="1" x14ac:dyDescent="0.3">
      <c r="A186" s="93"/>
      <c r="B186" s="184" t="s">
        <v>127</v>
      </c>
      <c r="C186" s="94">
        <f>C184+C185</f>
        <v>0</v>
      </c>
    </row>
    <row r="187" spans="1:3" ht="15.75" hidden="1" thickBot="1" x14ac:dyDescent="0.3">
      <c r="A187" s="86"/>
      <c r="B187" s="86"/>
      <c r="C187" s="88"/>
    </row>
    <row r="188" spans="1:3" ht="15.75" hidden="1" thickBot="1" x14ac:dyDescent="0.3">
      <c r="A188" s="86"/>
      <c r="B188" s="183" t="s">
        <v>37</v>
      </c>
      <c r="C188" s="119">
        <f>C$4</f>
        <v>46023</v>
      </c>
    </row>
    <row r="189" spans="1:3" hidden="1" x14ac:dyDescent="0.25">
      <c r="A189" s="86"/>
      <c r="B189" s="177" t="s">
        <v>128</v>
      </c>
      <c r="C189" s="95">
        <f>C157*'YTD PROGRAM SUMMARY'!C48</f>
        <v>0</v>
      </c>
    </row>
    <row r="190" spans="1:3" ht="15.75" hidden="1" thickBot="1" x14ac:dyDescent="0.3">
      <c r="A190" s="86"/>
      <c r="B190" s="70" t="s">
        <v>129</v>
      </c>
      <c r="C190" s="90">
        <f>C176*'YTD PROGRAM SUMMARY'!C48</f>
        <v>0</v>
      </c>
    </row>
    <row r="191" spans="1:3" hidden="1" x14ac:dyDescent="0.25">
      <c r="A191" s="86"/>
      <c r="B191" s="177" t="s">
        <v>130</v>
      </c>
      <c r="C191" s="91">
        <f>IFERROR(C189/C73,0)</f>
        <v>0</v>
      </c>
    </row>
    <row r="192" spans="1:3" ht="15.75" hidden="1" thickBot="1" x14ac:dyDescent="0.3">
      <c r="A192" s="86"/>
      <c r="B192" s="70" t="s">
        <v>131</v>
      </c>
      <c r="C192" s="92">
        <f t="shared" ref="C192" si="8">IFERROR(C190/C73,0)</f>
        <v>0</v>
      </c>
    </row>
    <row r="193" spans="1:3" s="1" customFormat="1" ht="15.75" hidden="1" thickBot="1" x14ac:dyDescent="0.3">
      <c r="A193" s="93"/>
      <c r="B193" s="184" t="s">
        <v>132</v>
      </c>
      <c r="C193" s="94">
        <f>C191+C192</f>
        <v>0</v>
      </c>
    </row>
    <row r="194" spans="1:3" hidden="1" x14ac:dyDescent="0.25">
      <c r="A194" s="86"/>
      <c r="B194" s="86" t="s">
        <v>133</v>
      </c>
      <c r="C194" s="96">
        <f>C186+C193</f>
        <v>0</v>
      </c>
    </row>
    <row r="195" spans="1:3" hidden="1" x14ac:dyDescent="0.25">
      <c r="A195" s="86"/>
      <c r="B195" s="86"/>
      <c r="C195" s="88"/>
    </row>
    <row r="196" spans="1:3" hidden="1" x14ac:dyDescent="0.25">
      <c r="A196" s="86"/>
      <c r="B196" s="86" t="s">
        <v>134</v>
      </c>
      <c r="C196" s="97">
        <f t="shared" ref="C196" si="9">SUM(C182:C183)</f>
        <v>0</v>
      </c>
    </row>
    <row r="197" spans="1:3" hidden="1" x14ac:dyDescent="0.25">
      <c r="A197" s="86"/>
      <c r="B197" s="86" t="s">
        <v>135</v>
      </c>
      <c r="C197" s="97">
        <f t="shared" ref="C197" si="10">SUM(C189:C190)</f>
        <v>0</v>
      </c>
    </row>
    <row r="198" spans="1:3" hidden="1" x14ac:dyDescent="0.25">
      <c r="A198" s="86"/>
      <c r="B198" s="86" t="s">
        <v>122</v>
      </c>
      <c r="C198" s="99">
        <f t="shared" ref="C198" si="11">SUM(C196:C197)</f>
        <v>0</v>
      </c>
    </row>
    <row r="199" spans="1:3" hidden="1" x14ac:dyDescent="0.25"/>
    <row r="200" spans="1:3" hidden="1" x14ac:dyDescent="0.25">
      <c r="B200" s="137" t="s">
        <v>223</v>
      </c>
      <c r="C200" s="260">
        <f>IF('YTD PROGRAM SUMMARY'!C4=0,0,C198-C73)</f>
        <v>0</v>
      </c>
    </row>
    <row r="201" spans="1:3" hidden="1" x14ac:dyDescent="0.25">
      <c r="B201" s="137"/>
      <c r="C201" s="137"/>
    </row>
  </sheetData>
  <mergeCells count="11">
    <mergeCell ref="A108:A122"/>
    <mergeCell ref="B108:C108"/>
    <mergeCell ref="A126:A139"/>
    <mergeCell ref="A142:A158"/>
    <mergeCell ref="A161:A177"/>
    <mergeCell ref="A92:A105"/>
    <mergeCell ref="A77:A90"/>
    <mergeCell ref="A4:A19"/>
    <mergeCell ref="A22:A37"/>
    <mergeCell ref="A40:A55"/>
    <mergeCell ref="A58:A74"/>
  </mergeCells>
  <conditionalFormatting sqref="C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E80"/>
  <sheetViews>
    <sheetView zoomScale="80" zoomScaleNormal="80" workbookViewId="0">
      <pane xSplit="2" topLeftCell="C1" activePane="topRight" state="frozen"/>
      <selection activeCell="K32" sqref="K32"/>
      <selection pane="topRight" activeCell="E27" sqref="E27"/>
    </sheetView>
  </sheetViews>
  <sheetFormatPr defaultRowHeight="15" x14ac:dyDescent="0.25"/>
  <cols>
    <col min="1" max="1" width="10.5703125" customWidth="1"/>
    <col min="2" max="2" width="24.7109375" customWidth="1"/>
    <col min="3" max="3" width="15.7109375" bestFit="1" customWidth="1"/>
    <col min="4" max="4" width="10.5703125" bestFit="1" customWidth="1"/>
    <col min="5" max="5" width="15.7109375" customWidth="1"/>
  </cols>
  <sheetData>
    <row r="1" spans="1:5" s="2" customFormat="1" ht="15.75" thickBot="1" x14ac:dyDescent="0.3">
      <c r="A1" s="16"/>
      <c r="B1" s="16"/>
      <c r="C1" s="16"/>
      <c r="D1"/>
      <c r="E1"/>
    </row>
    <row r="2" spans="1:5" ht="15.75" thickBot="1" x14ac:dyDescent="0.3">
      <c r="A2" s="16"/>
      <c r="B2" s="22" t="s">
        <v>13</v>
      </c>
      <c r="C2" s="269">
        <v>1</v>
      </c>
    </row>
    <row r="3" spans="1:5" s="5" customFormat="1" ht="16.5" customHeight="1" thickBot="1" x14ac:dyDescent="0.4">
      <c r="B3" s="58"/>
      <c r="C3" s="300"/>
    </row>
    <row r="4" spans="1:5" ht="15.75" customHeight="1" thickBot="1" x14ac:dyDescent="0.3">
      <c r="A4" s="444" t="s">
        <v>14</v>
      </c>
      <c r="B4" s="15" t="s">
        <v>10</v>
      </c>
      <c r="C4" s="119">
        <f>' 1M - RES'!C4</f>
        <v>46023</v>
      </c>
    </row>
    <row r="5" spans="1:5" ht="15" customHeight="1" x14ac:dyDescent="0.25">
      <c r="A5" s="445"/>
      <c r="B5" s="9" t="s">
        <v>0</v>
      </c>
      <c r="C5" s="3">
        <f>'RES kWh ENTRY'!C88</f>
        <v>0</v>
      </c>
    </row>
    <row r="6" spans="1:5" x14ac:dyDescent="0.25">
      <c r="A6" s="445"/>
      <c r="B6" s="10" t="s">
        <v>1</v>
      </c>
      <c r="C6" s="3">
        <f>'RES kWh ENTRY'!C89</f>
        <v>1285.7519010852432</v>
      </c>
    </row>
    <row r="7" spans="1:5" x14ac:dyDescent="0.25">
      <c r="A7" s="445"/>
      <c r="B7" s="9" t="s">
        <v>2</v>
      </c>
      <c r="C7" s="3">
        <f>'RES kWh ENTRY'!C90</f>
        <v>0</v>
      </c>
    </row>
    <row r="8" spans="1:5" x14ac:dyDescent="0.25">
      <c r="A8" s="445"/>
      <c r="B8" s="9" t="s">
        <v>9</v>
      </c>
      <c r="C8" s="3">
        <f>'RES kWh ENTRY'!C91</f>
        <v>9506.9492661702625</v>
      </c>
    </row>
    <row r="9" spans="1:5" x14ac:dyDescent="0.25">
      <c r="A9" s="445"/>
      <c r="B9" s="10" t="s">
        <v>3</v>
      </c>
      <c r="C9" s="3">
        <f>'RES kWh ENTRY'!C92</f>
        <v>901.75486329823786</v>
      </c>
    </row>
    <row r="10" spans="1:5" x14ac:dyDescent="0.25">
      <c r="A10" s="445"/>
      <c r="B10" s="9" t="s">
        <v>4</v>
      </c>
      <c r="C10" s="3">
        <f>'RES kWh ENTRY'!C93</f>
        <v>0</v>
      </c>
    </row>
    <row r="11" spans="1:5" x14ac:dyDescent="0.25">
      <c r="A11" s="445"/>
      <c r="B11" s="9" t="s">
        <v>5</v>
      </c>
      <c r="C11" s="3">
        <f>'RES kWh ENTRY'!C94</f>
        <v>0</v>
      </c>
    </row>
    <row r="12" spans="1:5" x14ac:dyDescent="0.25">
      <c r="A12" s="445"/>
      <c r="B12" s="9" t="s">
        <v>6</v>
      </c>
      <c r="C12" s="3">
        <f>'RES kWh ENTRY'!C95</f>
        <v>0</v>
      </c>
    </row>
    <row r="13" spans="1:5" x14ac:dyDescent="0.25">
      <c r="A13" s="445"/>
      <c r="B13" s="9" t="s">
        <v>7</v>
      </c>
      <c r="C13" s="3">
        <f>'RES kWh ENTRY'!C96</f>
        <v>257.37442047836947</v>
      </c>
    </row>
    <row r="14" spans="1:5" x14ac:dyDescent="0.25">
      <c r="A14" s="445"/>
      <c r="B14" s="9" t="s">
        <v>8</v>
      </c>
      <c r="C14" s="3">
        <f>'RES kWh ENTRY'!C97</f>
        <v>0</v>
      </c>
    </row>
    <row r="15" spans="1:5" x14ac:dyDescent="0.25">
      <c r="A15" s="445"/>
      <c r="B15" s="9" t="s">
        <v>11</v>
      </c>
      <c r="C15" s="3"/>
    </row>
    <row r="16" spans="1:5" ht="15.75" thickBot="1" x14ac:dyDescent="0.3">
      <c r="A16" s="446"/>
      <c r="B16" s="149" t="s">
        <v>25</v>
      </c>
      <c r="C16" s="168">
        <f>SUM(C5:C15)</f>
        <v>11951.830451032112</v>
      </c>
    </row>
    <row r="17" spans="1:3" x14ac:dyDescent="0.25">
      <c r="A17" s="180"/>
      <c r="B17" s="181"/>
      <c r="C17" s="7"/>
    </row>
    <row r="18" spans="1:3" ht="15.75" thickBot="1" x14ac:dyDescent="0.3">
      <c r="C18" s="106"/>
    </row>
    <row r="19" spans="1:3" ht="16.5" thickBot="1" x14ac:dyDescent="0.3">
      <c r="A19" s="447" t="s">
        <v>15</v>
      </c>
      <c r="B19" s="15" t="s">
        <v>10</v>
      </c>
      <c r="C19" s="119">
        <f>C$4</f>
        <v>46023</v>
      </c>
    </row>
    <row r="20" spans="1:3" ht="15" customHeight="1" x14ac:dyDescent="0.25">
      <c r="A20" s="448"/>
      <c r="B20" s="9" t="str">
        <f t="shared" ref="B20:C31" si="0">B5</f>
        <v>Building Shell</v>
      </c>
      <c r="C20" s="3">
        <f>C5</f>
        <v>0</v>
      </c>
    </row>
    <row r="21" spans="1:3" x14ac:dyDescent="0.25">
      <c r="A21" s="448"/>
      <c r="B21" s="10" t="str">
        <f t="shared" si="0"/>
        <v>Cooling</v>
      </c>
      <c r="C21" s="3">
        <f t="shared" si="0"/>
        <v>1285.7519010852432</v>
      </c>
    </row>
    <row r="22" spans="1:3" x14ac:dyDescent="0.25">
      <c r="A22" s="448"/>
      <c r="B22" s="9" t="str">
        <f t="shared" si="0"/>
        <v>Freezer</v>
      </c>
      <c r="C22" s="3">
        <f t="shared" si="0"/>
        <v>0</v>
      </c>
    </row>
    <row r="23" spans="1:3" x14ac:dyDescent="0.25">
      <c r="A23" s="448"/>
      <c r="B23" s="9" t="str">
        <f t="shared" si="0"/>
        <v>Heating</v>
      </c>
      <c r="C23" s="3">
        <f t="shared" si="0"/>
        <v>9506.9492661702625</v>
      </c>
    </row>
    <row r="24" spans="1:3" x14ac:dyDescent="0.25">
      <c r="A24" s="448"/>
      <c r="B24" s="10" t="str">
        <f t="shared" si="0"/>
        <v>HVAC</v>
      </c>
      <c r="C24" s="3">
        <f t="shared" si="0"/>
        <v>901.75486329823786</v>
      </c>
    </row>
    <row r="25" spans="1:3" x14ac:dyDescent="0.25">
      <c r="A25" s="448"/>
      <c r="B25" s="9" t="str">
        <f t="shared" si="0"/>
        <v>Lighting</v>
      </c>
      <c r="C25" s="3">
        <f t="shared" si="0"/>
        <v>0</v>
      </c>
    </row>
    <row r="26" spans="1:3" x14ac:dyDescent="0.25">
      <c r="A26" s="448"/>
      <c r="B26" s="9" t="str">
        <f t="shared" si="0"/>
        <v>Miscellaneous</v>
      </c>
      <c r="C26" s="3">
        <f t="shared" si="0"/>
        <v>0</v>
      </c>
    </row>
    <row r="27" spans="1:3" x14ac:dyDescent="0.25">
      <c r="A27" s="448"/>
      <c r="B27" s="9" t="str">
        <f t="shared" si="0"/>
        <v>Pool Spa</v>
      </c>
      <c r="C27" s="3">
        <f t="shared" si="0"/>
        <v>0</v>
      </c>
    </row>
    <row r="28" spans="1:3" x14ac:dyDescent="0.25">
      <c r="A28" s="448"/>
      <c r="B28" s="9" t="str">
        <f t="shared" si="0"/>
        <v>Refrigeration</v>
      </c>
      <c r="C28" s="3">
        <f t="shared" si="0"/>
        <v>257.37442047836947</v>
      </c>
    </row>
    <row r="29" spans="1:3" ht="15" customHeight="1" x14ac:dyDescent="0.25">
      <c r="A29" s="448"/>
      <c r="B29" s="9" t="str">
        <f t="shared" si="0"/>
        <v>Water Heating</v>
      </c>
      <c r="C29" s="3">
        <f t="shared" si="0"/>
        <v>0</v>
      </c>
    </row>
    <row r="30" spans="1:3" ht="15" customHeight="1" x14ac:dyDescent="0.25">
      <c r="A30" s="448"/>
      <c r="B30" s="9" t="str">
        <f t="shared" si="0"/>
        <v xml:space="preserve"> </v>
      </c>
      <c r="C30" s="3"/>
    </row>
    <row r="31" spans="1:3" ht="15" customHeight="1" thickBot="1" x14ac:dyDescent="0.3">
      <c r="A31" s="449"/>
      <c r="B31" s="149" t="str">
        <f t="shared" si="0"/>
        <v>Monthly kWh</v>
      </c>
      <c r="C31" s="168">
        <f>SUM(C20:C30)</f>
        <v>11951.830451032112</v>
      </c>
    </row>
    <row r="32" spans="1:3" x14ac:dyDescent="0.25">
      <c r="A32" s="6"/>
      <c r="B32" s="181"/>
      <c r="C32" s="7"/>
    </row>
    <row r="33" spans="1:3" ht="15.75" thickBot="1" x14ac:dyDescent="0.3">
      <c r="C33" s="106"/>
    </row>
    <row r="34" spans="1:3" ht="16.5" thickBot="1" x14ac:dyDescent="0.3">
      <c r="A34" s="450" t="s">
        <v>16</v>
      </c>
      <c r="B34" s="15" t="s">
        <v>10</v>
      </c>
      <c r="C34" s="119">
        <f>C$4</f>
        <v>46023</v>
      </c>
    </row>
    <row r="35" spans="1:3" ht="15" customHeight="1" x14ac:dyDescent="0.25">
      <c r="A35" s="451"/>
      <c r="B35" s="9" t="str">
        <f t="shared" ref="B35:B46" si="1">B20</f>
        <v>Building Shell</v>
      </c>
      <c r="C35" s="3">
        <v>0</v>
      </c>
    </row>
    <row r="36" spans="1:3" x14ac:dyDescent="0.25">
      <c r="A36" s="451"/>
      <c r="B36" s="10" t="str">
        <f t="shared" si="1"/>
        <v>Cooling</v>
      </c>
      <c r="C36" s="3">
        <v>0</v>
      </c>
    </row>
    <row r="37" spans="1:3" x14ac:dyDescent="0.25">
      <c r="A37" s="451"/>
      <c r="B37" s="9" t="str">
        <f t="shared" si="1"/>
        <v>Freezer</v>
      </c>
      <c r="C37" s="3">
        <v>0</v>
      </c>
    </row>
    <row r="38" spans="1:3" x14ac:dyDescent="0.25">
      <c r="A38" s="451"/>
      <c r="B38" s="9" t="str">
        <f t="shared" si="1"/>
        <v>Heating</v>
      </c>
      <c r="C38" s="3">
        <v>0</v>
      </c>
    </row>
    <row r="39" spans="1:3" x14ac:dyDescent="0.25">
      <c r="A39" s="451"/>
      <c r="B39" s="10" t="str">
        <f t="shared" si="1"/>
        <v>HVAC</v>
      </c>
      <c r="C39" s="3">
        <v>0</v>
      </c>
    </row>
    <row r="40" spans="1:3" x14ac:dyDescent="0.25">
      <c r="A40" s="451"/>
      <c r="B40" s="9" t="str">
        <f t="shared" si="1"/>
        <v>Lighting</v>
      </c>
      <c r="C40" s="3">
        <v>0</v>
      </c>
    </row>
    <row r="41" spans="1:3" x14ac:dyDescent="0.25">
      <c r="A41" s="451"/>
      <c r="B41" s="9" t="str">
        <f t="shared" si="1"/>
        <v>Miscellaneous</v>
      </c>
      <c r="C41" s="3">
        <v>0</v>
      </c>
    </row>
    <row r="42" spans="1:3" x14ac:dyDescent="0.25">
      <c r="A42" s="451"/>
      <c r="B42" s="9" t="str">
        <f t="shared" si="1"/>
        <v>Pool Spa</v>
      </c>
      <c r="C42" s="3">
        <v>0</v>
      </c>
    </row>
    <row r="43" spans="1:3" x14ac:dyDescent="0.25">
      <c r="A43" s="451"/>
      <c r="B43" s="9" t="str">
        <f t="shared" si="1"/>
        <v>Refrigeration</v>
      </c>
      <c r="C43" s="3">
        <v>0</v>
      </c>
    </row>
    <row r="44" spans="1:3" ht="15" customHeight="1" x14ac:dyDescent="0.25">
      <c r="A44" s="451"/>
      <c r="B44" s="9" t="str">
        <f t="shared" si="1"/>
        <v>Water Heating</v>
      </c>
      <c r="C44" s="3">
        <v>0</v>
      </c>
    </row>
    <row r="45" spans="1:3" ht="15" customHeight="1" x14ac:dyDescent="0.25">
      <c r="A45" s="451"/>
      <c r="B45" s="9" t="str">
        <f t="shared" si="1"/>
        <v xml:space="preserve"> </v>
      </c>
      <c r="C45" s="3"/>
    </row>
    <row r="46" spans="1:3" ht="15" customHeight="1" thickBot="1" x14ac:dyDescent="0.3">
      <c r="A46" s="452"/>
      <c r="B46" s="149" t="str">
        <f t="shared" si="1"/>
        <v>Monthly kWh</v>
      </c>
      <c r="C46" s="168">
        <f>SUM(C35:C45)</f>
        <v>0</v>
      </c>
    </row>
    <row r="47" spans="1:3" x14ac:dyDescent="0.25">
      <c r="A47" s="6"/>
      <c r="B47" s="181"/>
      <c r="C47" s="7"/>
    </row>
    <row r="48" spans="1:3" ht="15.75" thickBot="1" x14ac:dyDescent="0.3">
      <c r="A48" s="162" t="s">
        <v>174</v>
      </c>
      <c r="B48" s="162"/>
      <c r="C48" s="162"/>
    </row>
    <row r="49" spans="1:4" ht="16.5" thickBot="1" x14ac:dyDescent="0.3">
      <c r="A49" s="453" t="s">
        <v>17</v>
      </c>
      <c r="B49" s="15" t="s">
        <v>10</v>
      </c>
      <c r="C49" s="119">
        <f>C$4</f>
        <v>46023</v>
      </c>
    </row>
    <row r="50" spans="1:4" ht="15" customHeight="1" x14ac:dyDescent="0.25">
      <c r="A50" s="454"/>
      <c r="B50" s="11" t="str">
        <f t="shared" ref="B50:B60" si="2">B35</f>
        <v>Building Shell</v>
      </c>
      <c r="C50" s="20">
        <f>((C5*0.5)-C35)*C66*C$78*C$2</f>
        <v>0</v>
      </c>
    </row>
    <row r="51" spans="1:4" ht="15.75" x14ac:dyDescent="0.25">
      <c r="A51" s="454"/>
      <c r="B51" s="11" t="str">
        <f t="shared" si="2"/>
        <v>Cooling</v>
      </c>
      <c r="C51" s="20">
        <f t="shared" ref="C51:C59" si="3">((C6*0.5)-C36)*C67*C$78*C$2</f>
        <v>4.124332088149156E-2</v>
      </c>
    </row>
    <row r="52" spans="1:4" ht="15.75" x14ac:dyDescent="0.25">
      <c r="A52" s="454"/>
      <c r="B52" s="11" t="str">
        <f t="shared" si="2"/>
        <v>Freezer</v>
      </c>
      <c r="C52" s="20">
        <f t="shared" si="3"/>
        <v>0</v>
      </c>
    </row>
    <row r="53" spans="1:4" ht="15.75" x14ac:dyDescent="0.25">
      <c r="A53" s="454"/>
      <c r="B53" s="11" t="str">
        <f t="shared" si="2"/>
        <v>Heating</v>
      </c>
      <c r="C53" s="20">
        <f t="shared" si="3"/>
        <v>55.376254487032178</v>
      </c>
    </row>
    <row r="54" spans="1:4" ht="15.75" x14ac:dyDescent="0.25">
      <c r="A54" s="454"/>
      <c r="B54" s="11" t="str">
        <f t="shared" si="2"/>
        <v>HVAC</v>
      </c>
      <c r="C54" s="20">
        <f t="shared" si="3"/>
        <v>2.6827929551890919</v>
      </c>
    </row>
    <row r="55" spans="1:4" ht="15.75" x14ac:dyDescent="0.25">
      <c r="A55" s="454"/>
      <c r="B55" s="11" t="str">
        <f t="shared" si="2"/>
        <v>Lighting</v>
      </c>
      <c r="C55" s="20">
        <f t="shared" si="3"/>
        <v>0</v>
      </c>
    </row>
    <row r="56" spans="1:4" ht="15.75" x14ac:dyDescent="0.25">
      <c r="A56" s="454"/>
      <c r="B56" s="11" t="str">
        <f t="shared" si="2"/>
        <v>Miscellaneous</v>
      </c>
      <c r="C56" s="20">
        <f t="shared" si="3"/>
        <v>0</v>
      </c>
    </row>
    <row r="57" spans="1:4" ht="15.75" x14ac:dyDescent="0.25">
      <c r="A57" s="454"/>
      <c r="B57" s="11" t="str">
        <f t="shared" si="2"/>
        <v>Pool Spa</v>
      </c>
      <c r="C57" s="20">
        <f t="shared" si="3"/>
        <v>0</v>
      </c>
    </row>
    <row r="58" spans="1:4" ht="15.75" x14ac:dyDescent="0.25">
      <c r="A58" s="454"/>
      <c r="B58" s="11" t="str">
        <f t="shared" si="2"/>
        <v>Refrigeration</v>
      </c>
      <c r="C58" s="20">
        <f t="shared" si="3"/>
        <v>0.53011505721175345</v>
      </c>
    </row>
    <row r="59" spans="1:4" ht="15.75" customHeight="1" x14ac:dyDescent="0.25">
      <c r="A59" s="454"/>
      <c r="B59" s="11" t="str">
        <f t="shared" si="2"/>
        <v>Water Heating</v>
      </c>
      <c r="C59" s="20">
        <f t="shared" si="3"/>
        <v>0</v>
      </c>
    </row>
    <row r="60" spans="1:4" ht="15.75" customHeight="1" x14ac:dyDescent="0.25">
      <c r="A60" s="454"/>
      <c r="B60" s="185" t="str">
        <f t="shared" si="2"/>
        <v xml:space="preserve"> </v>
      </c>
      <c r="C60" s="3"/>
    </row>
    <row r="61" spans="1:4" ht="15.75" customHeight="1" x14ac:dyDescent="0.25">
      <c r="A61" s="454"/>
      <c r="B61" s="170" t="s">
        <v>18</v>
      </c>
      <c r="C61" s="20">
        <f>SUM(C50:C60)</f>
        <v>58.630405820314515</v>
      </c>
    </row>
    <row r="62" spans="1:4" ht="16.5" customHeight="1" thickBot="1" x14ac:dyDescent="0.3">
      <c r="A62" s="455"/>
      <c r="B62" s="113" t="s">
        <v>19</v>
      </c>
      <c r="C62" s="21">
        <f>C61</f>
        <v>58.630405820314515</v>
      </c>
    </row>
    <row r="63" spans="1:4" x14ac:dyDescent="0.25">
      <c r="A63" s="6"/>
      <c r="B63" s="27"/>
      <c r="C63" s="28"/>
    </row>
    <row r="64" spans="1:4" ht="15.75" thickBot="1" x14ac:dyDescent="0.3">
      <c r="D64" s="154"/>
    </row>
    <row r="65" spans="1:5" s="86" customFormat="1" ht="16.5" thickBot="1" x14ac:dyDescent="0.3">
      <c r="A65" s="439" t="s">
        <v>12</v>
      </c>
      <c r="B65" s="15" t="s">
        <v>12</v>
      </c>
      <c r="C65" s="119">
        <f>C$4</f>
        <v>46023</v>
      </c>
      <c r="E65" s="86" t="s">
        <v>173</v>
      </c>
    </row>
    <row r="66" spans="1:5" s="86" customFormat="1" ht="15" customHeight="1" x14ac:dyDescent="0.25">
      <c r="A66" s="440"/>
      <c r="B66" s="68" t="s">
        <v>0</v>
      </c>
      <c r="C66" s="349">
        <f>' 1M - RES'!C66</f>
        <v>0.11129699999999999</v>
      </c>
      <c r="E66" s="347">
        <f t="shared" ref="E66:E75" si="4">SUM(C66:C66)</f>
        <v>0.11129699999999999</v>
      </c>
    </row>
    <row r="67" spans="1:5" s="86" customFormat="1" x14ac:dyDescent="0.25">
      <c r="A67" s="440"/>
      <c r="B67" s="69" t="s">
        <v>1</v>
      </c>
      <c r="C67" s="349">
        <f>' 1M - RES'!C67</f>
        <v>1.1999999999999999E-3</v>
      </c>
      <c r="E67" s="347">
        <f t="shared" si="4"/>
        <v>1.1999999999999999E-3</v>
      </c>
    </row>
    <row r="68" spans="1:5" s="86" customFormat="1" x14ac:dyDescent="0.25">
      <c r="A68" s="440"/>
      <c r="B68" s="68" t="s">
        <v>2</v>
      </c>
      <c r="C68" s="349">
        <f>' 1M - RES'!C68</f>
        <v>7.9578999999999997E-2</v>
      </c>
      <c r="E68" s="347">
        <f t="shared" si="4"/>
        <v>7.9578999999999997E-2</v>
      </c>
    </row>
    <row r="69" spans="1:5" s="86" customFormat="1" x14ac:dyDescent="0.25">
      <c r="A69" s="440"/>
      <c r="B69" s="68" t="s">
        <v>9</v>
      </c>
      <c r="C69" s="349">
        <f>' 1M - RES'!C69</f>
        <v>0.21790499999999999</v>
      </c>
      <c r="E69" s="347">
        <f t="shared" si="4"/>
        <v>0.21790499999999999</v>
      </c>
    </row>
    <row r="70" spans="1:5" s="86" customFormat="1" x14ac:dyDescent="0.25">
      <c r="A70" s="440"/>
      <c r="B70" s="69" t="s">
        <v>3</v>
      </c>
      <c r="C70" s="349">
        <f>' 1M - RES'!C70</f>
        <v>0.11129699999999999</v>
      </c>
      <c r="E70" s="347">
        <f t="shared" si="4"/>
        <v>0.11129699999999999</v>
      </c>
    </row>
    <row r="71" spans="1:5" s="86" customFormat="1" x14ac:dyDescent="0.25">
      <c r="A71" s="440"/>
      <c r="B71" s="68" t="s">
        <v>4</v>
      </c>
      <c r="C71" s="349">
        <f>' 1M - RES'!C71</f>
        <v>0.10118199999999999</v>
      </c>
      <c r="E71" s="347">
        <f t="shared" si="4"/>
        <v>0.10118199999999999</v>
      </c>
    </row>
    <row r="72" spans="1:5" s="86" customFormat="1" x14ac:dyDescent="0.25">
      <c r="A72" s="440"/>
      <c r="B72" s="68" t="s">
        <v>5</v>
      </c>
      <c r="C72" s="349">
        <f>' 1M - RES'!C72</f>
        <v>8.4892999999999996E-2</v>
      </c>
      <c r="E72" s="347">
        <f t="shared" si="4"/>
        <v>8.4892999999999996E-2</v>
      </c>
    </row>
    <row r="73" spans="1:5" s="86" customFormat="1" x14ac:dyDescent="0.25">
      <c r="A73" s="440"/>
      <c r="B73" s="68" t="s">
        <v>6</v>
      </c>
      <c r="C73" s="349">
        <f>' 1M - RES'!C73</f>
        <v>8.6451E-2</v>
      </c>
      <c r="E73" s="347">
        <f t="shared" si="4"/>
        <v>8.6451E-2</v>
      </c>
    </row>
    <row r="74" spans="1:5" s="86" customFormat="1" x14ac:dyDescent="0.25">
      <c r="A74" s="440"/>
      <c r="B74" s="68" t="s">
        <v>7</v>
      </c>
      <c r="C74" s="349">
        <f>' 1M - RES'!C74</f>
        <v>7.7052999999999996E-2</v>
      </c>
      <c r="E74" s="347">
        <f t="shared" si="4"/>
        <v>7.7052999999999996E-2</v>
      </c>
    </row>
    <row r="75" spans="1:5" s="86" customFormat="1" ht="15.75" thickBot="1" x14ac:dyDescent="0.3">
      <c r="A75" s="441"/>
      <c r="B75" s="70" t="s">
        <v>8</v>
      </c>
      <c r="C75" s="353">
        <f>' 1M - RES'!C75</f>
        <v>0.10352699999999999</v>
      </c>
      <c r="E75" s="347">
        <f t="shared" si="4"/>
        <v>0.10352699999999999</v>
      </c>
    </row>
    <row r="76" spans="1:5" s="86" customFormat="1" ht="15.75" thickBot="1" x14ac:dyDescent="0.3">
      <c r="E76" s="86" t="s">
        <v>229</v>
      </c>
    </row>
    <row r="77" spans="1:5" s="86" customFormat="1" ht="15.75" thickBot="1" x14ac:dyDescent="0.3">
      <c r="A77" s="351"/>
      <c r="B77" s="442" t="s">
        <v>28</v>
      </c>
      <c r="C77" s="119">
        <f>C$4</f>
        <v>46023</v>
      </c>
    </row>
    <row r="78" spans="1:5" s="86" customFormat="1" ht="15.75" thickBot="1" x14ac:dyDescent="0.3">
      <c r="A78" s="351"/>
      <c r="B78" s="443"/>
      <c r="C78" s="354">
        <f>' 1M - RES'!C78</f>
        <v>5.3462000000000003E-2</v>
      </c>
      <c r="E78" s="86" t="s">
        <v>230</v>
      </c>
    </row>
    <row r="79" spans="1:5" s="86" customFormat="1" x14ac:dyDescent="0.25">
      <c r="C79" s="355" t="s">
        <v>226</v>
      </c>
    </row>
    <row r="80" spans="1:5" s="86" customFormat="1" x14ac:dyDescent="0.25"/>
  </sheetData>
  <mergeCells count="6">
    <mergeCell ref="A49:A62"/>
    <mergeCell ref="A65:A75"/>
    <mergeCell ref="B77:B78"/>
    <mergeCell ref="A4:A16"/>
    <mergeCell ref="A19:A31"/>
    <mergeCell ref="A34:A4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E94"/>
  <sheetViews>
    <sheetView zoomScale="80" zoomScaleNormal="80" workbookViewId="0">
      <pane xSplit="2" topLeftCell="C1" activePane="topRight" state="frozen"/>
      <selection activeCell="K32" sqref="K32"/>
      <selection pane="topRight" activeCell="H31" sqref="H31"/>
    </sheetView>
  </sheetViews>
  <sheetFormatPr defaultRowHeight="15" x14ac:dyDescent="0.25"/>
  <cols>
    <col min="1" max="1" width="9.42578125" customWidth="1"/>
    <col min="2" max="2" width="24.7109375" customWidth="1"/>
    <col min="3" max="3" width="15.7109375" bestFit="1" customWidth="1"/>
    <col min="4" max="4" width="10.5703125" bestFit="1" customWidth="1"/>
    <col min="5" max="5" width="16.28515625" customWidth="1"/>
    <col min="16" max="16" width="9.28515625" customWidth="1"/>
  </cols>
  <sheetData>
    <row r="1" spans="1:5" s="2" customFormat="1" ht="15.75" thickBot="1" x14ac:dyDescent="0.3">
      <c r="A1" s="16"/>
      <c r="B1" s="16"/>
      <c r="C1" s="16"/>
      <c r="D1"/>
      <c r="E1"/>
    </row>
    <row r="2" spans="1:5" ht="15.75" thickBot="1" x14ac:dyDescent="0.3">
      <c r="A2" s="16"/>
      <c r="B2" s="22" t="s">
        <v>13</v>
      </c>
      <c r="C2" s="251">
        <f>' LI 1M - RES'!C2</f>
        <v>1</v>
      </c>
    </row>
    <row r="3" spans="1:5" s="5" customFormat="1" ht="15.75" thickBot="1" x14ac:dyDescent="0.3">
      <c r="B3" s="16"/>
      <c r="C3" s="16"/>
    </row>
    <row r="4" spans="1:5" ht="15.75" customHeight="1" thickBot="1" x14ac:dyDescent="0.3">
      <c r="A4" s="444" t="s">
        <v>14</v>
      </c>
      <c r="B4" s="15" t="s">
        <v>10</v>
      </c>
      <c r="C4" s="119">
        <f>' 1M - RES'!C4</f>
        <v>46023</v>
      </c>
    </row>
    <row r="5" spans="1:5" ht="15" customHeight="1" x14ac:dyDescent="0.25">
      <c r="A5" s="445"/>
      <c r="B5" s="9" t="s">
        <v>20</v>
      </c>
      <c r="C5" s="3">
        <f>'BIZ kWh ENTRY'!C116</f>
        <v>0</v>
      </c>
    </row>
    <row r="6" spans="1:5" x14ac:dyDescent="0.25">
      <c r="A6" s="445"/>
      <c r="B6" s="10" t="s">
        <v>0</v>
      </c>
      <c r="C6" s="3">
        <f>'BIZ kWh ENTRY'!C117</f>
        <v>0</v>
      </c>
    </row>
    <row r="7" spans="1:5" x14ac:dyDescent="0.25">
      <c r="A7" s="445"/>
      <c r="B7" s="9" t="s">
        <v>21</v>
      </c>
      <c r="C7" s="3">
        <f>'BIZ kWh ENTRY'!C118</f>
        <v>0</v>
      </c>
    </row>
    <row r="8" spans="1:5" x14ac:dyDescent="0.25">
      <c r="A8" s="445"/>
      <c r="B8" s="9" t="s">
        <v>1</v>
      </c>
      <c r="C8" s="3">
        <f>'BIZ kWh ENTRY'!C119</f>
        <v>0</v>
      </c>
    </row>
    <row r="9" spans="1:5" x14ac:dyDescent="0.25">
      <c r="A9" s="445"/>
      <c r="B9" s="10" t="s">
        <v>22</v>
      </c>
      <c r="C9" s="3">
        <f>'BIZ kWh ENTRY'!C120</f>
        <v>0</v>
      </c>
    </row>
    <row r="10" spans="1:5" x14ac:dyDescent="0.25">
      <c r="A10" s="445"/>
      <c r="B10" s="9" t="s">
        <v>9</v>
      </c>
      <c r="C10" s="3">
        <f>'BIZ kWh ENTRY'!C121</f>
        <v>0</v>
      </c>
    </row>
    <row r="11" spans="1:5" x14ac:dyDescent="0.25">
      <c r="A11" s="445"/>
      <c r="B11" s="9" t="s">
        <v>3</v>
      </c>
      <c r="C11" s="3">
        <f>'BIZ kWh ENTRY'!C122</f>
        <v>0</v>
      </c>
    </row>
    <row r="12" spans="1:5" x14ac:dyDescent="0.25">
      <c r="A12" s="445"/>
      <c r="B12" s="9" t="s">
        <v>4</v>
      </c>
      <c r="C12" s="3">
        <f>'BIZ kWh ENTRY'!C123</f>
        <v>0</v>
      </c>
    </row>
    <row r="13" spans="1:5" x14ac:dyDescent="0.25">
      <c r="A13" s="445"/>
      <c r="B13" s="9" t="s">
        <v>5</v>
      </c>
      <c r="C13" s="3">
        <f>'BIZ kWh ENTRY'!C124</f>
        <v>0</v>
      </c>
    </row>
    <row r="14" spans="1:5" x14ac:dyDescent="0.25">
      <c r="A14" s="445"/>
      <c r="B14" s="9" t="s">
        <v>23</v>
      </c>
      <c r="C14" s="3">
        <f>'BIZ kWh ENTRY'!C125</f>
        <v>0</v>
      </c>
    </row>
    <row r="15" spans="1:5" x14ac:dyDescent="0.25">
      <c r="A15" s="445"/>
      <c r="B15" s="9" t="s">
        <v>24</v>
      </c>
      <c r="C15" s="3">
        <f>'BIZ kWh ENTRY'!C126</f>
        <v>0</v>
      </c>
    </row>
    <row r="16" spans="1:5" x14ac:dyDescent="0.25">
      <c r="A16" s="445"/>
      <c r="B16" s="9" t="s">
        <v>7</v>
      </c>
      <c r="C16" s="3">
        <f>'BIZ kWh ENTRY'!C127</f>
        <v>0</v>
      </c>
    </row>
    <row r="17" spans="1:3" x14ac:dyDescent="0.25">
      <c r="A17" s="445"/>
      <c r="B17" s="9" t="s">
        <v>8</v>
      </c>
      <c r="C17" s="3">
        <f>'BIZ kWh ENTRY'!C128</f>
        <v>0</v>
      </c>
    </row>
    <row r="18" spans="1:3" x14ac:dyDescent="0.25">
      <c r="A18" s="445"/>
      <c r="B18" s="9" t="s">
        <v>11</v>
      </c>
      <c r="C18" s="3"/>
    </row>
    <row r="19" spans="1:3" ht="15.75" thickBot="1" x14ac:dyDescent="0.3">
      <c r="A19" s="446"/>
      <c r="B19" s="13" t="str">
        <f>' LI 1M - RES'!B16</f>
        <v>Monthly kWh</v>
      </c>
      <c r="C19" s="168">
        <f>SUM(C5:C18)</f>
        <v>0</v>
      </c>
    </row>
    <row r="20" spans="1:3" x14ac:dyDescent="0.25">
      <c r="A20" s="180"/>
      <c r="B20" s="181"/>
      <c r="C20" s="7"/>
    </row>
    <row r="21" spans="1:3" ht="15.75" thickBot="1" x14ac:dyDescent="0.3">
      <c r="C21" s="182"/>
    </row>
    <row r="22" spans="1:3" ht="16.5" thickBot="1" x14ac:dyDescent="0.3">
      <c r="A22" s="447" t="s">
        <v>15</v>
      </c>
      <c r="B22" s="15" t="str">
        <f t="shared" ref="B22" si="0">B4</f>
        <v>End Use</v>
      </c>
      <c r="C22" s="119">
        <f>C$4</f>
        <v>46023</v>
      </c>
    </row>
    <row r="23" spans="1:3" ht="15" customHeight="1" x14ac:dyDescent="0.25">
      <c r="A23" s="448"/>
      <c r="B23" s="9" t="str">
        <f t="shared" ref="B23:C37" si="1">B5</f>
        <v>Air Comp</v>
      </c>
      <c r="C23" s="3">
        <f>C5</f>
        <v>0</v>
      </c>
    </row>
    <row r="24" spans="1:3" x14ac:dyDescent="0.25">
      <c r="A24" s="448"/>
      <c r="B24" s="10" t="str">
        <f t="shared" si="1"/>
        <v>Building Shell</v>
      </c>
      <c r="C24" s="3">
        <f t="shared" si="1"/>
        <v>0</v>
      </c>
    </row>
    <row r="25" spans="1:3" x14ac:dyDescent="0.25">
      <c r="A25" s="448"/>
      <c r="B25" s="9" t="str">
        <f t="shared" si="1"/>
        <v>Cooking</v>
      </c>
      <c r="C25" s="3">
        <f t="shared" si="1"/>
        <v>0</v>
      </c>
    </row>
    <row r="26" spans="1:3" x14ac:dyDescent="0.25">
      <c r="A26" s="448"/>
      <c r="B26" s="9" t="str">
        <f t="shared" si="1"/>
        <v>Cooling</v>
      </c>
      <c r="C26" s="3">
        <f t="shared" si="1"/>
        <v>0</v>
      </c>
    </row>
    <row r="27" spans="1:3" x14ac:dyDescent="0.25">
      <c r="A27" s="448"/>
      <c r="B27" s="10" t="str">
        <f t="shared" si="1"/>
        <v>Ext Lighting</v>
      </c>
      <c r="C27" s="3">
        <f t="shared" si="1"/>
        <v>0</v>
      </c>
    </row>
    <row r="28" spans="1:3" x14ac:dyDescent="0.25">
      <c r="A28" s="448"/>
      <c r="B28" s="9" t="str">
        <f t="shared" si="1"/>
        <v>Heating</v>
      </c>
      <c r="C28" s="3">
        <f t="shared" si="1"/>
        <v>0</v>
      </c>
    </row>
    <row r="29" spans="1:3" x14ac:dyDescent="0.25">
      <c r="A29" s="448"/>
      <c r="B29" s="9" t="str">
        <f t="shared" si="1"/>
        <v>HVAC</v>
      </c>
      <c r="C29" s="3">
        <f t="shared" si="1"/>
        <v>0</v>
      </c>
    </row>
    <row r="30" spans="1:3" x14ac:dyDescent="0.25">
      <c r="A30" s="448"/>
      <c r="B30" s="9" t="str">
        <f t="shared" si="1"/>
        <v>Lighting</v>
      </c>
      <c r="C30" s="3">
        <f t="shared" si="1"/>
        <v>0</v>
      </c>
    </row>
    <row r="31" spans="1:3" x14ac:dyDescent="0.25">
      <c r="A31" s="448"/>
      <c r="B31" s="9" t="str">
        <f t="shared" si="1"/>
        <v>Miscellaneous</v>
      </c>
      <c r="C31" s="3">
        <f t="shared" si="1"/>
        <v>0</v>
      </c>
    </row>
    <row r="32" spans="1:3" ht="15" customHeight="1" x14ac:dyDescent="0.25">
      <c r="A32" s="448"/>
      <c r="B32" s="9" t="str">
        <f t="shared" si="1"/>
        <v>Motors</v>
      </c>
      <c r="C32" s="3">
        <f t="shared" si="1"/>
        <v>0</v>
      </c>
    </row>
    <row r="33" spans="1:3" x14ac:dyDescent="0.25">
      <c r="A33" s="448"/>
      <c r="B33" s="9" t="str">
        <f t="shared" si="1"/>
        <v>Process</v>
      </c>
      <c r="C33" s="3">
        <f t="shared" si="1"/>
        <v>0</v>
      </c>
    </row>
    <row r="34" spans="1:3" x14ac:dyDescent="0.25">
      <c r="A34" s="448"/>
      <c r="B34" s="9" t="str">
        <f t="shared" si="1"/>
        <v>Refrigeration</v>
      </c>
      <c r="C34" s="3">
        <f t="shared" si="1"/>
        <v>0</v>
      </c>
    </row>
    <row r="35" spans="1:3" x14ac:dyDescent="0.25">
      <c r="A35" s="448"/>
      <c r="B35" s="9" t="str">
        <f t="shared" si="1"/>
        <v>Water Heating</v>
      </c>
      <c r="C35" s="3">
        <f t="shared" si="1"/>
        <v>0</v>
      </c>
    </row>
    <row r="36" spans="1:3" ht="15" customHeight="1" x14ac:dyDescent="0.25">
      <c r="A36" s="448"/>
      <c r="B36" s="9" t="str">
        <f t="shared" si="1"/>
        <v xml:space="preserve"> </v>
      </c>
      <c r="C36" s="3"/>
    </row>
    <row r="37" spans="1:3" ht="15" customHeight="1" thickBot="1" x14ac:dyDescent="0.3">
      <c r="A37" s="449"/>
      <c r="B37" s="13" t="str">
        <f t="shared" si="1"/>
        <v>Monthly kWh</v>
      </c>
      <c r="C37" s="168">
        <f>SUM(C23:C36)</f>
        <v>0</v>
      </c>
    </row>
    <row r="38" spans="1:3" x14ac:dyDescent="0.25">
      <c r="A38" s="6"/>
      <c r="B38" s="181"/>
      <c r="C38" s="7"/>
    </row>
    <row r="39" spans="1:3" ht="15.75" thickBot="1" x14ac:dyDescent="0.3">
      <c r="C39" s="182"/>
    </row>
    <row r="40" spans="1:3" ht="16.5" thickBot="1" x14ac:dyDescent="0.3">
      <c r="A40" s="450" t="s">
        <v>16</v>
      </c>
      <c r="B40" s="15" t="str">
        <f t="shared" ref="B40" si="2">B22</f>
        <v>End Use</v>
      </c>
      <c r="C40" s="119">
        <f>C$4</f>
        <v>46023</v>
      </c>
    </row>
    <row r="41" spans="1:3" ht="15" customHeight="1" x14ac:dyDescent="0.25">
      <c r="A41" s="451"/>
      <c r="B41" s="9" t="str">
        <f t="shared" ref="B41:B55" si="3">B23</f>
        <v>Air Comp</v>
      </c>
      <c r="C41" s="3">
        <v>0</v>
      </c>
    </row>
    <row r="42" spans="1:3" x14ac:dyDescent="0.25">
      <c r="A42" s="451"/>
      <c r="B42" s="10" t="str">
        <f t="shared" si="3"/>
        <v>Building Shell</v>
      </c>
      <c r="C42" s="3">
        <v>0</v>
      </c>
    </row>
    <row r="43" spans="1:3" x14ac:dyDescent="0.25">
      <c r="A43" s="451"/>
      <c r="B43" s="9" t="str">
        <f t="shared" si="3"/>
        <v>Cooking</v>
      </c>
      <c r="C43" s="3">
        <v>0</v>
      </c>
    </row>
    <row r="44" spans="1:3" x14ac:dyDescent="0.25">
      <c r="A44" s="451"/>
      <c r="B44" s="9" t="str">
        <f t="shared" si="3"/>
        <v>Cooling</v>
      </c>
      <c r="C44" s="3">
        <v>0</v>
      </c>
    </row>
    <row r="45" spans="1:3" x14ac:dyDescent="0.25">
      <c r="A45" s="451"/>
      <c r="B45" s="10" t="str">
        <f t="shared" si="3"/>
        <v>Ext Lighting</v>
      </c>
      <c r="C45" s="3">
        <v>0</v>
      </c>
    </row>
    <row r="46" spans="1:3" x14ac:dyDescent="0.25">
      <c r="A46" s="451"/>
      <c r="B46" s="9" t="str">
        <f t="shared" si="3"/>
        <v>Heating</v>
      </c>
      <c r="C46" s="3">
        <v>0</v>
      </c>
    </row>
    <row r="47" spans="1:3" x14ac:dyDescent="0.25">
      <c r="A47" s="451"/>
      <c r="B47" s="9" t="str">
        <f t="shared" si="3"/>
        <v>HVAC</v>
      </c>
      <c r="C47" s="3">
        <v>0</v>
      </c>
    </row>
    <row r="48" spans="1:3" x14ac:dyDescent="0.25">
      <c r="A48" s="451"/>
      <c r="B48" s="9" t="str">
        <f t="shared" si="3"/>
        <v>Lighting</v>
      </c>
      <c r="C48" s="3">
        <v>0</v>
      </c>
    </row>
    <row r="49" spans="1:3" x14ac:dyDescent="0.25">
      <c r="A49" s="451"/>
      <c r="B49" s="9" t="str">
        <f t="shared" si="3"/>
        <v>Miscellaneous</v>
      </c>
      <c r="C49" s="3">
        <v>0</v>
      </c>
    </row>
    <row r="50" spans="1:3" ht="15" customHeight="1" x14ac:dyDescent="0.25">
      <c r="A50" s="451"/>
      <c r="B50" s="9" t="str">
        <f t="shared" si="3"/>
        <v>Motors</v>
      </c>
      <c r="C50" s="3">
        <v>0</v>
      </c>
    </row>
    <row r="51" spans="1:3" x14ac:dyDescent="0.25">
      <c r="A51" s="451"/>
      <c r="B51" s="9" t="str">
        <f t="shared" si="3"/>
        <v>Process</v>
      </c>
      <c r="C51" s="3">
        <v>0</v>
      </c>
    </row>
    <row r="52" spans="1:3" x14ac:dyDescent="0.25">
      <c r="A52" s="451"/>
      <c r="B52" s="9" t="str">
        <f t="shared" si="3"/>
        <v>Refrigeration</v>
      </c>
      <c r="C52" s="3">
        <v>0</v>
      </c>
    </row>
    <row r="53" spans="1:3" x14ac:dyDescent="0.25">
      <c r="A53" s="451"/>
      <c r="B53" s="9" t="str">
        <f t="shared" si="3"/>
        <v>Water Heating</v>
      </c>
      <c r="C53" s="3">
        <v>0</v>
      </c>
    </row>
    <row r="54" spans="1:3" ht="15" customHeight="1" x14ac:dyDescent="0.25">
      <c r="A54" s="451"/>
      <c r="B54" s="9" t="str">
        <f t="shared" si="3"/>
        <v xml:space="preserve"> </v>
      </c>
      <c r="C54" s="3"/>
    </row>
    <row r="55" spans="1:3" ht="15" customHeight="1" thickBot="1" x14ac:dyDescent="0.3">
      <c r="A55" s="452"/>
      <c r="B55" s="13" t="str">
        <f t="shared" si="3"/>
        <v>Monthly kWh</v>
      </c>
      <c r="C55" s="168">
        <f>SUM(C41:C54)</f>
        <v>0</v>
      </c>
    </row>
    <row r="56" spans="1:3" x14ac:dyDescent="0.25">
      <c r="A56" s="6"/>
      <c r="B56" s="181"/>
      <c r="C56" s="7"/>
    </row>
    <row r="57" spans="1:3" ht="15.75" thickBot="1" x14ac:dyDescent="0.3">
      <c r="A57" s="162" t="s">
        <v>174</v>
      </c>
      <c r="B57" s="162"/>
      <c r="C57" s="162"/>
    </row>
    <row r="58" spans="1:3" ht="16.5" thickBot="1" x14ac:dyDescent="0.3">
      <c r="A58" s="453" t="s">
        <v>17</v>
      </c>
      <c r="B58" s="15" t="str">
        <f t="shared" ref="B58" si="4">B40</f>
        <v>End Use</v>
      </c>
      <c r="C58" s="119">
        <f>C$4</f>
        <v>46023</v>
      </c>
    </row>
    <row r="59" spans="1:3" ht="15" customHeight="1" x14ac:dyDescent="0.25">
      <c r="A59" s="454"/>
      <c r="B59" s="11" t="str">
        <f t="shared" ref="B59:B72" si="5">B41</f>
        <v>Air Comp</v>
      </c>
      <c r="C59" s="20">
        <f>((C5*0.5)-C41)*C78*C$93*C$2</f>
        <v>0</v>
      </c>
    </row>
    <row r="60" spans="1:3" ht="15.75" x14ac:dyDescent="0.25">
      <c r="A60" s="454"/>
      <c r="B60" s="11" t="str">
        <f t="shared" si="5"/>
        <v>Building Shell</v>
      </c>
      <c r="C60" s="20">
        <f t="shared" ref="C60:C71" si="6">((C6*0.5)-C42)*C79*C$93*C$2</f>
        <v>0</v>
      </c>
    </row>
    <row r="61" spans="1:3" ht="15.75" x14ac:dyDescent="0.25">
      <c r="A61" s="454"/>
      <c r="B61" s="11" t="str">
        <f t="shared" si="5"/>
        <v>Cooking</v>
      </c>
      <c r="C61" s="20">
        <f t="shared" si="6"/>
        <v>0</v>
      </c>
    </row>
    <row r="62" spans="1:3" ht="15.75" x14ac:dyDescent="0.25">
      <c r="A62" s="454"/>
      <c r="B62" s="11" t="str">
        <f t="shared" si="5"/>
        <v>Cooling</v>
      </c>
      <c r="C62" s="20">
        <f t="shared" si="6"/>
        <v>0</v>
      </c>
    </row>
    <row r="63" spans="1:3" ht="15.75" x14ac:dyDescent="0.25">
      <c r="A63" s="454"/>
      <c r="B63" s="11" t="str">
        <f t="shared" si="5"/>
        <v>Ext Lighting</v>
      </c>
      <c r="C63" s="20">
        <f t="shared" si="6"/>
        <v>0</v>
      </c>
    </row>
    <row r="64" spans="1:3" ht="15.75" x14ac:dyDescent="0.25">
      <c r="A64" s="454"/>
      <c r="B64" s="11" t="str">
        <f t="shared" si="5"/>
        <v>Heating</v>
      </c>
      <c r="C64" s="20">
        <f t="shared" si="6"/>
        <v>0</v>
      </c>
    </row>
    <row r="65" spans="1:5" ht="15.75" x14ac:dyDescent="0.25">
      <c r="A65" s="454"/>
      <c r="B65" s="11" t="str">
        <f t="shared" si="5"/>
        <v>HVAC</v>
      </c>
      <c r="C65" s="20">
        <f t="shared" si="6"/>
        <v>0</v>
      </c>
    </row>
    <row r="66" spans="1:5" ht="15.75" x14ac:dyDescent="0.25">
      <c r="A66" s="454"/>
      <c r="B66" s="11" t="str">
        <f t="shared" si="5"/>
        <v>Lighting</v>
      </c>
      <c r="C66" s="20">
        <f t="shared" si="6"/>
        <v>0</v>
      </c>
    </row>
    <row r="67" spans="1:5" ht="15.75" x14ac:dyDescent="0.25">
      <c r="A67" s="454"/>
      <c r="B67" s="11" t="str">
        <f t="shared" si="5"/>
        <v>Miscellaneous</v>
      </c>
      <c r="C67" s="20">
        <f t="shared" si="6"/>
        <v>0</v>
      </c>
    </row>
    <row r="68" spans="1:5" ht="15.75" customHeight="1" x14ac:dyDescent="0.25">
      <c r="A68" s="454"/>
      <c r="B68" s="11" t="str">
        <f t="shared" si="5"/>
        <v>Motors</v>
      </c>
      <c r="C68" s="20">
        <f t="shared" si="6"/>
        <v>0</v>
      </c>
    </row>
    <row r="69" spans="1:5" ht="15.75" x14ac:dyDescent="0.25">
      <c r="A69" s="454"/>
      <c r="B69" s="11" t="str">
        <f t="shared" si="5"/>
        <v>Process</v>
      </c>
      <c r="C69" s="20">
        <f t="shared" si="6"/>
        <v>0</v>
      </c>
    </row>
    <row r="70" spans="1:5" ht="15.75" x14ac:dyDescent="0.25">
      <c r="A70" s="454"/>
      <c r="B70" s="11" t="str">
        <f t="shared" si="5"/>
        <v>Refrigeration</v>
      </c>
      <c r="C70" s="20">
        <f t="shared" si="6"/>
        <v>0</v>
      </c>
    </row>
    <row r="71" spans="1:5" ht="15.75" x14ac:dyDescent="0.25">
      <c r="A71" s="454"/>
      <c r="B71" s="11" t="str">
        <f t="shared" si="5"/>
        <v>Water Heating</v>
      </c>
      <c r="C71" s="20">
        <f t="shared" si="6"/>
        <v>0</v>
      </c>
    </row>
    <row r="72" spans="1:5" ht="15.75" customHeight="1" x14ac:dyDescent="0.25">
      <c r="A72" s="454"/>
      <c r="B72" s="11" t="str">
        <f t="shared" si="5"/>
        <v xml:space="preserve"> </v>
      </c>
      <c r="C72" s="3"/>
    </row>
    <row r="73" spans="1:5" ht="15.75" customHeight="1" x14ac:dyDescent="0.25">
      <c r="A73" s="454"/>
      <c r="B73" s="170" t="s">
        <v>26</v>
      </c>
      <c r="C73" s="20">
        <f>SUM(C59:C72)</f>
        <v>0</v>
      </c>
    </row>
    <row r="74" spans="1:5" ht="16.5" customHeight="1" thickBot="1" x14ac:dyDescent="0.3">
      <c r="A74" s="455"/>
      <c r="B74" s="113" t="s">
        <v>27</v>
      </c>
      <c r="C74" s="21">
        <f>C73</f>
        <v>0</v>
      </c>
    </row>
    <row r="75" spans="1:5" x14ac:dyDescent="0.25">
      <c r="A75" s="6"/>
      <c r="B75" s="27"/>
      <c r="C75" s="24"/>
    </row>
    <row r="76" spans="1:5" ht="15.75" thickBot="1" x14ac:dyDescent="0.3">
      <c r="B76" s="14"/>
      <c r="C76" s="6"/>
      <c r="D76" s="154"/>
    </row>
    <row r="77" spans="1:5" s="86" customFormat="1" ht="16.5" thickBot="1" x14ac:dyDescent="0.3">
      <c r="A77" s="456" t="s">
        <v>12</v>
      </c>
      <c r="B77" s="15" t="s">
        <v>12</v>
      </c>
      <c r="C77" s="119">
        <f>C$4</f>
        <v>46023</v>
      </c>
      <c r="E77" s="86" t="s">
        <v>173</v>
      </c>
    </row>
    <row r="78" spans="1:5" s="86" customFormat="1" ht="15.75" customHeight="1" x14ac:dyDescent="0.25">
      <c r="A78" s="457"/>
      <c r="B78" s="11" t="str">
        <f>B59</f>
        <v>Air Comp</v>
      </c>
      <c r="C78" s="349">
        <f>'2M - SGS'!C78</f>
        <v>8.5109000000000004E-2</v>
      </c>
      <c r="E78" s="347">
        <f t="shared" ref="E78:E90" si="7">SUM(C78:C78)</f>
        <v>8.5109000000000004E-2</v>
      </c>
    </row>
    <row r="79" spans="1:5" s="86" customFormat="1" ht="15.75" x14ac:dyDescent="0.25">
      <c r="A79" s="457"/>
      <c r="B79" s="11" t="str">
        <f t="shared" ref="B79:B90" si="8">B60</f>
        <v>Building Shell</v>
      </c>
      <c r="C79" s="349">
        <f>'2M - SGS'!C79</f>
        <v>0.107824</v>
      </c>
      <c r="E79" s="347">
        <f t="shared" si="7"/>
        <v>0.107824</v>
      </c>
    </row>
    <row r="80" spans="1:5" s="86" customFormat="1" ht="15.75" x14ac:dyDescent="0.25">
      <c r="A80" s="457"/>
      <c r="B80" s="11" t="str">
        <f t="shared" si="8"/>
        <v>Cooking</v>
      </c>
      <c r="C80" s="349">
        <f>'2M - SGS'!C80</f>
        <v>8.6096000000000006E-2</v>
      </c>
      <c r="E80" s="347">
        <f t="shared" si="7"/>
        <v>8.6096000000000006E-2</v>
      </c>
    </row>
    <row r="81" spans="1:5" s="86" customFormat="1" ht="15.75" x14ac:dyDescent="0.25">
      <c r="A81" s="457"/>
      <c r="B81" s="11" t="str">
        <f t="shared" si="8"/>
        <v>Cooling</v>
      </c>
      <c r="C81" s="349">
        <f>'2M - SGS'!C81</f>
        <v>6.0000000000000002E-6</v>
      </c>
      <c r="E81" s="347">
        <f t="shared" si="7"/>
        <v>6.0000000000000002E-6</v>
      </c>
    </row>
    <row r="82" spans="1:5" s="86" customFormat="1" ht="15.75" x14ac:dyDescent="0.25">
      <c r="A82" s="457"/>
      <c r="B82" s="11" t="str">
        <f t="shared" si="8"/>
        <v>Ext Lighting</v>
      </c>
      <c r="C82" s="349">
        <f>'2M - SGS'!C82</f>
        <v>0.106265</v>
      </c>
      <c r="E82" s="347">
        <f t="shared" si="7"/>
        <v>0.106265</v>
      </c>
    </row>
    <row r="83" spans="1:5" s="86" customFormat="1" ht="15.75" x14ac:dyDescent="0.25">
      <c r="A83" s="457"/>
      <c r="B83" s="11" t="str">
        <f t="shared" si="8"/>
        <v>Heating</v>
      </c>
      <c r="C83" s="349">
        <f>'2M - SGS'!C83</f>
        <v>0.210397</v>
      </c>
      <c r="E83" s="347">
        <f t="shared" si="7"/>
        <v>0.210397</v>
      </c>
    </row>
    <row r="84" spans="1:5" s="86" customFormat="1" ht="15.75" x14ac:dyDescent="0.25">
      <c r="A84" s="457"/>
      <c r="B84" s="11" t="str">
        <f t="shared" si="8"/>
        <v>HVAC</v>
      </c>
      <c r="C84" s="349">
        <f>'2M - SGS'!C84</f>
        <v>0.107824</v>
      </c>
      <c r="E84" s="347">
        <f t="shared" si="7"/>
        <v>0.107824</v>
      </c>
    </row>
    <row r="85" spans="1:5" s="86" customFormat="1" ht="15.75" x14ac:dyDescent="0.25">
      <c r="A85" s="457"/>
      <c r="B85" s="11" t="str">
        <f t="shared" si="8"/>
        <v>Lighting</v>
      </c>
      <c r="C85" s="349">
        <f>'2M - SGS'!C85</f>
        <v>9.3563999999999994E-2</v>
      </c>
      <c r="E85" s="347">
        <f t="shared" si="7"/>
        <v>9.3563999999999994E-2</v>
      </c>
    </row>
    <row r="86" spans="1:5" s="86" customFormat="1" ht="15.75" x14ac:dyDescent="0.25">
      <c r="A86" s="457"/>
      <c r="B86" s="11" t="str">
        <f t="shared" si="8"/>
        <v>Miscellaneous</v>
      </c>
      <c r="C86" s="349">
        <f>'2M - SGS'!C86</f>
        <v>8.5109000000000004E-2</v>
      </c>
      <c r="E86" s="347">
        <f t="shared" si="7"/>
        <v>8.5109000000000004E-2</v>
      </c>
    </row>
    <row r="87" spans="1:5" s="86" customFormat="1" ht="15.75" x14ac:dyDescent="0.25">
      <c r="A87" s="457"/>
      <c r="B87" s="11" t="str">
        <f t="shared" si="8"/>
        <v>Motors</v>
      </c>
      <c r="C87" s="349">
        <f>'2M - SGS'!C87</f>
        <v>8.5109000000000004E-2</v>
      </c>
      <c r="E87" s="347">
        <f t="shared" si="7"/>
        <v>8.5109000000000004E-2</v>
      </c>
    </row>
    <row r="88" spans="1:5" s="86" customFormat="1" ht="15.75" x14ac:dyDescent="0.25">
      <c r="A88" s="457"/>
      <c r="B88" s="11" t="str">
        <f t="shared" si="8"/>
        <v>Process</v>
      </c>
      <c r="C88" s="349">
        <f>'2M - SGS'!C88</f>
        <v>8.5109000000000004E-2</v>
      </c>
      <c r="E88" s="347">
        <f t="shared" si="7"/>
        <v>8.5109000000000004E-2</v>
      </c>
    </row>
    <row r="89" spans="1:5" s="86" customFormat="1" ht="15.75" x14ac:dyDescent="0.25">
      <c r="A89" s="457"/>
      <c r="B89" s="11" t="str">
        <f t="shared" si="8"/>
        <v>Refrigeration</v>
      </c>
      <c r="C89" s="349">
        <f>'2M - SGS'!C89</f>
        <v>8.3486000000000005E-2</v>
      </c>
      <c r="E89" s="347">
        <f t="shared" si="7"/>
        <v>8.3486000000000005E-2</v>
      </c>
    </row>
    <row r="90" spans="1:5" s="86" customFormat="1" ht="16.5" thickBot="1" x14ac:dyDescent="0.3">
      <c r="A90" s="458"/>
      <c r="B90" s="12" t="str">
        <f t="shared" si="8"/>
        <v>Water Heating</v>
      </c>
      <c r="C90" s="353">
        <f>'2M - SGS'!C90</f>
        <v>0.108255</v>
      </c>
      <c r="E90" s="347">
        <f t="shared" si="7"/>
        <v>0.108255</v>
      </c>
    </row>
    <row r="91" spans="1:5" s="86" customFormat="1" ht="15.75" thickBot="1" x14ac:dyDescent="0.3">
      <c r="E91" s="86" t="s">
        <v>229</v>
      </c>
    </row>
    <row r="92" spans="1:5" s="86" customFormat="1" ht="15.75" thickBot="1" x14ac:dyDescent="0.3">
      <c r="A92" s="351"/>
      <c r="B92" s="442" t="s">
        <v>28</v>
      </c>
      <c r="C92" s="119">
        <f>C$4</f>
        <v>46023</v>
      </c>
    </row>
    <row r="93" spans="1:5" s="86" customFormat="1" ht="15.75" thickBot="1" x14ac:dyDescent="0.3">
      <c r="A93" s="351"/>
      <c r="B93" s="443"/>
      <c r="C93" s="354">
        <f>'2M - SGS'!C93</f>
        <v>6.0077999999999999E-2</v>
      </c>
      <c r="E93" s="86" t="s">
        <v>230</v>
      </c>
    </row>
    <row r="94" spans="1:5" s="86" customFormat="1" x14ac:dyDescent="0.25">
      <c r="C94" s="355" t="s">
        <v>226</v>
      </c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E201"/>
  <sheetViews>
    <sheetView zoomScale="80" zoomScaleNormal="80" workbookViewId="0">
      <pane xSplit="2" topLeftCell="C1" activePane="topRight" state="frozen"/>
      <selection activeCell="K32" sqref="K32"/>
      <selection pane="topRight" activeCell="G35" sqref="G35"/>
    </sheetView>
  </sheetViews>
  <sheetFormatPr defaultRowHeight="15" x14ac:dyDescent="0.25"/>
  <cols>
    <col min="1" max="1" width="10" customWidth="1"/>
    <col min="2" max="2" width="24.7109375" customWidth="1"/>
    <col min="3" max="3" width="15.7109375" bestFit="1" customWidth="1"/>
    <col min="4" max="4" width="10.5703125" bestFit="1" customWidth="1"/>
    <col min="5" max="5" width="15.5703125" customWidth="1"/>
    <col min="16" max="16" width="9.28515625" customWidth="1"/>
  </cols>
  <sheetData>
    <row r="1" spans="1:5" s="2" customFormat="1" ht="15.75" thickBot="1" x14ac:dyDescent="0.3">
      <c r="A1" s="16"/>
      <c r="B1" s="16"/>
      <c r="C1" s="16"/>
      <c r="D1"/>
      <c r="E1"/>
    </row>
    <row r="2" spans="1:5" ht="15.75" thickBot="1" x14ac:dyDescent="0.3">
      <c r="A2" s="16"/>
      <c r="B2" s="22" t="s">
        <v>13</v>
      </c>
      <c r="C2" s="251">
        <f>' LI 1M - RES'!C2</f>
        <v>1</v>
      </c>
    </row>
    <row r="3" spans="1:5" s="5" customFormat="1" ht="15.75" thickBot="1" x14ac:dyDescent="0.3">
      <c r="B3" s="16"/>
      <c r="C3" s="16"/>
    </row>
    <row r="4" spans="1:5" ht="15.75" customHeight="1" thickBot="1" x14ac:dyDescent="0.3">
      <c r="A4" s="444" t="s">
        <v>14</v>
      </c>
      <c r="B4" s="15" t="s">
        <v>10</v>
      </c>
      <c r="C4" s="119">
        <f>' 1M - RES'!C4</f>
        <v>46023</v>
      </c>
    </row>
    <row r="5" spans="1:5" ht="15" customHeight="1" x14ac:dyDescent="0.25">
      <c r="A5" s="445"/>
      <c r="B5" s="9" t="s">
        <v>20</v>
      </c>
      <c r="C5" s="3">
        <f>'BIZ kWh ENTRY'!S116</f>
        <v>0</v>
      </c>
    </row>
    <row r="6" spans="1:5" x14ac:dyDescent="0.25">
      <c r="A6" s="445"/>
      <c r="B6" s="10" t="s">
        <v>0</v>
      </c>
      <c r="C6" s="3">
        <f>'BIZ kWh ENTRY'!S117</f>
        <v>0</v>
      </c>
    </row>
    <row r="7" spans="1:5" x14ac:dyDescent="0.25">
      <c r="A7" s="445"/>
      <c r="B7" s="9" t="s">
        <v>21</v>
      </c>
      <c r="C7" s="3">
        <f>'BIZ kWh ENTRY'!S118</f>
        <v>0</v>
      </c>
    </row>
    <row r="8" spans="1:5" x14ac:dyDescent="0.25">
      <c r="A8" s="445"/>
      <c r="B8" s="9" t="s">
        <v>1</v>
      </c>
      <c r="C8" s="3">
        <f>'BIZ kWh ENTRY'!S119</f>
        <v>0</v>
      </c>
    </row>
    <row r="9" spans="1:5" x14ac:dyDescent="0.25">
      <c r="A9" s="445"/>
      <c r="B9" s="10" t="s">
        <v>22</v>
      </c>
      <c r="C9" s="3">
        <f>'BIZ kWh ENTRY'!S120</f>
        <v>0</v>
      </c>
    </row>
    <row r="10" spans="1:5" x14ac:dyDescent="0.25">
      <c r="A10" s="445"/>
      <c r="B10" s="9" t="s">
        <v>9</v>
      </c>
      <c r="C10" s="3">
        <f>'BIZ kWh ENTRY'!S121</f>
        <v>0</v>
      </c>
    </row>
    <row r="11" spans="1:5" x14ac:dyDescent="0.25">
      <c r="A11" s="445"/>
      <c r="B11" s="9" t="s">
        <v>3</v>
      </c>
      <c r="C11" s="3">
        <f>'BIZ kWh ENTRY'!S122</f>
        <v>0</v>
      </c>
    </row>
    <row r="12" spans="1:5" x14ac:dyDescent="0.25">
      <c r="A12" s="445"/>
      <c r="B12" s="9" t="s">
        <v>4</v>
      </c>
      <c r="C12" s="3">
        <f>'BIZ kWh ENTRY'!S123</f>
        <v>0</v>
      </c>
    </row>
    <row r="13" spans="1:5" x14ac:dyDescent="0.25">
      <c r="A13" s="445"/>
      <c r="B13" s="9" t="s">
        <v>5</v>
      </c>
      <c r="C13" s="3">
        <f>'BIZ kWh ENTRY'!S124</f>
        <v>0</v>
      </c>
    </row>
    <row r="14" spans="1:5" x14ac:dyDescent="0.25">
      <c r="A14" s="445"/>
      <c r="B14" s="9" t="s">
        <v>23</v>
      </c>
      <c r="C14" s="3">
        <f>'BIZ kWh ENTRY'!S125</f>
        <v>0</v>
      </c>
    </row>
    <row r="15" spans="1:5" x14ac:dyDescent="0.25">
      <c r="A15" s="445"/>
      <c r="B15" s="9" t="s">
        <v>24</v>
      </c>
      <c r="C15" s="3">
        <f>'BIZ kWh ENTRY'!S126</f>
        <v>0</v>
      </c>
    </row>
    <row r="16" spans="1:5" x14ac:dyDescent="0.25">
      <c r="A16" s="445"/>
      <c r="B16" s="9" t="s">
        <v>7</v>
      </c>
      <c r="C16" s="3">
        <f>'BIZ kWh ENTRY'!S127</f>
        <v>0</v>
      </c>
    </row>
    <row r="17" spans="1:3" x14ac:dyDescent="0.25">
      <c r="A17" s="445"/>
      <c r="B17" s="9" t="s">
        <v>8</v>
      </c>
      <c r="C17" s="3">
        <f>'BIZ kWh ENTRY'!S128</f>
        <v>0</v>
      </c>
    </row>
    <row r="18" spans="1:3" x14ac:dyDescent="0.25">
      <c r="A18" s="445"/>
      <c r="B18" s="9" t="s">
        <v>11</v>
      </c>
      <c r="C18" s="3"/>
    </row>
    <row r="19" spans="1:3" ht="15.75" thickBot="1" x14ac:dyDescent="0.3">
      <c r="A19" s="446"/>
      <c r="B19" s="149" t="str">
        <f>' LI 1M - RES'!B16</f>
        <v>Monthly kWh</v>
      </c>
      <c r="C19" s="168">
        <f>SUM(C5:C18)</f>
        <v>0</v>
      </c>
    </row>
    <row r="20" spans="1:3" x14ac:dyDescent="0.25">
      <c r="A20" s="180"/>
      <c r="B20" s="181"/>
      <c r="C20" s="7"/>
    </row>
    <row r="21" spans="1:3" ht="15.75" thickBot="1" x14ac:dyDescent="0.3">
      <c r="C21" s="182"/>
    </row>
    <row r="22" spans="1:3" ht="16.5" thickBot="1" x14ac:dyDescent="0.3">
      <c r="A22" s="447" t="s">
        <v>15</v>
      </c>
      <c r="B22" s="15" t="s">
        <v>10</v>
      </c>
      <c r="C22" s="119">
        <f>C$4</f>
        <v>46023</v>
      </c>
    </row>
    <row r="23" spans="1:3" ht="15" customHeight="1" x14ac:dyDescent="0.25">
      <c r="A23" s="448"/>
      <c r="B23" s="9" t="str">
        <f t="shared" ref="B23:C37" si="0">B5</f>
        <v>Air Comp</v>
      </c>
      <c r="C23" s="3">
        <f>C5</f>
        <v>0</v>
      </c>
    </row>
    <row r="24" spans="1:3" x14ac:dyDescent="0.25">
      <c r="A24" s="448"/>
      <c r="B24" s="10" t="str">
        <f t="shared" si="0"/>
        <v>Building Shell</v>
      </c>
      <c r="C24" s="3">
        <f t="shared" si="0"/>
        <v>0</v>
      </c>
    </row>
    <row r="25" spans="1:3" x14ac:dyDescent="0.25">
      <c r="A25" s="448"/>
      <c r="B25" s="9" t="str">
        <f t="shared" si="0"/>
        <v>Cooking</v>
      </c>
      <c r="C25" s="3">
        <f t="shared" si="0"/>
        <v>0</v>
      </c>
    </row>
    <row r="26" spans="1:3" x14ac:dyDescent="0.25">
      <c r="A26" s="448"/>
      <c r="B26" s="9" t="str">
        <f t="shared" si="0"/>
        <v>Cooling</v>
      </c>
      <c r="C26" s="3">
        <f t="shared" si="0"/>
        <v>0</v>
      </c>
    </row>
    <row r="27" spans="1:3" x14ac:dyDescent="0.25">
      <c r="A27" s="448"/>
      <c r="B27" s="10" t="str">
        <f t="shared" si="0"/>
        <v>Ext Lighting</v>
      </c>
      <c r="C27" s="3">
        <f t="shared" si="0"/>
        <v>0</v>
      </c>
    </row>
    <row r="28" spans="1:3" x14ac:dyDescent="0.25">
      <c r="A28" s="448"/>
      <c r="B28" s="9" t="str">
        <f t="shared" si="0"/>
        <v>Heating</v>
      </c>
      <c r="C28" s="3">
        <f t="shared" si="0"/>
        <v>0</v>
      </c>
    </row>
    <row r="29" spans="1:3" x14ac:dyDescent="0.25">
      <c r="A29" s="448"/>
      <c r="B29" s="9" t="str">
        <f t="shared" si="0"/>
        <v>HVAC</v>
      </c>
      <c r="C29" s="3">
        <f t="shared" si="0"/>
        <v>0</v>
      </c>
    </row>
    <row r="30" spans="1:3" x14ac:dyDescent="0.25">
      <c r="A30" s="448"/>
      <c r="B30" s="9" t="str">
        <f t="shared" si="0"/>
        <v>Lighting</v>
      </c>
      <c r="C30" s="3">
        <f t="shared" si="0"/>
        <v>0</v>
      </c>
    </row>
    <row r="31" spans="1:3" x14ac:dyDescent="0.25">
      <c r="A31" s="448"/>
      <c r="B31" s="9" t="str">
        <f t="shared" si="0"/>
        <v>Miscellaneous</v>
      </c>
      <c r="C31" s="3">
        <f t="shared" si="0"/>
        <v>0</v>
      </c>
    </row>
    <row r="32" spans="1:3" ht="15" customHeight="1" x14ac:dyDescent="0.25">
      <c r="A32" s="448"/>
      <c r="B32" s="9" t="str">
        <f t="shared" si="0"/>
        <v>Motors</v>
      </c>
      <c r="C32" s="3">
        <f t="shared" si="0"/>
        <v>0</v>
      </c>
    </row>
    <row r="33" spans="1:3" x14ac:dyDescent="0.25">
      <c r="A33" s="448"/>
      <c r="B33" s="9" t="str">
        <f t="shared" si="0"/>
        <v>Process</v>
      </c>
      <c r="C33" s="3">
        <f t="shared" si="0"/>
        <v>0</v>
      </c>
    </row>
    <row r="34" spans="1:3" x14ac:dyDescent="0.25">
      <c r="A34" s="448"/>
      <c r="B34" s="9" t="str">
        <f t="shared" si="0"/>
        <v>Refrigeration</v>
      </c>
      <c r="C34" s="3">
        <f t="shared" si="0"/>
        <v>0</v>
      </c>
    </row>
    <row r="35" spans="1:3" x14ac:dyDescent="0.25">
      <c r="A35" s="448"/>
      <c r="B35" s="9" t="str">
        <f t="shared" si="0"/>
        <v>Water Heating</v>
      </c>
      <c r="C35" s="3">
        <f t="shared" si="0"/>
        <v>0</v>
      </c>
    </row>
    <row r="36" spans="1:3" ht="15" customHeight="1" x14ac:dyDescent="0.25">
      <c r="A36" s="448"/>
      <c r="B36" s="9" t="str">
        <f t="shared" si="0"/>
        <v xml:space="preserve"> </v>
      </c>
      <c r="C36" s="3"/>
    </row>
    <row r="37" spans="1:3" ht="15" customHeight="1" thickBot="1" x14ac:dyDescent="0.3">
      <c r="A37" s="449"/>
      <c r="B37" s="149" t="str">
        <f t="shared" si="0"/>
        <v>Monthly kWh</v>
      </c>
      <c r="C37" s="168">
        <f>SUM(C23:C36)</f>
        <v>0</v>
      </c>
    </row>
    <row r="38" spans="1:3" x14ac:dyDescent="0.25">
      <c r="A38" s="32"/>
      <c r="B38" s="18"/>
      <c r="C38" s="7"/>
    </row>
    <row r="39" spans="1:3" ht="15.75" thickBot="1" x14ac:dyDescent="0.3">
      <c r="C39" s="182"/>
    </row>
    <row r="40" spans="1:3" ht="16.5" thickBot="1" x14ac:dyDescent="0.3">
      <c r="A40" s="450" t="s">
        <v>16</v>
      </c>
      <c r="B40" s="15" t="s">
        <v>10</v>
      </c>
      <c r="C40" s="119">
        <f>C$4</f>
        <v>46023</v>
      </c>
    </row>
    <row r="41" spans="1:3" ht="15" customHeight="1" x14ac:dyDescent="0.25">
      <c r="A41" s="451"/>
      <c r="B41" s="9" t="str">
        <f t="shared" ref="B41:B55" si="1">B23</f>
        <v>Air Comp</v>
      </c>
      <c r="C41" s="3">
        <v>0</v>
      </c>
    </row>
    <row r="42" spans="1:3" x14ac:dyDescent="0.25">
      <c r="A42" s="451"/>
      <c r="B42" s="10" t="str">
        <f t="shared" si="1"/>
        <v>Building Shell</v>
      </c>
      <c r="C42" s="3">
        <v>0</v>
      </c>
    </row>
    <row r="43" spans="1:3" x14ac:dyDescent="0.25">
      <c r="A43" s="451"/>
      <c r="B43" s="9" t="str">
        <f t="shared" si="1"/>
        <v>Cooking</v>
      </c>
      <c r="C43" s="3">
        <v>0</v>
      </c>
    </row>
    <row r="44" spans="1:3" x14ac:dyDescent="0.25">
      <c r="A44" s="451"/>
      <c r="B44" s="9" t="str">
        <f t="shared" si="1"/>
        <v>Cooling</v>
      </c>
      <c r="C44" s="3">
        <v>0</v>
      </c>
    </row>
    <row r="45" spans="1:3" x14ac:dyDescent="0.25">
      <c r="A45" s="451"/>
      <c r="B45" s="10" t="str">
        <f t="shared" si="1"/>
        <v>Ext Lighting</v>
      </c>
      <c r="C45" s="3">
        <v>0</v>
      </c>
    </row>
    <row r="46" spans="1:3" x14ac:dyDescent="0.25">
      <c r="A46" s="451"/>
      <c r="B46" s="9" t="str">
        <f t="shared" si="1"/>
        <v>Heating</v>
      </c>
      <c r="C46" s="3">
        <v>0</v>
      </c>
    </row>
    <row r="47" spans="1:3" x14ac:dyDescent="0.25">
      <c r="A47" s="451"/>
      <c r="B47" s="9" t="str">
        <f t="shared" si="1"/>
        <v>HVAC</v>
      </c>
      <c r="C47" s="3">
        <v>0</v>
      </c>
    </row>
    <row r="48" spans="1:3" x14ac:dyDescent="0.25">
      <c r="A48" s="451"/>
      <c r="B48" s="9" t="str">
        <f t="shared" si="1"/>
        <v>Lighting</v>
      </c>
      <c r="C48" s="3">
        <v>0</v>
      </c>
    </row>
    <row r="49" spans="1:3" x14ac:dyDescent="0.25">
      <c r="A49" s="451"/>
      <c r="B49" s="9" t="str">
        <f t="shared" si="1"/>
        <v>Miscellaneous</v>
      </c>
      <c r="C49" s="3">
        <v>0</v>
      </c>
    </row>
    <row r="50" spans="1:3" ht="15" customHeight="1" x14ac:dyDescent="0.25">
      <c r="A50" s="451"/>
      <c r="B50" s="9" t="str">
        <f t="shared" si="1"/>
        <v>Motors</v>
      </c>
      <c r="C50" s="3">
        <v>0</v>
      </c>
    </row>
    <row r="51" spans="1:3" x14ac:dyDescent="0.25">
      <c r="A51" s="451"/>
      <c r="B51" s="9" t="str">
        <f t="shared" si="1"/>
        <v>Process</v>
      </c>
      <c r="C51" s="3">
        <v>0</v>
      </c>
    </row>
    <row r="52" spans="1:3" x14ac:dyDescent="0.25">
      <c r="A52" s="451"/>
      <c r="B52" s="9" t="str">
        <f t="shared" si="1"/>
        <v>Refrigeration</v>
      </c>
      <c r="C52" s="3">
        <v>0</v>
      </c>
    </row>
    <row r="53" spans="1:3" x14ac:dyDescent="0.25">
      <c r="A53" s="451"/>
      <c r="B53" s="9" t="str">
        <f t="shared" si="1"/>
        <v>Water Heating</v>
      </c>
      <c r="C53" s="3">
        <v>0</v>
      </c>
    </row>
    <row r="54" spans="1:3" ht="15" customHeight="1" x14ac:dyDescent="0.25">
      <c r="A54" s="451"/>
      <c r="B54" s="9" t="str">
        <f t="shared" si="1"/>
        <v xml:space="preserve"> </v>
      </c>
      <c r="C54" s="3"/>
    </row>
    <row r="55" spans="1:3" ht="15" customHeight="1" thickBot="1" x14ac:dyDescent="0.3">
      <c r="A55" s="452"/>
      <c r="B55" s="149" t="str">
        <f t="shared" si="1"/>
        <v>Monthly kWh</v>
      </c>
      <c r="C55" s="168">
        <f>SUM(C41:C54)</f>
        <v>0</v>
      </c>
    </row>
    <row r="56" spans="1:3" x14ac:dyDescent="0.25">
      <c r="A56" s="6"/>
      <c r="B56" s="181"/>
      <c r="C56" s="7"/>
    </row>
    <row r="57" spans="1:3" ht="15.75" thickBot="1" x14ac:dyDescent="0.3">
      <c r="A57" s="162" t="s">
        <v>174</v>
      </c>
      <c r="B57" s="162"/>
      <c r="C57" s="162"/>
    </row>
    <row r="58" spans="1:3" ht="16.5" thickBot="1" x14ac:dyDescent="0.3">
      <c r="A58" s="453" t="s">
        <v>17</v>
      </c>
      <c r="B58" s="15" t="s">
        <v>10</v>
      </c>
      <c r="C58" s="119">
        <f>C$4</f>
        <v>46023</v>
      </c>
    </row>
    <row r="59" spans="1:3" ht="15" customHeight="1" x14ac:dyDescent="0.25">
      <c r="A59" s="454"/>
      <c r="B59" s="11" t="str">
        <f t="shared" ref="B59:B72" si="2">B41</f>
        <v>Air Comp</v>
      </c>
      <c r="C59" s="20">
        <f>((C5*0.5)-C41)*C78*C93*C$2</f>
        <v>0</v>
      </c>
    </row>
    <row r="60" spans="1:3" ht="15.75" x14ac:dyDescent="0.25">
      <c r="A60" s="454"/>
      <c r="B60" s="11" t="str">
        <f t="shared" si="2"/>
        <v>Building Shell</v>
      </c>
      <c r="C60" s="20">
        <f t="shared" ref="C60:C71" si="3">((C6*0.5)-C42)*C79*C94*C$2</f>
        <v>0</v>
      </c>
    </row>
    <row r="61" spans="1:3" ht="15.75" x14ac:dyDescent="0.25">
      <c r="A61" s="454"/>
      <c r="B61" s="11" t="str">
        <f t="shared" si="2"/>
        <v>Cooking</v>
      </c>
      <c r="C61" s="20">
        <f t="shared" si="3"/>
        <v>0</v>
      </c>
    </row>
    <row r="62" spans="1:3" ht="15.75" x14ac:dyDescent="0.25">
      <c r="A62" s="454"/>
      <c r="B62" s="11" t="str">
        <f t="shared" si="2"/>
        <v>Cooling</v>
      </c>
      <c r="C62" s="20">
        <f t="shared" si="3"/>
        <v>0</v>
      </c>
    </row>
    <row r="63" spans="1:3" ht="15.75" x14ac:dyDescent="0.25">
      <c r="A63" s="454"/>
      <c r="B63" s="11" t="str">
        <f t="shared" si="2"/>
        <v>Ext Lighting</v>
      </c>
      <c r="C63" s="20">
        <f t="shared" si="3"/>
        <v>0</v>
      </c>
    </row>
    <row r="64" spans="1:3" ht="15.75" x14ac:dyDescent="0.25">
      <c r="A64" s="454"/>
      <c r="B64" s="11" t="str">
        <f t="shared" si="2"/>
        <v>Heating</v>
      </c>
      <c r="C64" s="20">
        <f t="shared" si="3"/>
        <v>0</v>
      </c>
    </row>
    <row r="65" spans="1:5" ht="15.75" x14ac:dyDescent="0.25">
      <c r="A65" s="454"/>
      <c r="B65" s="11" t="str">
        <f t="shared" si="2"/>
        <v>HVAC</v>
      </c>
      <c r="C65" s="20">
        <f t="shared" si="3"/>
        <v>0</v>
      </c>
    </row>
    <row r="66" spans="1:5" ht="15.75" x14ac:dyDescent="0.25">
      <c r="A66" s="454"/>
      <c r="B66" s="11" t="str">
        <f t="shared" si="2"/>
        <v>Lighting</v>
      </c>
      <c r="C66" s="20">
        <f t="shared" si="3"/>
        <v>0</v>
      </c>
    </row>
    <row r="67" spans="1:5" ht="15.75" x14ac:dyDescent="0.25">
      <c r="A67" s="454"/>
      <c r="B67" s="11" t="str">
        <f t="shared" si="2"/>
        <v>Miscellaneous</v>
      </c>
      <c r="C67" s="20">
        <f t="shared" si="3"/>
        <v>0</v>
      </c>
    </row>
    <row r="68" spans="1:5" ht="15.75" customHeight="1" x14ac:dyDescent="0.25">
      <c r="A68" s="454"/>
      <c r="B68" s="11" t="str">
        <f t="shared" si="2"/>
        <v>Motors</v>
      </c>
      <c r="C68" s="20">
        <f t="shared" si="3"/>
        <v>0</v>
      </c>
    </row>
    <row r="69" spans="1:5" ht="15.75" x14ac:dyDescent="0.25">
      <c r="A69" s="454"/>
      <c r="B69" s="11" t="str">
        <f t="shared" si="2"/>
        <v>Process</v>
      </c>
      <c r="C69" s="20">
        <f t="shared" si="3"/>
        <v>0</v>
      </c>
    </row>
    <row r="70" spans="1:5" ht="15.75" x14ac:dyDescent="0.25">
      <c r="A70" s="454"/>
      <c r="B70" s="11" t="str">
        <f t="shared" si="2"/>
        <v>Refrigeration</v>
      </c>
      <c r="C70" s="20">
        <f t="shared" si="3"/>
        <v>0</v>
      </c>
    </row>
    <row r="71" spans="1:5" ht="15.75" x14ac:dyDescent="0.25">
      <c r="A71" s="454"/>
      <c r="B71" s="11" t="str">
        <f t="shared" si="2"/>
        <v>Water Heating</v>
      </c>
      <c r="C71" s="20">
        <f t="shared" si="3"/>
        <v>0</v>
      </c>
    </row>
    <row r="72" spans="1:5" ht="15.75" customHeight="1" x14ac:dyDescent="0.25">
      <c r="A72" s="454"/>
      <c r="B72" s="11" t="str">
        <f t="shared" si="2"/>
        <v xml:space="preserve"> </v>
      </c>
      <c r="C72" s="3"/>
    </row>
    <row r="73" spans="1:5" ht="15.75" customHeight="1" x14ac:dyDescent="0.25">
      <c r="A73" s="454"/>
      <c r="B73" s="170" t="s">
        <v>26</v>
      </c>
      <c r="C73" s="20">
        <f>SUM(C59:C72)</f>
        <v>0</v>
      </c>
    </row>
    <row r="74" spans="1:5" ht="16.5" customHeight="1" thickBot="1" x14ac:dyDescent="0.3">
      <c r="A74" s="455"/>
      <c r="B74" s="113" t="s">
        <v>27</v>
      </c>
      <c r="C74" s="21">
        <f>C73</f>
        <v>0</v>
      </c>
    </row>
    <row r="75" spans="1:5" x14ac:dyDescent="0.25">
      <c r="A75" s="6"/>
      <c r="B75" s="27"/>
      <c r="C75" s="24"/>
    </row>
    <row r="76" spans="1:5" ht="15.75" thickBot="1" x14ac:dyDescent="0.3">
      <c r="B76" s="14"/>
      <c r="C76" s="6"/>
      <c r="D76" s="154"/>
    </row>
    <row r="77" spans="1:5" s="86" customFormat="1" ht="16.5" thickBot="1" x14ac:dyDescent="0.3">
      <c r="A77" s="456" t="s">
        <v>12</v>
      </c>
      <c r="B77" s="15" t="s">
        <v>12</v>
      </c>
      <c r="C77" s="119">
        <f>C$4</f>
        <v>46023</v>
      </c>
      <c r="E77" s="86" t="s">
        <v>173</v>
      </c>
    </row>
    <row r="78" spans="1:5" s="86" customFormat="1" ht="15.75" customHeight="1" x14ac:dyDescent="0.25">
      <c r="A78" s="457"/>
      <c r="B78" s="11" t="str">
        <f>B59</f>
        <v>Air Comp</v>
      </c>
      <c r="C78" s="349">
        <f>'2M - SGS'!C78</f>
        <v>8.5109000000000004E-2</v>
      </c>
      <c r="E78" s="347">
        <f t="shared" ref="E78:E90" si="4">SUM(C78:C78)</f>
        <v>8.5109000000000004E-2</v>
      </c>
    </row>
    <row r="79" spans="1:5" s="86" customFormat="1" ht="15.75" x14ac:dyDescent="0.25">
      <c r="A79" s="457"/>
      <c r="B79" s="11" t="str">
        <f t="shared" ref="B79:B90" si="5">B60</f>
        <v>Building Shell</v>
      </c>
      <c r="C79" s="349">
        <f>'2M - SGS'!C79</f>
        <v>0.107824</v>
      </c>
      <c r="E79" s="347">
        <f t="shared" si="4"/>
        <v>0.107824</v>
      </c>
    </row>
    <row r="80" spans="1:5" s="86" customFormat="1" ht="15.75" x14ac:dyDescent="0.25">
      <c r="A80" s="457"/>
      <c r="B80" s="11" t="str">
        <f t="shared" si="5"/>
        <v>Cooking</v>
      </c>
      <c r="C80" s="349">
        <f>'2M - SGS'!C80</f>
        <v>8.6096000000000006E-2</v>
      </c>
      <c r="E80" s="347">
        <f t="shared" si="4"/>
        <v>8.6096000000000006E-2</v>
      </c>
    </row>
    <row r="81" spans="1:5" s="86" customFormat="1" ht="15.75" x14ac:dyDescent="0.25">
      <c r="A81" s="457"/>
      <c r="B81" s="11" t="str">
        <f t="shared" si="5"/>
        <v>Cooling</v>
      </c>
      <c r="C81" s="349">
        <f>'2M - SGS'!C81</f>
        <v>6.0000000000000002E-6</v>
      </c>
      <c r="E81" s="347">
        <f t="shared" si="4"/>
        <v>6.0000000000000002E-6</v>
      </c>
    </row>
    <row r="82" spans="1:5" s="86" customFormat="1" ht="15.75" x14ac:dyDescent="0.25">
      <c r="A82" s="457"/>
      <c r="B82" s="11" t="str">
        <f t="shared" si="5"/>
        <v>Ext Lighting</v>
      </c>
      <c r="C82" s="349">
        <f>'2M - SGS'!C82</f>
        <v>0.106265</v>
      </c>
      <c r="E82" s="347">
        <f t="shared" si="4"/>
        <v>0.106265</v>
      </c>
    </row>
    <row r="83" spans="1:5" s="86" customFormat="1" ht="15.75" x14ac:dyDescent="0.25">
      <c r="A83" s="457"/>
      <c r="B83" s="11" t="str">
        <f t="shared" si="5"/>
        <v>Heating</v>
      </c>
      <c r="C83" s="349">
        <f>'2M - SGS'!C83</f>
        <v>0.210397</v>
      </c>
      <c r="E83" s="347">
        <f t="shared" si="4"/>
        <v>0.210397</v>
      </c>
    </row>
    <row r="84" spans="1:5" s="86" customFormat="1" ht="15.75" x14ac:dyDescent="0.25">
      <c r="A84" s="457"/>
      <c r="B84" s="11" t="str">
        <f t="shared" si="5"/>
        <v>HVAC</v>
      </c>
      <c r="C84" s="349">
        <f>'2M - SGS'!C84</f>
        <v>0.107824</v>
      </c>
      <c r="E84" s="347">
        <f t="shared" si="4"/>
        <v>0.107824</v>
      </c>
    </row>
    <row r="85" spans="1:5" s="86" customFormat="1" ht="15.75" x14ac:dyDescent="0.25">
      <c r="A85" s="457"/>
      <c r="B85" s="11" t="str">
        <f t="shared" si="5"/>
        <v>Lighting</v>
      </c>
      <c r="C85" s="349">
        <f>'2M - SGS'!C85</f>
        <v>9.3563999999999994E-2</v>
      </c>
      <c r="E85" s="347">
        <f t="shared" si="4"/>
        <v>9.3563999999999994E-2</v>
      </c>
    </row>
    <row r="86" spans="1:5" s="86" customFormat="1" ht="15.75" x14ac:dyDescent="0.25">
      <c r="A86" s="457"/>
      <c r="B86" s="11" t="str">
        <f t="shared" si="5"/>
        <v>Miscellaneous</v>
      </c>
      <c r="C86" s="349">
        <f>'2M - SGS'!C86</f>
        <v>8.5109000000000004E-2</v>
      </c>
      <c r="E86" s="347">
        <f t="shared" si="4"/>
        <v>8.5109000000000004E-2</v>
      </c>
    </row>
    <row r="87" spans="1:5" s="86" customFormat="1" ht="15.75" x14ac:dyDescent="0.25">
      <c r="A87" s="457"/>
      <c r="B87" s="11" t="str">
        <f t="shared" si="5"/>
        <v>Motors</v>
      </c>
      <c r="C87" s="349">
        <f>'2M - SGS'!C87</f>
        <v>8.5109000000000004E-2</v>
      </c>
      <c r="E87" s="347">
        <f t="shared" si="4"/>
        <v>8.5109000000000004E-2</v>
      </c>
    </row>
    <row r="88" spans="1:5" s="86" customFormat="1" ht="15.75" x14ac:dyDescent="0.25">
      <c r="A88" s="457"/>
      <c r="B88" s="11" t="str">
        <f t="shared" si="5"/>
        <v>Process</v>
      </c>
      <c r="C88" s="349">
        <f>'2M - SGS'!C88</f>
        <v>8.5109000000000004E-2</v>
      </c>
      <c r="E88" s="347">
        <f t="shared" si="4"/>
        <v>8.5109000000000004E-2</v>
      </c>
    </row>
    <row r="89" spans="1:5" s="86" customFormat="1" ht="15.75" x14ac:dyDescent="0.25">
      <c r="A89" s="457"/>
      <c r="B89" s="11" t="str">
        <f t="shared" si="5"/>
        <v>Refrigeration</v>
      </c>
      <c r="C89" s="349">
        <f>'2M - SGS'!C89</f>
        <v>8.3486000000000005E-2</v>
      </c>
      <c r="E89" s="347">
        <f t="shared" si="4"/>
        <v>8.3486000000000005E-2</v>
      </c>
    </row>
    <row r="90" spans="1:5" s="86" customFormat="1" ht="16.5" thickBot="1" x14ac:dyDescent="0.3">
      <c r="A90" s="458"/>
      <c r="B90" s="12" t="str">
        <f t="shared" si="5"/>
        <v>Water Heating</v>
      </c>
      <c r="C90" s="353">
        <f>'2M - SGS'!C90</f>
        <v>0.108255</v>
      </c>
      <c r="E90" s="347">
        <f t="shared" si="4"/>
        <v>0.108255</v>
      </c>
    </row>
    <row r="91" spans="1:5" s="86" customFormat="1" ht="15.75" thickBot="1" x14ac:dyDescent="0.3">
      <c r="E91" s="86" t="s">
        <v>229</v>
      </c>
    </row>
    <row r="92" spans="1:5" s="86" customFormat="1" ht="15" customHeight="1" thickBot="1" x14ac:dyDescent="0.3">
      <c r="A92" s="474" t="s">
        <v>28</v>
      </c>
      <c r="B92" s="359" t="s">
        <v>31</v>
      </c>
      <c r="C92" s="119">
        <f>C$4</f>
        <v>46023</v>
      </c>
    </row>
    <row r="93" spans="1:5" s="86" customFormat="1" ht="15.75" customHeight="1" x14ac:dyDescent="0.25">
      <c r="A93" s="475"/>
      <c r="B93" s="68" t="s">
        <v>20</v>
      </c>
      <c r="C93" s="357">
        <f>'3M - LGS'!C93</f>
        <v>3.9933000000000003E-2</v>
      </c>
      <c r="E93" s="86" t="s">
        <v>230</v>
      </c>
    </row>
    <row r="94" spans="1:5" s="86" customFormat="1" x14ac:dyDescent="0.25">
      <c r="A94" s="475"/>
      <c r="B94" s="68" t="s">
        <v>0</v>
      </c>
      <c r="C94" s="357">
        <f>'3M - LGS'!C94</f>
        <v>4.4352999999999997E-2</v>
      </c>
    </row>
    <row r="95" spans="1:5" s="86" customFormat="1" x14ac:dyDescent="0.25">
      <c r="A95" s="475"/>
      <c r="B95" s="68" t="s">
        <v>21</v>
      </c>
      <c r="C95" s="357">
        <f>'3M - LGS'!C95</f>
        <v>4.1343999999999999E-2</v>
      </c>
    </row>
    <row r="96" spans="1:5" s="86" customFormat="1" x14ac:dyDescent="0.25">
      <c r="A96" s="475"/>
      <c r="B96" s="68" t="s">
        <v>1</v>
      </c>
      <c r="C96" s="357">
        <f>'3M - LGS'!C96</f>
        <v>4.2347000000000003E-2</v>
      </c>
    </row>
    <row r="97" spans="1:3" s="86" customFormat="1" x14ac:dyDescent="0.25">
      <c r="A97" s="475"/>
      <c r="B97" s="68" t="s">
        <v>22</v>
      </c>
      <c r="C97" s="357">
        <f>'3M - LGS'!C97</f>
        <v>2.9302000000000002E-2</v>
      </c>
    </row>
    <row r="98" spans="1:3" s="86" customFormat="1" x14ac:dyDescent="0.25">
      <c r="A98" s="475"/>
      <c r="B98" s="68" t="s">
        <v>9</v>
      </c>
      <c r="C98" s="357">
        <f>'3M - LGS'!C98</f>
        <v>4.0834000000000002E-2</v>
      </c>
    </row>
    <row r="99" spans="1:3" s="86" customFormat="1" x14ac:dyDescent="0.25">
      <c r="A99" s="475"/>
      <c r="B99" s="68" t="s">
        <v>3</v>
      </c>
      <c r="C99" s="357">
        <f>'3M - LGS'!C99</f>
        <v>4.4352999999999997E-2</v>
      </c>
    </row>
    <row r="100" spans="1:3" s="86" customFormat="1" x14ac:dyDescent="0.25">
      <c r="A100" s="475"/>
      <c r="B100" s="68" t="s">
        <v>4</v>
      </c>
      <c r="C100" s="357">
        <f>'3M - LGS'!C100</f>
        <v>4.2067E-2</v>
      </c>
    </row>
    <row r="101" spans="1:3" s="86" customFormat="1" x14ac:dyDescent="0.25">
      <c r="A101" s="475"/>
      <c r="B101" s="68" t="s">
        <v>5</v>
      </c>
      <c r="C101" s="357">
        <f>'3M - LGS'!C101</f>
        <v>3.9933000000000003E-2</v>
      </c>
    </row>
    <row r="102" spans="1:3" s="86" customFormat="1" x14ac:dyDescent="0.25">
      <c r="A102" s="475"/>
      <c r="B102" s="68" t="s">
        <v>23</v>
      </c>
      <c r="C102" s="357">
        <f>'3M - LGS'!C102</f>
        <v>3.9933000000000003E-2</v>
      </c>
    </row>
    <row r="103" spans="1:3" s="86" customFormat="1" x14ac:dyDescent="0.25">
      <c r="A103" s="475"/>
      <c r="B103" s="68" t="s">
        <v>24</v>
      </c>
      <c r="C103" s="357">
        <f>'3M - LGS'!C103</f>
        <v>3.9933000000000003E-2</v>
      </c>
    </row>
    <row r="104" spans="1:3" s="86" customFormat="1" x14ac:dyDescent="0.25">
      <c r="A104" s="475"/>
      <c r="B104" s="68" t="s">
        <v>7</v>
      </c>
      <c r="C104" s="357">
        <f>'3M - LGS'!C104</f>
        <v>3.8309999999999997E-2</v>
      </c>
    </row>
    <row r="105" spans="1:3" s="86" customFormat="1" ht="15.75" thickBot="1" x14ac:dyDescent="0.3">
      <c r="A105" s="476"/>
      <c r="B105" s="70" t="s">
        <v>8</v>
      </c>
      <c r="C105" s="354">
        <f>'3M - LGS'!C105</f>
        <v>4.0855000000000002E-2</v>
      </c>
    </row>
    <row r="106" spans="1:3" s="86" customFormat="1" x14ac:dyDescent="0.25">
      <c r="C106" s="355" t="s">
        <v>226</v>
      </c>
    </row>
    <row r="107" spans="1:3" ht="15" hidden="1" customHeight="1" x14ac:dyDescent="0.25">
      <c r="A107" s="462" t="s">
        <v>115</v>
      </c>
      <c r="B107" s="100" t="s">
        <v>116</v>
      </c>
      <c r="C107" s="101"/>
    </row>
    <row r="108" spans="1:3" ht="15.75" hidden="1" thickBot="1" x14ac:dyDescent="0.3">
      <c r="A108" s="463"/>
      <c r="B108" s="468" t="s">
        <v>222</v>
      </c>
      <c r="C108" s="469"/>
    </row>
    <row r="109" spans="1:3" ht="15.75" hidden="1" thickBot="1" x14ac:dyDescent="0.3">
      <c r="A109" s="464"/>
      <c r="B109" s="186" t="s">
        <v>117</v>
      </c>
      <c r="C109" s="119">
        <f>C$4</f>
        <v>46023</v>
      </c>
    </row>
    <row r="110" spans="1:3" hidden="1" x14ac:dyDescent="0.25">
      <c r="A110" s="464"/>
      <c r="B110" s="172" t="s">
        <v>20</v>
      </c>
      <c r="C110" s="270">
        <f>'3M - LGS'!C110</f>
        <v>3.7441349140650192E-2</v>
      </c>
    </row>
    <row r="111" spans="1:3" hidden="1" x14ac:dyDescent="0.25">
      <c r="A111" s="464"/>
      <c r="B111" s="172" t="s">
        <v>0</v>
      </c>
      <c r="C111" s="270">
        <f>'3M - LGS'!C111</f>
        <v>4.1160476479958422E-2</v>
      </c>
    </row>
    <row r="112" spans="1:3" hidden="1" x14ac:dyDescent="0.25">
      <c r="A112" s="464"/>
      <c r="B112" s="172" t="s">
        <v>21</v>
      </c>
      <c r="C112" s="270">
        <f>'3M - LGS'!C112</f>
        <v>3.8681006913950738E-2</v>
      </c>
    </row>
    <row r="113" spans="1:3" hidden="1" x14ac:dyDescent="0.25">
      <c r="A113" s="464"/>
      <c r="B113" s="172" t="s">
        <v>1</v>
      </c>
      <c r="C113" s="270">
        <f>'3M - LGS'!C113</f>
        <v>4.2347000000000003E-2</v>
      </c>
    </row>
    <row r="114" spans="1:3" hidden="1" x14ac:dyDescent="0.25">
      <c r="A114" s="464"/>
      <c r="B114" s="172" t="s">
        <v>22</v>
      </c>
      <c r="C114" s="270">
        <f>'3M - LGS'!C114</f>
        <v>2.9295408494876111E-2</v>
      </c>
    </row>
    <row r="115" spans="1:3" hidden="1" x14ac:dyDescent="0.25">
      <c r="A115" s="464"/>
      <c r="B115" s="68" t="s">
        <v>9</v>
      </c>
      <c r="C115" s="270">
        <f>'3M - LGS'!C115</f>
        <v>3.7705982306050004E-2</v>
      </c>
    </row>
    <row r="116" spans="1:3" hidden="1" x14ac:dyDescent="0.25">
      <c r="A116" s="464"/>
      <c r="B116" s="68" t="s">
        <v>3</v>
      </c>
      <c r="C116" s="270">
        <f>'3M - LGS'!C116</f>
        <v>4.1160476479958422E-2</v>
      </c>
    </row>
    <row r="117" spans="1:3" hidden="1" x14ac:dyDescent="0.25">
      <c r="A117" s="464"/>
      <c r="B117" s="68" t="s">
        <v>4</v>
      </c>
      <c r="C117" s="270">
        <f>'3M - LGS'!C117</f>
        <v>3.9090658161332052E-2</v>
      </c>
    </row>
    <row r="118" spans="1:3" hidden="1" x14ac:dyDescent="0.25">
      <c r="A118" s="464"/>
      <c r="B118" s="68" t="s">
        <v>5</v>
      </c>
      <c r="C118" s="270">
        <f>'3M - LGS'!C118</f>
        <v>3.7441349140650192E-2</v>
      </c>
    </row>
    <row r="119" spans="1:3" hidden="1" x14ac:dyDescent="0.25">
      <c r="A119" s="464"/>
      <c r="B119" s="68" t="s">
        <v>23</v>
      </c>
      <c r="C119" s="270">
        <f>'3M - LGS'!C119</f>
        <v>3.7441349140650192E-2</v>
      </c>
    </row>
    <row r="120" spans="1:3" hidden="1" x14ac:dyDescent="0.25">
      <c r="A120" s="464"/>
      <c r="B120" s="68" t="s">
        <v>24</v>
      </c>
      <c r="C120" s="270">
        <f>'3M - LGS'!C120</f>
        <v>3.7441349140650192E-2</v>
      </c>
    </row>
    <row r="121" spans="1:3" hidden="1" x14ac:dyDescent="0.25">
      <c r="A121" s="464"/>
      <c r="B121" s="68" t="s">
        <v>7</v>
      </c>
      <c r="C121" s="270">
        <f>'3M - LGS'!C121</f>
        <v>3.6245984750808875E-2</v>
      </c>
    </row>
    <row r="122" spans="1:3" ht="15.75" hidden="1" thickBot="1" x14ac:dyDescent="0.3">
      <c r="A122" s="465"/>
      <c r="B122" s="70" t="s">
        <v>8</v>
      </c>
      <c r="C122" s="270">
        <f>'3M - LGS'!C122</f>
        <v>3.8325519266981398E-2</v>
      </c>
    </row>
    <row r="123" spans="1:3" hidden="1" x14ac:dyDescent="0.25">
      <c r="A123" s="86"/>
      <c r="B123" s="86"/>
      <c r="C123" s="87"/>
    </row>
    <row r="124" spans="1:3" ht="15.75" hidden="1" thickBot="1" x14ac:dyDescent="0.3"/>
    <row r="125" spans="1:3" ht="15.75" hidden="1" thickBot="1" x14ac:dyDescent="0.3">
      <c r="C125" s="297" t="s">
        <v>118</v>
      </c>
    </row>
    <row r="126" spans="1:3" ht="15" hidden="1" customHeight="1" thickBot="1" x14ac:dyDescent="0.3">
      <c r="A126" s="470" t="s">
        <v>119</v>
      </c>
      <c r="B126" s="186" t="s">
        <v>117</v>
      </c>
      <c r="C126" s="119">
        <f>C$4</f>
        <v>46023</v>
      </c>
    </row>
    <row r="127" spans="1:3" ht="15" hidden="1" customHeight="1" x14ac:dyDescent="0.25">
      <c r="A127" s="464"/>
      <c r="B127" s="172" t="s">
        <v>20</v>
      </c>
      <c r="C127" s="271">
        <f>'3M - LGS'!C127</f>
        <v>2.4916508593498094E-3</v>
      </c>
    </row>
    <row r="128" spans="1:3" hidden="1" x14ac:dyDescent="0.25">
      <c r="A128" s="464"/>
      <c r="B128" s="172" t="s">
        <v>0</v>
      </c>
      <c r="C128" s="271">
        <f>'3M - LGS'!C128</f>
        <v>3.1925235200415754E-3</v>
      </c>
    </row>
    <row r="129" spans="1:3" hidden="1" x14ac:dyDescent="0.25">
      <c r="A129" s="464"/>
      <c r="B129" s="172" t="s">
        <v>21</v>
      </c>
      <c r="C129" s="271">
        <f>'3M - LGS'!C129</f>
        <v>2.6629930860492526E-3</v>
      </c>
    </row>
    <row r="130" spans="1:3" hidden="1" x14ac:dyDescent="0.25">
      <c r="A130" s="464"/>
      <c r="B130" s="172" t="s">
        <v>1</v>
      </c>
      <c r="C130" s="271">
        <f>'3M - LGS'!C130</f>
        <v>0</v>
      </c>
    </row>
    <row r="131" spans="1:3" hidden="1" x14ac:dyDescent="0.25">
      <c r="A131" s="464"/>
      <c r="B131" s="172" t="s">
        <v>22</v>
      </c>
      <c r="C131" s="271">
        <f>'3M - LGS'!C131</f>
        <v>6.5915051238926173E-6</v>
      </c>
    </row>
    <row r="132" spans="1:3" hidden="1" x14ac:dyDescent="0.25">
      <c r="A132" s="464"/>
      <c r="B132" s="68" t="s">
        <v>9</v>
      </c>
      <c r="C132" s="271">
        <f>'3M - LGS'!C132</f>
        <v>3.1280176939500006E-3</v>
      </c>
    </row>
    <row r="133" spans="1:3" hidden="1" x14ac:dyDescent="0.25">
      <c r="A133" s="464"/>
      <c r="B133" s="68" t="s">
        <v>3</v>
      </c>
      <c r="C133" s="271">
        <f>'3M - LGS'!C133</f>
        <v>3.1925235200415754E-3</v>
      </c>
    </row>
    <row r="134" spans="1:3" hidden="1" x14ac:dyDescent="0.25">
      <c r="A134" s="464"/>
      <c r="B134" s="68" t="s">
        <v>4</v>
      </c>
      <c r="C134" s="271">
        <f>'3M - LGS'!C134</f>
        <v>2.9763418386679493E-3</v>
      </c>
    </row>
    <row r="135" spans="1:3" hidden="1" x14ac:dyDescent="0.25">
      <c r="A135" s="464"/>
      <c r="B135" s="68" t="s">
        <v>5</v>
      </c>
      <c r="C135" s="271">
        <f>'3M - LGS'!C135</f>
        <v>2.4916508593498094E-3</v>
      </c>
    </row>
    <row r="136" spans="1:3" hidden="1" x14ac:dyDescent="0.25">
      <c r="A136" s="464"/>
      <c r="B136" s="68" t="s">
        <v>23</v>
      </c>
      <c r="C136" s="271">
        <f>'3M - LGS'!C136</f>
        <v>2.4916508593498094E-3</v>
      </c>
    </row>
    <row r="137" spans="1:3" hidden="1" x14ac:dyDescent="0.25">
      <c r="A137" s="464"/>
      <c r="B137" s="68" t="s">
        <v>24</v>
      </c>
      <c r="C137" s="271">
        <f>'3M - LGS'!C137</f>
        <v>2.4916508593498094E-3</v>
      </c>
    </row>
    <row r="138" spans="1:3" hidden="1" x14ac:dyDescent="0.25">
      <c r="A138" s="464"/>
      <c r="B138" s="68" t="s">
        <v>7</v>
      </c>
      <c r="C138" s="271">
        <f>'3M - LGS'!C138</f>
        <v>2.0640152491911267E-3</v>
      </c>
    </row>
    <row r="139" spans="1:3" ht="15.75" hidden="1" thickBot="1" x14ac:dyDescent="0.3">
      <c r="A139" s="465"/>
      <c r="B139" s="70" t="s">
        <v>8</v>
      </c>
      <c r="C139" s="272">
        <f>'3M - LGS'!C139</f>
        <v>2.5294807330186069E-3</v>
      </c>
    </row>
    <row r="140" spans="1:3" hidden="1" x14ac:dyDescent="0.25">
      <c r="A140" s="86"/>
      <c r="B140" s="86"/>
      <c r="C140" s="88"/>
    </row>
    <row r="141" spans="1:3" ht="15.75" hidden="1" thickBot="1" x14ac:dyDescent="0.3">
      <c r="A141" s="137" t="s">
        <v>171</v>
      </c>
      <c r="B141" s="86"/>
      <c r="C141" s="88"/>
    </row>
    <row r="142" spans="1:3" ht="15.75" hidden="1" customHeight="1" thickBot="1" x14ac:dyDescent="0.3">
      <c r="A142" s="453" t="s">
        <v>120</v>
      </c>
      <c r="B142" s="187" t="s">
        <v>117</v>
      </c>
      <c r="C142" s="119">
        <f>C$4</f>
        <v>46023</v>
      </c>
    </row>
    <row r="143" spans="1:3" hidden="1" x14ac:dyDescent="0.25">
      <c r="A143" s="454"/>
      <c r="B143" s="172" t="s">
        <v>20</v>
      </c>
      <c r="C143" s="20">
        <f t="shared" ref="C143:C155" si="6">IF(C23=0,0,((C5*0.5)-C41)*C78*C110*C$2)</f>
        <v>0</v>
      </c>
    </row>
    <row r="144" spans="1:3" hidden="1" x14ac:dyDescent="0.25">
      <c r="A144" s="454"/>
      <c r="B144" s="172" t="s">
        <v>0</v>
      </c>
      <c r="C144" s="20">
        <f t="shared" si="6"/>
        <v>0</v>
      </c>
    </row>
    <row r="145" spans="1:3" hidden="1" x14ac:dyDescent="0.25">
      <c r="A145" s="454"/>
      <c r="B145" s="172" t="s">
        <v>21</v>
      </c>
      <c r="C145" s="20">
        <f t="shared" si="6"/>
        <v>0</v>
      </c>
    </row>
    <row r="146" spans="1:3" hidden="1" x14ac:dyDescent="0.25">
      <c r="A146" s="454"/>
      <c r="B146" s="172" t="s">
        <v>1</v>
      </c>
      <c r="C146" s="20">
        <f t="shared" si="6"/>
        <v>0</v>
      </c>
    </row>
    <row r="147" spans="1:3" hidden="1" x14ac:dyDescent="0.25">
      <c r="A147" s="454"/>
      <c r="B147" s="172" t="s">
        <v>22</v>
      </c>
      <c r="C147" s="20">
        <f t="shared" si="6"/>
        <v>0</v>
      </c>
    </row>
    <row r="148" spans="1:3" hidden="1" x14ac:dyDescent="0.25">
      <c r="A148" s="454"/>
      <c r="B148" s="68" t="s">
        <v>9</v>
      </c>
      <c r="C148" s="20">
        <f t="shared" si="6"/>
        <v>0</v>
      </c>
    </row>
    <row r="149" spans="1:3" hidden="1" x14ac:dyDescent="0.25">
      <c r="A149" s="454"/>
      <c r="B149" s="68" t="s">
        <v>3</v>
      </c>
      <c r="C149" s="20">
        <f t="shared" si="6"/>
        <v>0</v>
      </c>
    </row>
    <row r="150" spans="1:3" ht="15.75" hidden="1" customHeight="1" x14ac:dyDescent="0.25">
      <c r="A150" s="454"/>
      <c r="B150" s="68" t="s">
        <v>4</v>
      </c>
      <c r="C150" s="20">
        <f t="shared" si="6"/>
        <v>0</v>
      </c>
    </row>
    <row r="151" spans="1:3" hidden="1" x14ac:dyDescent="0.25">
      <c r="A151" s="454"/>
      <c r="B151" s="68" t="s">
        <v>5</v>
      </c>
      <c r="C151" s="20">
        <f t="shared" si="6"/>
        <v>0</v>
      </c>
    </row>
    <row r="152" spans="1:3" hidden="1" x14ac:dyDescent="0.25">
      <c r="A152" s="454"/>
      <c r="B152" s="68" t="s">
        <v>23</v>
      </c>
      <c r="C152" s="20">
        <f t="shared" si="6"/>
        <v>0</v>
      </c>
    </row>
    <row r="153" spans="1:3" hidden="1" x14ac:dyDescent="0.25">
      <c r="A153" s="454"/>
      <c r="B153" s="68" t="s">
        <v>24</v>
      </c>
      <c r="C153" s="20">
        <f t="shared" si="6"/>
        <v>0</v>
      </c>
    </row>
    <row r="154" spans="1:3" ht="15.75" hidden="1" customHeight="1" x14ac:dyDescent="0.25">
      <c r="A154" s="454"/>
      <c r="B154" s="68" t="s">
        <v>7</v>
      </c>
      <c r="C154" s="20">
        <f t="shared" si="6"/>
        <v>0</v>
      </c>
    </row>
    <row r="155" spans="1:3" ht="15.75" hidden="1" customHeight="1" x14ac:dyDescent="0.25">
      <c r="A155" s="454"/>
      <c r="B155" s="68" t="s">
        <v>8</v>
      </c>
      <c r="C155" s="20">
        <f t="shared" si="6"/>
        <v>0</v>
      </c>
    </row>
    <row r="156" spans="1:3" ht="15.75" hidden="1" customHeight="1" x14ac:dyDescent="0.25">
      <c r="A156" s="454"/>
      <c r="B156" s="11"/>
      <c r="C156" s="3"/>
    </row>
    <row r="157" spans="1:3" ht="15.75" hidden="1" customHeight="1" x14ac:dyDescent="0.25">
      <c r="A157" s="454"/>
      <c r="B157" s="170" t="s">
        <v>26</v>
      </c>
      <c r="C157" s="20">
        <f>SUM(C143:C156)</f>
        <v>0</v>
      </c>
    </row>
    <row r="158" spans="1:3" ht="16.5" hidden="1" customHeight="1" thickBot="1" x14ac:dyDescent="0.3">
      <c r="A158" s="455"/>
      <c r="B158" s="113" t="s">
        <v>27</v>
      </c>
      <c r="C158" s="21">
        <f>C157</f>
        <v>0</v>
      </c>
    </row>
    <row r="159" spans="1:3" hidden="1" x14ac:dyDescent="0.25">
      <c r="A159" s="86"/>
      <c r="B159" s="86"/>
      <c r="C159" s="88"/>
    </row>
    <row r="160" spans="1:3" ht="15.75" hidden="1" thickBot="1" x14ac:dyDescent="0.3">
      <c r="A160" s="86"/>
      <c r="B160" s="86"/>
      <c r="C160" s="88"/>
    </row>
    <row r="161" spans="1:3" ht="15.75" hidden="1" customHeight="1" thickBot="1" x14ac:dyDescent="0.3">
      <c r="A161" s="453" t="s">
        <v>121</v>
      </c>
      <c r="B161" s="187" t="s">
        <v>117</v>
      </c>
      <c r="C161" s="119">
        <f>C$4</f>
        <v>46023</v>
      </c>
    </row>
    <row r="162" spans="1:3" hidden="1" x14ac:dyDescent="0.25">
      <c r="A162" s="454"/>
      <c r="B162" s="172" t="s">
        <v>20</v>
      </c>
      <c r="C162" s="20">
        <f t="shared" ref="C162:C174" si="7">IF(C23=0,0,((C5*0.5)-C41)*C78*C127*C$2)</f>
        <v>0</v>
      </c>
    </row>
    <row r="163" spans="1:3" hidden="1" x14ac:dyDescent="0.25">
      <c r="A163" s="454"/>
      <c r="B163" s="172" t="s">
        <v>0</v>
      </c>
      <c r="C163" s="20">
        <f t="shared" si="7"/>
        <v>0</v>
      </c>
    </row>
    <row r="164" spans="1:3" hidden="1" x14ac:dyDescent="0.25">
      <c r="A164" s="454"/>
      <c r="B164" s="172" t="s">
        <v>21</v>
      </c>
      <c r="C164" s="20">
        <f t="shared" si="7"/>
        <v>0</v>
      </c>
    </row>
    <row r="165" spans="1:3" hidden="1" x14ac:dyDescent="0.25">
      <c r="A165" s="454"/>
      <c r="B165" s="172" t="s">
        <v>1</v>
      </c>
      <c r="C165" s="20">
        <f t="shared" si="7"/>
        <v>0</v>
      </c>
    </row>
    <row r="166" spans="1:3" hidden="1" x14ac:dyDescent="0.25">
      <c r="A166" s="454"/>
      <c r="B166" s="172" t="s">
        <v>22</v>
      </c>
      <c r="C166" s="20">
        <f t="shared" si="7"/>
        <v>0</v>
      </c>
    </row>
    <row r="167" spans="1:3" hidden="1" x14ac:dyDescent="0.25">
      <c r="A167" s="454"/>
      <c r="B167" s="68" t="s">
        <v>9</v>
      </c>
      <c r="C167" s="20">
        <f t="shared" si="7"/>
        <v>0</v>
      </c>
    </row>
    <row r="168" spans="1:3" hidden="1" x14ac:dyDescent="0.25">
      <c r="A168" s="454"/>
      <c r="B168" s="68" t="s">
        <v>3</v>
      </c>
      <c r="C168" s="20">
        <f t="shared" si="7"/>
        <v>0</v>
      </c>
    </row>
    <row r="169" spans="1:3" ht="15.75" hidden="1" customHeight="1" x14ac:dyDescent="0.25">
      <c r="A169" s="454"/>
      <c r="B169" s="68" t="s">
        <v>4</v>
      </c>
      <c r="C169" s="20">
        <f t="shared" si="7"/>
        <v>0</v>
      </c>
    </row>
    <row r="170" spans="1:3" hidden="1" x14ac:dyDescent="0.25">
      <c r="A170" s="454"/>
      <c r="B170" s="68" t="s">
        <v>5</v>
      </c>
      <c r="C170" s="20">
        <f t="shared" si="7"/>
        <v>0</v>
      </c>
    </row>
    <row r="171" spans="1:3" hidden="1" x14ac:dyDescent="0.25">
      <c r="A171" s="454"/>
      <c r="B171" s="68" t="s">
        <v>23</v>
      </c>
      <c r="C171" s="20">
        <f t="shared" si="7"/>
        <v>0</v>
      </c>
    </row>
    <row r="172" spans="1:3" hidden="1" x14ac:dyDescent="0.25">
      <c r="A172" s="454"/>
      <c r="B172" s="68" t="s">
        <v>24</v>
      </c>
      <c r="C172" s="20">
        <f t="shared" si="7"/>
        <v>0</v>
      </c>
    </row>
    <row r="173" spans="1:3" ht="15.75" hidden="1" customHeight="1" x14ac:dyDescent="0.25">
      <c r="A173" s="454"/>
      <c r="B173" s="68" t="s">
        <v>7</v>
      </c>
      <c r="C173" s="20">
        <f t="shared" si="7"/>
        <v>0</v>
      </c>
    </row>
    <row r="174" spans="1:3" ht="15.75" hidden="1" customHeight="1" x14ac:dyDescent="0.25">
      <c r="A174" s="454"/>
      <c r="B174" s="68" t="s">
        <v>8</v>
      </c>
      <c r="C174" s="20">
        <f t="shared" si="7"/>
        <v>0</v>
      </c>
    </row>
    <row r="175" spans="1:3" ht="15.75" hidden="1" customHeight="1" x14ac:dyDescent="0.25">
      <c r="A175" s="454"/>
      <c r="B175" s="11"/>
      <c r="C175" s="3"/>
    </row>
    <row r="176" spans="1:3" ht="15.75" hidden="1" customHeight="1" x14ac:dyDescent="0.25">
      <c r="A176" s="454"/>
      <c r="B176" s="170" t="s">
        <v>26</v>
      </c>
      <c r="C176" s="20">
        <f>SUM(C162:C175)</f>
        <v>0</v>
      </c>
    </row>
    <row r="177" spans="1:3" ht="16.5" hidden="1" customHeight="1" thickBot="1" x14ac:dyDescent="0.3">
      <c r="A177" s="455"/>
      <c r="B177" s="113" t="s">
        <v>27</v>
      </c>
      <c r="C177" s="21">
        <f>C176</f>
        <v>0</v>
      </c>
    </row>
    <row r="178" spans="1:3" hidden="1" x14ac:dyDescent="0.25">
      <c r="A178" s="86"/>
      <c r="B178" s="86" t="s">
        <v>122</v>
      </c>
      <c r="C178" s="89">
        <f>C157+C176</f>
        <v>0</v>
      </c>
    </row>
    <row r="179" spans="1:3" hidden="1" x14ac:dyDescent="0.25">
      <c r="A179" s="86"/>
      <c r="B179" s="86" t="s">
        <v>175</v>
      </c>
      <c r="C179" s="88">
        <f>C178-C73</f>
        <v>0</v>
      </c>
    </row>
    <row r="180" spans="1:3" ht="15.75" hidden="1" thickBot="1" x14ac:dyDescent="0.3">
      <c r="A180" s="86"/>
      <c r="B180" s="86"/>
      <c r="C180" s="88"/>
    </row>
    <row r="181" spans="1:3" ht="15.75" hidden="1" thickBot="1" x14ac:dyDescent="0.3">
      <c r="A181" s="86"/>
      <c r="B181" s="183" t="s">
        <v>39</v>
      </c>
      <c r="C181" s="119">
        <f>C$4</f>
        <v>46023</v>
      </c>
    </row>
    <row r="182" spans="1:3" hidden="1" x14ac:dyDescent="0.25">
      <c r="A182" s="86"/>
      <c r="B182" s="177" t="s">
        <v>123</v>
      </c>
      <c r="C182" s="95">
        <f>C157*'YTD PROGRAM SUMMARY'!C39</f>
        <v>0</v>
      </c>
    </row>
    <row r="183" spans="1:3" ht="15.75" hidden="1" thickBot="1" x14ac:dyDescent="0.3">
      <c r="A183" s="86"/>
      <c r="B183" s="70" t="s">
        <v>124</v>
      </c>
      <c r="C183" s="90">
        <f>C176*'YTD PROGRAM SUMMARY'!C39</f>
        <v>0</v>
      </c>
    </row>
    <row r="184" spans="1:3" hidden="1" x14ac:dyDescent="0.25">
      <c r="A184" s="86"/>
      <c r="B184" s="177" t="s">
        <v>125</v>
      </c>
      <c r="C184" s="91">
        <f>IFERROR(C182/C73,0)</f>
        <v>0</v>
      </c>
    </row>
    <row r="185" spans="1:3" ht="15.75" hidden="1" thickBot="1" x14ac:dyDescent="0.3">
      <c r="A185" s="86"/>
      <c r="B185" s="70" t="s">
        <v>126</v>
      </c>
      <c r="C185" s="92">
        <f>IFERROR(C183/C73,0)</f>
        <v>0</v>
      </c>
    </row>
    <row r="186" spans="1:3" ht="15.75" hidden="1" thickBot="1" x14ac:dyDescent="0.3">
      <c r="A186" s="86"/>
      <c r="B186" s="184" t="s">
        <v>127</v>
      </c>
      <c r="C186" s="94">
        <f>C184+C185</f>
        <v>0</v>
      </c>
    </row>
    <row r="187" spans="1:3" ht="15.75" hidden="1" thickBot="1" x14ac:dyDescent="0.3">
      <c r="A187" s="86"/>
      <c r="B187" s="86"/>
      <c r="C187" s="88"/>
    </row>
    <row r="188" spans="1:3" ht="15.75" hidden="1" thickBot="1" x14ac:dyDescent="0.3">
      <c r="A188" s="86"/>
      <c r="B188" s="183" t="s">
        <v>37</v>
      </c>
      <c r="C188" s="119">
        <f>C$4</f>
        <v>46023</v>
      </c>
    </row>
    <row r="189" spans="1:3" hidden="1" x14ac:dyDescent="0.25">
      <c r="A189" s="86"/>
      <c r="B189" s="177" t="s">
        <v>128</v>
      </c>
      <c r="C189" s="95">
        <f>C157*'YTD PROGRAM SUMMARY'!C40</f>
        <v>0</v>
      </c>
    </row>
    <row r="190" spans="1:3" ht="15.75" hidden="1" thickBot="1" x14ac:dyDescent="0.3">
      <c r="A190" s="86"/>
      <c r="B190" s="70" t="s">
        <v>129</v>
      </c>
      <c r="C190" s="90">
        <f>C176*'YTD PROGRAM SUMMARY'!C40</f>
        <v>0</v>
      </c>
    </row>
    <row r="191" spans="1:3" hidden="1" x14ac:dyDescent="0.25">
      <c r="A191" s="86"/>
      <c r="B191" s="177" t="s">
        <v>130</v>
      </c>
      <c r="C191" s="91">
        <f>IFERROR(C189/C73,0)</f>
        <v>0</v>
      </c>
    </row>
    <row r="192" spans="1:3" ht="15.75" hidden="1" thickBot="1" x14ac:dyDescent="0.3">
      <c r="A192" s="86"/>
      <c r="B192" s="70" t="s">
        <v>131</v>
      </c>
      <c r="C192" s="92">
        <f>IFERROR(C190/C73,0)</f>
        <v>0</v>
      </c>
    </row>
    <row r="193" spans="1:3" ht="15.75" hidden="1" thickBot="1" x14ac:dyDescent="0.3">
      <c r="A193" s="86"/>
      <c r="B193" s="184" t="s">
        <v>132</v>
      </c>
      <c r="C193" s="94">
        <f>C191+C192</f>
        <v>0</v>
      </c>
    </row>
    <row r="194" spans="1:3" hidden="1" x14ac:dyDescent="0.25">
      <c r="A194" s="86"/>
      <c r="B194" s="86" t="s">
        <v>133</v>
      </c>
      <c r="C194" s="96">
        <f>C186+C193</f>
        <v>0</v>
      </c>
    </row>
    <row r="195" spans="1:3" hidden="1" x14ac:dyDescent="0.25">
      <c r="A195" s="86"/>
      <c r="B195" s="86"/>
      <c r="C195" s="88"/>
    </row>
    <row r="196" spans="1:3" hidden="1" x14ac:dyDescent="0.25">
      <c r="A196" s="86"/>
      <c r="B196" s="86" t="s">
        <v>134</v>
      </c>
      <c r="C196" s="97">
        <f t="shared" ref="C196" si="8">SUM(C182:C183)</f>
        <v>0</v>
      </c>
    </row>
    <row r="197" spans="1:3" hidden="1" x14ac:dyDescent="0.25">
      <c r="A197" s="86"/>
      <c r="B197" s="86" t="s">
        <v>135</v>
      </c>
      <c r="C197" s="97">
        <f t="shared" ref="C197" si="9">SUM(C189:C190)</f>
        <v>0</v>
      </c>
    </row>
    <row r="198" spans="1:3" hidden="1" x14ac:dyDescent="0.25">
      <c r="A198" s="86"/>
      <c r="B198" s="86" t="s">
        <v>122</v>
      </c>
      <c r="C198" s="99">
        <f t="shared" ref="C198" si="10">SUM(C196:C197)</f>
        <v>0</v>
      </c>
    </row>
    <row r="199" spans="1:3" hidden="1" x14ac:dyDescent="0.25"/>
    <row r="200" spans="1:3" hidden="1" x14ac:dyDescent="0.25">
      <c r="B200" s="137" t="s">
        <v>223</v>
      </c>
      <c r="C200" s="260">
        <f>IF('YTD PROGRAM SUMMARY'!C4=0,0,C198-C73)</f>
        <v>0</v>
      </c>
    </row>
    <row r="201" spans="1:3" hidden="1" x14ac:dyDescent="0.25">
      <c r="B201" s="137"/>
      <c r="C201" s="137"/>
    </row>
  </sheetData>
  <mergeCells count="11">
    <mergeCell ref="B108:C108"/>
    <mergeCell ref="A126:A139"/>
    <mergeCell ref="A142:A158"/>
    <mergeCell ref="A161:A177"/>
    <mergeCell ref="A107:A122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E231"/>
  <sheetViews>
    <sheetView zoomScale="80" zoomScaleNormal="80" workbookViewId="0">
      <pane xSplit="2" topLeftCell="C1" activePane="topRight" state="frozen"/>
      <selection activeCell="CS42" sqref="CR42:CS43"/>
      <selection pane="topRight" activeCell="E33" sqref="E33"/>
    </sheetView>
  </sheetViews>
  <sheetFormatPr defaultRowHeight="15" x14ac:dyDescent="0.25"/>
  <cols>
    <col min="1" max="1" width="9.7109375" customWidth="1"/>
    <col min="2" max="2" width="24.7109375" customWidth="1"/>
    <col min="3" max="3" width="15.7109375" bestFit="1" customWidth="1"/>
    <col min="4" max="4" width="10.5703125" bestFit="1" customWidth="1"/>
    <col min="5" max="5" width="15.28515625" customWidth="1"/>
    <col min="16" max="16" width="9.28515625" customWidth="1"/>
  </cols>
  <sheetData>
    <row r="1" spans="1:5" s="2" customFormat="1" ht="15.75" thickBot="1" x14ac:dyDescent="0.3">
      <c r="A1" s="16"/>
      <c r="B1" s="16"/>
      <c r="C1" s="16"/>
      <c r="D1"/>
      <c r="E1"/>
    </row>
    <row r="2" spans="1:5" ht="15.75" thickBot="1" x14ac:dyDescent="0.3">
      <c r="A2" s="16"/>
      <c r="B2" s="22" t="s">
        <v>13</v>
      </c>
      <c r="C2" s="251">
        <f>' LI 1M - RES'!C2</f>
        <v>1</v>
      </c>
    </row>
    <row r="3" spans="1:5" s="5" customFormat="1" ht="15.75" thickBot="1" x14ac:dyDescent="0.3">
      <c r="B3" s="16"/>
      <c r="C3" s="16"/>
    </row>
    <row r="4" spans="1:5" ht="15.75" customHeight="1" thickBot="1" x14ac:dyDescent="0.3">
      <c r="A4" s="444" t="s">
        <v>14</v>
      </c>
      <c r="B4" s="15" t="s">
        <v>10</v>
      </c>
      <c r="C4" s="119">
        <f>' 1M - RES'!C4</f>
        <v>46023</v>
      </c>
    </row>
    <row r="5" spans="1:5" ht="15" customHeight="1" x14ac:dyDescent="0.25">
      <c r="A5" s="445"/>
      <c r="B5" s="9" t="s">
        <v>20</v>
      </c>
      <c r="C5" s="3">
        <f>'BIZ kWh ENTRY'!AI116</f>
        <v>0</v>
      </c>
    </row>
    <row r="6" spans="1:5" x14ac:dyDescent="0.25">
      <c r="A6" s="445"/>
      <c r="B6" s="10" t="s">
        <v>0</v>
      </c>
      <c r="C6" s="3">
        <f>'BIZ kWh ENTRY'!AI117</f>
        <v>0</v>
      </c>
    </row>
    <row r="7" spans="1:5" x14ac:dyDescent="0.25">
      <c r="A7" s="445"/>
      <c r="B7" s="9" t="s">
        <v>21</v>
      </c>
      <c r="C7" s="3">
        <f>'BIZ kWh ENTRY'!AI118</f>
        <v>0</v>
      </c>
    </row>
    <row r="8" spans="1:5" x14ac:dyDescent="0.25">
      <c r="A8" s="445"/>
      <c r="B8" s="9" t="s">
        <v>1</v>
      </c>
      <c r="C8" s="3">
        <f>'BIZ kWh ENTRY'!AI119</f>
        <v>0</v>
      </c>
    </row>
    <row r="9" spans="1:5" x14ac:dyDescent="0.25">
      <c r="A9" s="445"/>
      <c r="B9" s="10" t="s">
        <v>22</v>
      </c>
      <c r="C9" s="3">
        <f>'BIZ kWh ENTRY'!AI120</f>
        <v>0</v>
      </c>
    </row>
    <row r="10" spans="1:5" x14ac:dyDescent="0.25">
      <c r="A10" s="445"/>
      <c r="B10" s="9" t="s">
        <v>9</v>
      </c>
      <c r="C10" s="3">
        <f>'BIZ kWh ENTRY'!AI121</f>
        <v>0</v>
      </c>
    </row>
    <row r="11" spans="1:5" x14ac:dyDescent="0.25">
      <c r="A11" s="445"/>
      <c r="B11" s="9" t="s">
        <v>3</v>
      </c>
      <c r="C11" s="3">
        <f>'BIZ kWh ENTRY'!AI122</f>
        <v>0</v>
      </c>
    </row>
    <row r="12" spans="1:5" x14ac:dyDescent="0.25">
      <c r="A12" s="445"/>
      <c r="B12" s="9" t="s">
        <v>4</v>
      </c>
      <c r="C12" s="3">
        <f>'BIZ kWh ENTRY'!AI123</f>
        <v>0</v>
      </c>
    </row>
    <row r="13" spans="1:5" x14ac:dyDescent="0.25">
      <c r="A13" s="445"/>
      <c r="B13" s="9" t="s">
        <v>5</v>
      </c>
      <c r="C13" s="3">
        <f>'BIZ kWh ENTRY'!AI124</f>
        <v>0</v>
      </c>
    </row>
    <row r="14" spans="1:5" x14ac:dyDescent="0.25">
      <c r="A14" s="445"/>
      <c r="B14" s="9" t="s">
        <v>23</v>
      </c>
      <c r="C14" s="3">
        <f>'BIZ kWh ENTRY'!AI125</f>
        <v>0</v>
      </c>
    </row>
    <row r="15" spans="1:5" x14ac:dyDescent="0.25">
      <c r="A15" s="445"/>
      <c r="B15" s="9" t="s">
        <v>24</v>
      </c>
      <c r="C15" s="3">
        <f>'BIZ kWh ENTRY'!AI126</f>
        <v>0</v>
      </c>
    </row>
    <row r="16" spans="1:5" x14ac:dyDescent="0.25">
      <c r="A16" s="445"/>
      <c r="B16" s="9" t="s">
        <v>7</v>
      </c>
      <c r="C16" s="3">
        <f>'BIZ kWh ENTRY'!AI127</f>
        <v>0</v>
      </c>
    </row>
    <row r="17" spans="1:3" x14ac:dyDescent="0.25">
      <c r="A17" s="445"/>
      <c r="B17" s="9" t="s">
        <v>8</v>
      </c>
      <c r="C17" s="3">
        <f>'BIZ kWh ENTRY'!AI128</f>
        <v>0</v>
      </c>
    </row>
    <row r="18" spans="1:3" x14ac:dyDescent="0.25">
      <c r="A18" s="445"/>
      <c r="B18" s="9" t="s">
        <v>11</v>
      </c>
      <c r="C18" s="3"/>
    </row>
    <row r="19" spans="1:3" ht="15.75" thickBot="1" x14ac:dyDescent="0.3">
      <c r="A19" s="446"/>
      <c r="B19" s="149" t="str">
        <f>' LI 1M - RES'!B16</f>
        <v>Monthly kWh</v>
      </c>
      <c r="C19" s="168">
        <f>SUM(C5:C18)</f>
        <v>0</v>
      </c>
    </row>
    <row r="20" spans="1:3" x14ac:dyDescent="0.25">
      <c r="A20" s="180"/>
      <c r="B20" s="181"/>
      <c r="C20" s="7"/>
    </row>
    <row r="21" spans="1:3" ht="15.75" thickBot="1" x14ac:dyDescent="0.3">
      <c r="C21" s="106"/>
    </row>
    <row r="22" spans="1:3" ht="16.5" thickBot="1" x14ac:dyDescent="0.3">
      <c r="A22" s="447" t="s">
        <v>15</v>
      </c>
      <c r="B22" s="15" t="str">
        <f t="shared" ref="B22" si="0">B4</f>
        <v>End Use</v>
      </c>
      <c r="C22" s="119">
        <f>C$4</f>
        <v>46023</v>
      </c>
    </row>
    <row r="23" spans="1:3" ht="15" customHeight="1" x14ac:dyDescent="0.25">
      <c r="A23" s="448"/>
      <c r="B23" s="9" t="str">
        <f t="shared" ref="B23:C37" si="1">B5</f>
        <v>Air Comp</v>
      </c>
      <c r="C23" s="3">
        <f>C5</f>
        <v>0</v>
      </c>
    </row>
    <row r="24" spans="1:3" x14ac:dyDescent="0.25">
      <c r="A24" s="448"/>
      <c r="B24" s="10" t="str">
        <f t="shared" si="1"/>
        <v>Building Shell</v>
      </c>
      <c r="C24" s="3">
        <f t="shared" si="1"/>
        <v>0</v>
      </c>
    </row>
    <row r="25" spans="1:3" x14ac:dyDescent="0.25">
      <c r="A25" s="448"/>
      <c r="B25" s="9" t="str">
        <f t="shared" si="1"/>
        <v>Cooking</v>
      </c>
      <c r="C25" s="3">
        <f t="shared" si="1"/>
        <v>0</v>
      </c>
    </row>
    <row r="26" spans="1:3" x14ac:dyDescent="0.25">
      <c r="A26" s="448"/>
      <c r="B26" s="9" t="str">
        <f t="shared" si="1"/>
        <v>Cooling</v>
      </c>
      <c r="C26" s="3">
        <f t="shared" si="1"/>
        <v>0</v>
      </c>
    </row>
    <row r="27" spans="1:3" x14ac:dyDescent="0.25">
      <c r="A27" s="448"/>
      <c r="B27" s="10" t="str">
        <f t="shared" si="1"/>
        <v>Ext Lighting</v>
      </c>
      <c r="C27" s="3">
        <f t="shared" si="1"/>
        <v>0</v>
      </c>
    </row>
    <row r="28" spans="1:3" x14ac:dyDescent="0.25">
      <c r="A28" s="448"/>
      <c r="B28" s="9" t="str">
        <f t="shared" si="1"/>
        <v>Heating</v>
      </c>
      <c r="C28" s="3">
        <f t="shared" si="1"/>
        <v>0</v>
      </c>
    </row>
    <row r="29" spans="1:3" x14ac:dyDescent="0.25">
      <c r="A29" s="448"/>
      <c r="B29" s="9" t="str">
        <f t="shared" si="1"/>
        <v>HVAC</v>
      </c>
      <c r="C29" s="3">
        <f t="shared" si="1"/>
        <v>0</v>
      </c>
    </row>
    <row r="30" spans="1:3" x14ac:dyDescent="0.25">
      <c r="A30" s="448"/>
      <c r="B30" s="9" t="str">
        <f t="shared" si="1"/>
        <v>Lighting</v>
      </c>
      <c r="C30" s="3">
        <f t="shared" si="1"/>
        <v>0</v>
      </c>
    </row>
    <row r="31" spans="1:3" x14ac:dyDescent="0.25">
      <c r="A31" s="448"/>
      <c r="B31" s="9" t="str">
        <f t="shared" si="1"/>
        <v>Miscellaneous</v>
      </c>
      <c r="C31" s="3">
        <f t="shared" si="1"/>
        <v>0</v>
      </c>
    </row>
    <row r="32" spans="1:3" ht="15" customHeight="1" x14ac:dyDescent="0.25">
      <c r="A32" s="448"/>
      <c r="B32" s="9" t="str">
        <f t="shared" si="1"/>
        <v>Motors</v>
      </c>
      <c r="C32" s="3">
        <f t="shared" si="1"/>
        <v>0</v>
      </c>
    </row>
    <row r="33" spans="1:3" x14ac:dyDescent="0.25">
      <c r="A33" s="448"/>
      <c r="B33" s="9" t="str">
        <f t="shared" si="1"/>
        <v>Process</v>
      </c>
      <c r="C33" s="3">
        <f t="shared" si="1"/>
        <v>0</v>
      </c>
    </row>
    <row r="34" spans="1:3" x14ac:dyDescent="0.25">
      <c r="A34" s="448"/>
      <c r="B34" s="9" t="str">
        <f t="shared" si="1"/>
        <v>Refrigeration</v>
      </c>
      <c r="C34" s="3">
        <f t="shared" si="1"/>
        <v>0</v>
      </c>
    </row>
    <row r="35" spans="1:3" x14ac:dyDescent="0.25">
      <c r="A35" s="448"/>
      <c r="B35" s="9" t="str">
        <f t="shared" si="1"/>
        <v>Water Heating</v>
      </c>
      <c r="C35" s="3">
        <f t="shared" si="1"/>
        <v>0</v>
      </c>
    </row>
    <row r="36" spans="1:3" ht="15" customHeight="1" x14ac:dyDescent="0.25">
      <c r="A36" s="448"/>
      <c r="B36" s="9" t="str">
        <f t="shared" si="1"/>
        <v xml:space="preserve"> </v>
      </c>
      <c r="C36" s="3"/>
    </row>
    <row r="37" spans="1:3" ht="15" customHeight="1" thickBot="1" x14ac:dyDescent="0.3">
      <c r="A37" s="449"/>
      <c r="B37" s="149" t="str">
        <f t="shared" si="1"/>
        <v>Monthly kWh</v>
      </c>
      <c r="C37" s="168">
        <f>SUM(C23:C36)</f>
        <v>0</v>
      </c>
    </row>
    <row r="38" spans="1:3" x14ac:dyDescent="0.25">
      <c r="A38" s="6"/>
      <c r="B38" s="181"/>
      <c r="C38" s="7"/>
    </row>
    <row r="39" spans="1:3" ht="15.75" thickBot="1" x14ac:dyDescent="0.3">
      <c r="C39" s="106"/>
    </row>
    <row r="40" spans="1:3" ht="16.5" thickBot="1" x14ac:dyDescent="0.3">
      <c r="A40" s="450" t="s">
        <v>16</v>
      </c>
      <c r="B40" s="15" t="str">
        <f t="shared" ref="B40:B55" si="2">B22</f>
        <v>End Use</v>
      </c>
      <c r="C40" s="119">
        <f>C$4</f>
        <v>46023</v>
      </c>
    </row>
    <row r="41" spans="1:3" ht="15" customHeight="1" x14ac:dyDescent="0.25">
      <c r="A41" s="451"/>
      <c r="B41" s="9" t="str">
        <f t="shared" si="2"/>
        <v>Air Comp</v>
      </c>
      <c r="C41" s="3">
        <v>0</v>
      </c>
    </row>
    <row r="42" spans="1:3" x14ac:dyDescent="0.25">
      <c r="A42" s="451"/>
      <c r="B42" s="10" t="str">
        <f t="shared" si="2"/>
        <v>Building Shell</v>
      </c>
      <c r="C42" s="3">
        <v>0</v>
      </c>
    </row>
    <row r="43" spans="1:3" x14ac:dyDescent="0.25">
      <c r="A43" s="451"/>
      <c r="B43" s="9" t="str">
        <f t="shared" si="2"/>
        <v>Cooking</v>
      </c>
      <c r="C43" s="3">
        <v>0</v>
      </c>
    </row>
    <row r="44" spans="1:3" x14ac:dyDescent="0.25">
      <c r="A44" s="451"/>
      <c r="B44" s="9" t="str">
        <f t="shared" si="2"/>
        <v>Cooling</v>
      </c>
      <c r="C44" s="3">
        <v>0</v>
      </c>
    </row>
    <row r="45" spans="1:3" x14ac:dyDescent="0.25">
      <c r="A45" s="451"/>
      <c r="B45" s="10" t="str">
        <f t="shared" si="2"/>
        <v>Ext Lighting</v>
      </c>
      <c r="C45" s="3">
        <v>0</v>
      </c>
    </row>
    <row r="46" spans="1:3" x14ac:dyDescent="0.25">
      <c r="A46" s="451"/>
      <c r="B46" s="9" t="str">
        <f t="shared" si="2"/>
        <v>Heating</v>
      </c>
      <c r="C46" s="3">
        <v>0</v>
      </c>
    </row>
    <row r="47" spans="1:3" x14ac:dyDescent="0.25">
      <c r="A47" s="451"/>
      <c r="B47" s="9" t="str">
        <f t="shared" si="2"/>
        <v>HVAC</v>
      </c>
      <c r="C47" s="3">
        <v>0</v>
      </c>
    </row>
    <row r="48" spans="1:3" x14ac:dyDescent="0.25">
      <c r="A48" s="451"/>
      <c r="B48" s="9" t="str">
        <f t="shared" si="2"/>
        <v>Lighting</v>
      </c>
      <c r="C48" s="3">
        <v>0</v>
      </c>
    </row>
    <row r="49" spans="1:3" x14ac:dyDescent="0.25">
      <c r="A49" s="451"/>
      <c r="B49" s="9" t="str">
        <f t="shared" si="2"/>
        <v>Miscellaneous</v>
      </c>
      <c r="C49" s="3">
        <v>0</v>
      </c>
    </row>
    <row r="50" spans="1:3" ht="15" customHeight="1" x14ac:dyDescent="0.25">
      <c r="A50" s="451"/>
      <c r="B50" s="9" t="str">
        <f t="shared" si="2"/>
        <v>Motors</v>
      </c>
      <c r="C50" s="3">
        <v>0</v>
      </c>
    </row>
    <row r="51" spans="1:3" x14ac:dyDescent="0.25">
      <c r="A51" s="451"/>
      <c r="B51" s="9" t="str">
        <f t="shared" si="2"/>
        <v>Process</v>
      </c>
      <c r="C51" s="3">
        <v>0</v>
      </c>
    </row>
    <row r="52" spans="1:3" x14ac:dyDescent="0.25">
      <c r="A52" s="451"/>
      <c r="B52" s="9" t="str">
        <f t="shared" si="2"/>
        <v>Refrigeration</v>
      </c>
      <c r="C52" s="3">
        <v>0</v>
      </c>
    </row>
    <row r="53" spans="1:3" x14ac:dyDescent="0.25">
      <c r="A53" s="451"/>
      <c r="B53" s="9" t="str">
        <f t="shared" si="2"/>
        <v>Water Heating</v>
      </c>
      <c r="C53" s="3">
        <v>0</v>
      </c>
    </row>
    <row r="54" spans="1:3" ht="15" customHeight="1" x14ac:dyDescent="0.25">
      <c r="A54" s="451"/>
      <c r="B54" s="9" t="str">
        <f t="shared" si="2"/>
        <v xml:space="preserve"> </v>
      </c>
      <c r="C54" s="3"/>
    </row>
    <row r="55" spans="1:3" ht="15" customHeight="1" thickBot="1" x14ac:dyDescent="0.3">
      <c r="A55" s="452"/>
      <c r="B55" s="149" t="str">
        <f t="shared" si="2"/>
        <v>Monthly kWh</v>
      </c>
      <c r="C55" s="168">
        <f>SUM(C41:C54)</f>
        <v>0</v>
      </c>
    </row>
    <row r="56" spans="1:3" x14ac:dyDescent="0.25">
      <c r="A56" s="6"/>
      <c r="B56" s="181"/>
      <c r="C56" s="7"/>
    </row>
    <row r="57" spans="1:3" ht="15.75" thickBot="1" x14ac:dyDescent="0.3">
      <c r="A57" s="162" t="s">
        <v>174</v>
      </c>
      <c r="B57" s="162"/>
      <c r="C57" s="162"/>
    </row>
    <row r="58" spans="1:3" ht="16.5" thickBot="1" x14ac:dyDescent="0.3">
      <c r="A58" s="453" t="s">
        <v>17</v>
      </c>
      <c r="B58" s="15" t="s">
        <v>10</v>
      </c>
      <c r="C58" s="119">
        <f>C$4</f>
        <v>46023</v>
      </c>
    </row>
    <row r="59" spans="1:3" ht="15" customHeight="1" x14ac:dyDescent="0.25">
      <c r="A59" s="454"/>
      <c r="B59" s="11" t="str">
        <f t="shared" ref="B59:B72" si="3">B41</f>
        <v>Air Comp</v>
      </c>
      <c r="C59" s="20">
        <f>((C5*0.5)-C41)*C78*C93*C$2</f>
        <v>0</v>
      </c>
    </row>
    <row r="60" spans="1:3" ht="15.75" x14ac:dyDescent="0.25">
      <c r="A60" s="454"/>
      <c r="B60" s="11" t="str">
        <f t="shared" si="3"/>
        <v>Building Shell</v>
      </c>
      <c r="C60" s="20">
        <f t="shared" ref="C60:C71" si="4">((C6*0.5)-C42)*C79*C94*C$2</f>
        <v>0</v>
      </c>
    </row>
    <row r="61" spans="1:3" ht="15.75" x14ac:dyDescent="0.25">
      <c r="A61" s="454"/>
      <c r="B61" s="11" t="str">
        <f t="shared" si="3"/>
        <v>Cooking</v>
      </c>
      <c r="C61" s="20">
        <f t="shared" si="4"/>
        <v>0</v>
      </c>
    </row>
    <row r="62" spans="1:3" ht="15.75" x14ac:dyDescent="0.25">
      <c r="A62" s="454"/>
      <c r="B62" s="11" t="str">
        <f t="shared" si="3"/>
        <v>Cooling</v>
      </c>
      <c r="C62" s="20">
        <f t="shared" si="4"/>
        <v>0</v>
      </c>
    </row>
    <row r="63" spans="1:3" ht="15.75" x14ac:dyDescent="0.25">
      <c r="A63" s="454"/>
      <c r="B63" s="11" t="str">
        <f t="shared" si="3"/>
        <v>Ext Lighting</v>
      </c>
      <c r="C63" s="20">
        <f t="shared" si="4"/>
        <v>0</v>
      </c>
    </row>
    <row r="64" spans="1:3" ht="15.75" x14ac:dyDescent="0.25">
      <c r="A64" s="454"/>
      <c r="B64" s="11" t="str">
        <f t="shared" si="3"/>
        <v>Heating</v>
      </c>
      <c r="C64" s="20">
        <f t="shared" si="4"/>
        <v>0</v>
      </c>
    </row>
    <row r="65" spans="1:5" ht="15.75" x14ac:dyDescent="0.25">
      <c r="A65" s="454"/>
      <c r="B65" s="11" t="str">
        <f t="shared" si="3"/>
        <v>HVAC</v>
      </c>
      <c r="C65" s="20">
        <f t="shared" si="4"/>
        <v>0</v>
      </c>
    </row>
    <row r="66" spans="1:5" ht="15.75" x14ac:dyDescent="0.25">
      <c r="A66" s="454"/>
      <c r="B66" s="11" t="str">
        <f t="shared" si="3"/>
        <v>Lighting</v>
      </c>
      <c r="C66" s="20">
        <f t="shared" si="4"/>
        <v>0</v>
      </c>
    </row>
    <row r="67" spans="1:5" ht="15.75" x14ac:dyDescent="0.25">
      <c r="A67" s="454"/>
      <c r="B67" s="11" t="str">
        <f t="shared" si="3"/>
        <v>Miscellaneous</v>
      </c>
      <c r="C67" s="20">
        <f t="shared" si="4"/>
        <v>0</v>
      </c>
    </row>
    <row r="68" spans="1:5" ht="15.75" customHeight="1" x14ac:dyDescent="0.25">
      <c r="A68" s="454"/>
      <c r="B68" s="11" t="str">
        <f t="shared" si="3"/>
        <v>Motors</v>
      </c>
      <c r="C68" s="20">
        <f t="shared" si="4"/>
        <v>0</v>
      </c>
    </row>
    <row r="69" spans="1:5" ht="15.75" x14ac:dyDescent="0.25">
      <c r="A69" s="454"/>
      <c r="B69" s="11" t="str">
        <f t="shared" si="3"/>
        <v>Process</v>
      </c>
      <c r="C69" s="20">
        <f t="shared" si="4"/>
        <v>0</v>
      </c>
    </row>
    <row r="70" spans="1:5" ht="15.75" x14ac:dyDescent="0.25">
      <c r="A70" s="454"/>
      <c r="B70" s="11" t="str">
        <f t="shared" si="3"/>
        <v>Refrigeration</v>
      </c>
      <c r="C70" s="20">
        <f t="shared" si="4"/>
        <v>0</v>
      </c>
    </row>
    <row r="71" spans="1:5" ht="15.75" x14ac:dyDescent="0.25">
      <c r="A71" s="454"/>
      <c r="B71" s="11" t="str">
        <f t="shared" si="3"/>
        <v>Water Heating</v>
      </c>
      <c r="C71" s="20">
        <f t="shared" si="4"/>
        <v>0</v>
      </c>
    </row>
    <row r="72" spans="1:5" ht="15.75" customHeight="1" x14ac:dyDescent="0.25">
      <c r="A72" s="454"/>
      <c r="B72" s="11" t="str">
        <f t="shared" si="3"/>
        <v xml:space="preserve"> </v>
      </c>
      <c r="C72" s="3"/>
    </row>
    <row r="73" spans="1:5" ht="15.75" customHeight="1" x14ac:dyDescent="0.25">
      <c r="A73" s="454"/>
      <c r="B73" s="170" t="s">
        <v>26</v>
      </c>
      <c r="C73" s="20">
        <f>SUM(C59:C72)</f>
        <v>0</v>
      </c>
    </row>
    <row r="74" spans="1:5" ht="16.5" customHeight="1" thickBot="1" x14ac:dyDescent="0.3">
      <c r="A74" s="455"/>
      <c r="B74" s="113" t="s">
        <v>27</v>
      </c>
      <c r="C74" s="21">
        <f>C73</f>
        <v>0</v>
      </c>
    </row>
    <row r="75" spans="1:5" x14ac:dyDescent="0.25">
      <c r="A75" s="6"/>
      <c r="B75" s="27"/>
      <c r="C75" s="24"/>
    </row>
    <row r="76" spans="1:5" ht="15.75" thickBot="1" x14ac:dyDescent="0.3">
      <c r="B76" s="14"/>
      <c r="C76" s="6"/>
      <c r="D76" s="154"/>
    </row>
    <row r="77" spans="1:5" s="86" customFormat="1" ht="16.5" thickBot="1" x14ac:dyDescent="0.3">
      <c r="A77" s="456" t="s">
        <v>12</v>
      </c>
      <c r="B77" s="15" t="s">
        <v>12</v>
      </c>
      <c r="C77" s="119">
        <f>C$4</f>
        <v>46023</v>
      </c>
      <c r="E77" s="86" t="s">
        <v>173</v>
      </c>
    </row>
    <row r="78" spans="1:5" s="86" customFormat="1" ht="15.75" customHeight="1" x14ac:dyDescent="0.25">
      <c r="A78" s="457"/>
      <c r="B78" s="11" t="str">
        <f>B59</f>
        <v>Air Comp</v>
      </c>
      <c r="C78" s="349">
        <f>'2M - SGS'!C78</f>
        <v>8.5109000000000004E-2</v>
      </c>
      <c r="E78" s="347">
        <f t="shared" ref="E78:E90" si="5">SUM(C78:C78)</f>
        <v>8.5109000000000004E-2</v>
      </c>
    </row>
    <row r="79" spans="1:5" s="86" customFormat="1" ht="15.75" x14ac:dyDescent="0.25">
      <c r="A79" s="457"/>
      <c r="B79" s="11" t="str">
        <f t="shared" ref="B79:B90" si="6">B60</f>
        <v>Building Shell</v>
      </c>
      <c r="C79" s="349">
        <f>'2M - SGS'!C79</f>
        <v>0.107824</v>
      </c>
      <c r="E79" s="347">
        <f t="shared" si="5"/>
        <v>0.107824</v>
      </c>
    </row>
    <row r="80" spans="1:5" s="86" customFormat="1" ht="15.75" x14ac:dyDescent="0.25">
      <c r="A80" s="457"/>
      <c r="B80" s="11" t="str">
        <f t="shared" si="6"/>
        <v>Cooking</v>
      </c>
      <c r="C80" s="349">
        <f>'2M - SGS'!C80</f>
        <v>8.6096000000000006E-2</v>
      </c>
      <c r="E80" s="347">
        <f t="shared" si="5"/>
        <v>8.6096000000000006E-2</v>
      </c>
    </row>
    <row r="81" spans="1:5" s="86" customFormat="1" ht="15.75" x14ac:dyDescent="0.25">
      <c r="A81" s="457"/>
      <c r="B81" s="11" t="str">
        <f t="shared" si="6"/>
        <v>Cooling</v>
      </c>
      <c r="C81" s="349">
        <f>'2M - SGS'!C81</f>
        <v>6.0000000000000002E-6</v>
      </c>
      <c r="E81" s="347">
        <f t="shared" si="5"/>
        <v>6.0000000000000002E-6</v>
      </c>
    </row>
    <row r="82" spans="1:5" s="86" customFormat="1" ht="15.75" x14ac:dyDescent="0.25">
      <c r="A82" s="457"/>
      <c r="B82" s="11" t="str">
        <f t="shared" si="6"/>
        <v>Ext Lighting</v>
      </c>
      <c r="C82" s="349">
        <f>'2M - SGS'!C82</f>
        <v>0.106265</v>
      </c>
      <c r="E82" s="347">
        <f t="shared" si="5"/>
        <v>0.106265</v>
      </c>
    </row>
    <row r="83" spans="1:5" s="86" customFormat="1" ht="15.75" x14ac:dyDescent="0.25">
      <c r="A83" s="457"/>
      <c r="B83" s="11" t="str">
        <f t="shared" si="6"/>
        <v>Heating</v>
      </c>
      <c r="C83" s="349">
        <f>'2M - SGS'!C83</f>
        <v>0.210397</v>
      </c>
      <c r="E83" s="347">
        <f t="shared" si="5"/>
        <v>0.210397</v>
      </c>
    </row>
    <row r="84" spans="1:5" s="86" customFormat="1" ht="15.75" x14ac:dyDescent="0.25">
      <c r="A84" s="457"/>
      <c r="B84" s="11" t="str">
        <f t="shared" si="6"/>
        <v>HVAC</v>
      </c>
      <c r="C84" s="349">
        <f>'2M - SGS'!C84</f>
        <v>0.107824</v>
      </c>
      <c r="E84" s="347">
        <f t="shared" si="5"/>
        <v>0.107824</v>
      </c>
    </row>
    <row r="85" spans="1:5" s="86" customFormat="1" ht="15.75" x14ac:dyDescent="0.25">
      <c r="A85" s="457"/>
      <c r="B85" s="11" t="str">
        <f t="shared" si="6"/>
        <v>Lighting</v>
      </c>
      <c r="C85" s="349">
        <f>'2M - SGS'!C85</f>
        <v>9.3563999999999994E-2</v>
      </c>
      <c r="E85" s="347">
        <f t="shared" si="5"/>
        <v>9.3563999999999994E-2</v>
      </c>
    </row>
    <row r="86" spans="1:5" s="86" customFormat="1" ht="15.75" x14ac:dyDescent="0.25">
      <c r="A86" s="457"/>
      <c r="B86" s="11" t="str">
        <f t="shared" si="6"/>
        <v>Miscellaneous</v>
      </c>
      <c r="C86" s="349">
        <f>'2M - SGS'!C86</f>
        <v>8.5109000000000004E-2</v>
      </c>
      <c r="E86" s="347">
        <f t="shared" si="5"/>
        <v>8.5109000000000004E-2</v>
      </c>
    </row>
    <row r="87" spans="1:5" s="86" customFormat="1" ht="15.75" x14ac:dyDescent="0.25">
      <c r="A87" s="457"/>
      <c r="B87" s="11" t="str">
        <f t="shared" si="6"/>
        <v>Motors</v>
      </c>
      <c r="C87" s="349">
        <f>'2M - SGS'!C87</f>
        <v>8.5109000000000004E-2</v>
      </c>
      <c r="E87" s="347">
        <f t="shared" si="5"/>
        <v>8.5109000000000004E-2</v>
      </c>
    </row>
    <row r="88" spans="1:5" s="86" customFormat="1" ht="15.75" x14ac:dyDescent="0.25">
      <c r="A88" s="457"/>
      <c r="B88" s="11" t="str">
        <f t="shared" si="6"/>
        <v>Process</v>
      </c>
      <c r="C88" s="349">
        <f>'2M - SGS'!C88</f>
        <v>8.5109000000000004E-2</v>
      </c>
      <c r="E88" s="347">
        <f t="shared" si="5"/>
        <v>8.5109000000000004E-2</v>
      </c>
    </row>
    <row r="89" spans="1:5" s="86" customFormat="1" ht="15.75" x14ac:dyDescent="0.25">
      <c r="A89" s="457"/>
      <c r="B89" s="11" t="str">
        <f t="shared" si="6"/>
        <v>Refrigeration</v>
      </c>
      <c r="C89" s="349">
        <f>'2M - SGS'!C89</f>
        <v>8.3486000000000005E-2</v>
      </c>
      <c r="E89" s="347">
        <f t="shared" si="5"/>
        <v>8.3486000000000005E-2</v>
      </c>
    </row>
    <row r="90" spans="1:5" s="86" customFormat="1" ht="16.5" thickBot="1" x14ac:dyDescent="0.3">
      <c r="A90" s="458"/>
      <c r="B90" s="12" t="str">
        <f t="shared" si="6"/>
        <v>Water Heating</v>
      </c>
      <c r="C90" s="353">
        <f>'2M - SGS'!C90</f>
        <v>0.108255</v>
      </c>
      <c r="E90" s="347">
        <f t="shared" si="5"/>
        <v>0.108255</v>
      </c>
    </row>
    <row r="91" spans="1:5" s="86" customFormat="1" ht="15.75" thickBot="1" x14ac:dyDescent="0.3">
      <c r="E91" s="86" t="s">
        <v>229</v>
      </c>
    </row>
    <row r="92" spans="1:5" s="86" customFormat="1" ht="15" customHeight="1" thickBot="1" x14ac:dyDescent="0.3">
      <c r="A92" s="459" t="s">
        <v>28</v>
      </c>
      <c r="B92" s="359" t="s">
        <v>32</v>
      </c>
      <c r="C92" s="119">
        <f>C$4</f>
        <v>46023</v>
      </c>
    </row>
    <row r="93" spans="1:5" s="86" customFormat="1" ht="15.75" customHeight="1" x14ac:dyDescent="0.25">
      <c r="A93" s="460"/>
      <c r="B93" s="68" t="str">
        <f>B78</f>
        <v>Air Comp</v>
      </c>
      <c r="C93" s="357">
        <f>'4M - SPS'!C93</f>
        <v>3.9829999999999997E-2</v>
      </c>
      <c r="E93" s="86" t="s">
        <v>230</v>
      </c>
    </row>
    <row r="94" spans="1:5" s="86" customFormat="1" x14ac:dyDescent="0.25">
      <c r="A94" s="460"/>
      <c r="B94" s="68" t="str">
        <f t="shared" ref="B94:B105" si="7">B79</f>
        <v>Building Shell</v>
      </c>
      <c r="C94" s="357">
        <f>'4M - SPS'!C94</f>
        <v>4.6690000000000002E-2</v>
      </c>
    </row>
    <row r="95" spans="1:5" s="86" customFormat="1" x14ac:dyDescent="0.25">
      <c r="A95" s="460"/>
      <c r="B95" s="68" t="str">
        <f t="shared" si="7"/>
        <v>Cooking</v>
      </c>
      <c r="C95" s="357">
        <f>'4M - SPS'!C95</f>
        <v>4.0557000000000003E-2</v>
      </c>
    </row>
    <row r="96" spans="1:5" s="86" customFormat="1" x14ac:dyDescent="0.25">
      <c r="A96" s="460"/>
      <c r="B96" s="68" t="str">
        <f t="shared" si="7"/>
        <v>Cooling</v>
      </c>
      <c r="C96" s="357">
        <f>'4M - SPS'!C96</f>
        <v>3.7643000000000003E-2</v>
      </c>
    </row>
    <row r="97" spans="1:3" s="86" customFormat="1" x14ac:dyDescent="0.25">
      <c r="A97" s="460"/>
      <c r="B97" s="68" t="str">
        <f t="shared" si="7"/>
        <v>Ext Lighting</v>
      </c>
      <c r="C97" s="357">
        <f>'4M - SPS'!C97</f>
        <v>2.8396999999999999E-2</v>
      </c>
    </row>
    <row r="98" spans="1:3" s="86" customFormat="1" x14ac:dyDescent="0.25">
      <c r="A98" s="460"/>
      <c r="B98" s="68" t="str">
        <f t="shared" si="7"/>
        <v>Heating</v>
      </c>
      <c r="C98" s="357">
        <f>'4M - SPS'!C98</f>
        <v>4.4441000000000001E-2</v>
      </c>
    </row>
    <row r="99" spans="1:3" s="86" customFormat="1" x14ac:dyDescent="0.25">
      <c r="A99" s="460"/>
      <c r="B99" s="68" t="str">
        <f t="shared" si="7"/>
        <v>HVAC</v>
      </c>
      <c r="C99" s="357">
        <f>'4M - SPS'!C99</f>
        <v>4.6690000000000002E-2</v>
      </c>
    </row>
    <row r="100" spans="1:3" s="86" customFormat="1" x14ac:dyDescent="0.25">
      <c r="A100" s="460"/>
      <c r="B100" s="68" t="str">
        <f t="shared" si="7"/>
        <v>Lighting</v>
      </c>
      <c r="C100" s="357">
        <f>'4M - SPS'!C100</f>
        <v>4.2353000000000002E-2</v>
      </c>
    </row>
    <row r="101" spans="1:3" s="86" customFormat="1" x14ac:dyDescent="0.25">
      <c r="A101" s="460"/>
      <c r="B101" s="68" t="str">
        <f t="shared" si="7"/>
        <v>Miscellaneous</v>
      </c>
      <c r="C101" s="357">
        <f>'4M - SPS'!C101</f>
        <v>3.9829999999999997E-2</v>
      </c>
    </row>
    <row r="102" spans="1:3" s="86" customFormat="1" x14ac:dyDescent="0.25">
      <c r="A102" s="460"/>
      <c r="B102" s="68" t="str">
        <f t="shared" si="7"/>
        <v>Motors</v>
      </c>
      <c r="C102" s="357">
        <f>'4M - SPS'!C102</f>
        <v>3.9829999999999997E-2</v>
      </c>
    </row>
    <row r="103" spans="1:3" s="86" customFormat="1" x14ac:dyDescent="0.25">
      <c r="A103" s="460"/>
      <c r="B103" s="68" t="str">
        <f t="shared" si="7"/>
        <v>Process</v>
      </c>
      <c r="C103" s="357">
        <f>'4M - SPS'!C103</f>
        <v>3.9829999999999997E-2</v>
      </c>
    </row>
    <row r="104" spans="1:3" s="86" customFormat="1" x14ac:dyDescent="0.25">
      <c r="A104" s="460"/>
      <c r="B104" s="68" t="str">
        <f t="shared" si="7"/>
        <v>Refrigeration</v>
      </c>
      <c r="C104" s="357">
        <f>'4M - SPS'!C104</f>
        <v>3.7731000000000001E-2</v>
      </c>
    </row>
    <row r="105" spans="1:3" s="86" customFormat="1" ht="15.75" thickBot="1" x14ac:dyDescent="0.3">
      <c r="A105" s="461"/>
      <c r="B105" s="70" t="str">
        <f t="shared" si="7"/>
        <v>Water Heating</v>
      </c>
      <c r="C105" s="354">
        <f>'4M - SPS'!C105</f>
        <v>3.9265000000000001E-2</v>
      </c>
    </row>
    <row r="106" spans="1:3" s="86" customFormat="1" x14ac:dyDescent="0.25">
      <c r="C106" s="355" t="s">
        <v>226</v>
      </c>
    </row>
    <row r="107" spans="1:3" hidden="1" x14ac:dyDescent="0.25">
      <c r="A107" s="462" t="s">
        <v>115</v>
      </c>
      <c r="B107" s="466" t="s">
        <v>116</v>
      </c>
      <c r="C107" s="467"/>
    </row>
    <row r="108" spans="1:3" ht="15.75" hidden="1" thickBot="1" x14ac:dyDescent="0.3">
      <c r="A108" s="463"/>
      <c r="B108" s="468" t="s">
        <v>222</v>
      </c>
      <c r="C108" s="469"/>
    </row>
    <row r="109" spans="1:3" ht="15.75" hidden="1" thickBot="1" x14ac:dyDescent="0.3">
      <c r="A109" s="464"/>
      <c r="B109" s="186" t="s">
        <v>136</v>
      </c>
      <c r="C109" s="119">
        <f>C$4</f>
        <v>46023</v>
      </c>
    </row>
    <row r="110" spans="1:3" hidden="1" x14ac:dyDescent="0.25">
      <c r="A110" s="464"/>
      <c r="B110" s="172" t="s">
        <v>20</v>
      </c>
      <c r="C110" s="273">
        <f>'4M - SPS'!C110</f>
        <v>3.7309360712313777E-2</v>
      </c>
    </row>
    <row r="111" spans="1:3" hidden="1" x14ac:dyDescent="0.25">
      <c r="A111" s="464"/>
      <c r="B111" s="172" t="s">
        <v>0</v>
      </c>
      <c r="C111" s="273">
        <f>'4M - SPS'!C111</f>
        <v>4.2520723114963382E-2</v>
      </c>
    </row>
    <row r="112" spans="1:3" hidden="1" x14ac:dyDescent="0.25">
      <c r="A112" s="464"/>
      <c r="B112" s="172" t="s">
        <v>21</v>
      </c>
      <c r="C112" s="273">
        <f>'4M - SPS'!C112</f>
        <v>3.812480333592938E-2</v>
      </c>
    </row>
    <row r="113" spans="1:3" hidden="1" x14ac:dyDescent="0.25">
      <c r="A113" s="464"/>
      <c r="B113" s="172" t="s">
        <v>1</v>
      </c>
      <c r="C113" s="273">
        <f>'4M - SPS'!C113</f>
        <v>3.7643000000000003E-2</v>
      </c>
    </row>
    <row r="114" spans="1:3" hidden="1" x14ac:dyDescent="0.25">
      <c r="A114" s="464"/>
      <c r="B114" s="172" t="s">
        <v>22</v>
      </c>
      <c r="C114" s="273">
        <f>'4M - SPS'!C114</f>
        <v>2.7979023307448891E-2</v>
      </c>
    </row>
    <row r="115" spans="1:3" hidden="1" x14ac:dyDescent="0.25">
      <c r="A115" s="464"/>
      <c r="B115" s="68" t="s">
        <v>9</v>
      </c>
      <c r="C115" s="273">
        <f>'4M - SPS'!C115</f>
        <v>4.0318557896803296E-2</v>
      </c>
    </row>
    <row r="116" spans="1:3" hidden="1" x14ac:dyDescent="0.25">
      <c r="A116" s="464"/>
      <c r="B116" s="68" t="s">
        <v>3</v>
      </c>
      <c r="C116" s="273">
        <f>'4M - SPS'!C116</f>
        <v>4.2520723114963382E-2</v>
      </c>
    </row>
    <row r="117" spans="1:3" hidden="1" x14ac:dyDescent="0.25">
      <c r="A117" s="464"/>
      <c r="B117" s="68" t="s">
        <v>4</v>
      </c>
      <c r="C117" s="273">
        <f>'4M - SPS'!C117</f>
        <v>3.9332392744537863E-2</v>
      </c>
    </row>
    <row r="118" spans="1:3" hidden="1" x14ac:dyDescent="0.25">
      <c r="A118" s="464"/>
      <c r="B118" s="68" t="s">
        <v>5</v>
      </c>
      <c r="C118" s="273">
        <f>'4M - SPS'!C118</f>
        <v>3.7309360712313777E-2</v>
      </c>
    </row>
    <row r="119" spans="1:3" hidden="1" x14ac:dyDescent="0.25">
      <c r="A119" s="464"/>
      <c r="B119" s="68" t="s">
        <v>23</v>
      </c>
      <c r="C119" s="273">
        <f>'4M - SPS'!C119</f>
        <v>3.7309360712313777E-2</v>
      </c>
    </row>
    <row r="120" spans="1:3" hidden="1" x14ac:dyDescent="0.25">
      <c r="A120" s="464"/>
      <c r="B120" s="68" t="s">
        <v>24</v>
      </c>
      <c r="C120" s="273">
        <f>'4M - SPS'!C120</f>
        <v>3.7309360712313777E-2</v>
      </c>
    </row>
    <row r="121" spans="1:3" hidden="1" x14ac:dyDescent="0.25">
      <c r="A121" s="464"/>
      <c r="B121" s="68" t="s">
        <v>7</v>
      </c>
      <c r="C121" s="273">
        <f>'4M - SPS'!C121</f>
        <v>3.5682741979693122E-2</v>
      </c>
    </row>
    <row r="122" spans="1:3" ht="15.75" hidden="1" thickBot="1" x14ac:dyDescent="0.3">
      <c r="A122" s="465"/>
      <c r="B122" s="70" t="s">
        <v>8</v>
      </c>
      <c r="C122" s="273">
        <f>'4M - SPS'!C122</f>
        <v>3.720867190622492E-2</v>
      </c>
    </row>
    <row r="123" spans="1:3" hidden="1" x14ac:dyDescent="0.25">
      <c r="A123" s="86"/>
      <c r="B123" s="86"/>
      <c r="C123" s="87"/>
    </row>
    <row r="124" spans="1:3" ht="15.75" hidden="1" thickBot="1" x14ac:dyDescent="0.3"/>
    <row r="125" spans="1:3" ht="15.75" hidden="1" thickBot="1" x14ac:dyDescent="0.3">
      <c r="C125" s="301" t="s">
        <v>118</v>
      </c>
    </row>
    <row r="126" spans="1:3" ht="15.75" hidden="1" thickBot="1" x14ac:dyDescent="0.3">
      <c r="A126" s="470" t="s">
        <v>119</v>
      </c>
      <c r="B126" s="186" t="s">
        <v>136</v>
      </c>
      <c r="C126" s="119">
        <f>C$4</f>
        <v>46023</v>
      </c>
    </row>
    <row r="127" spans="1:3" hidden="1" x14ac:dyDescent="0.25">
      <c r="A127" s="464"/>
      <c r="B127" s="172" t="s">
        <v>20</v>
      </c>
      <c r="C127" s="273">
        <f>'4M - SPS'!C127</f>
        <v>2.5206392876862228E-3</v>
      </c>
    </row>
    <row r="128" spans="1:3" hidden="1" x14ac:dyDescent="0.25">
      <c r="A128" s="464"/>
      <c r="B128" s="172" t="s">
        <v>0</v>
      </c>
      <c r="C128" s="273">
        <f>'4M - SPS'!C128</f>
        <v>4.1692768850366182E-3</v>
      </c>
    </row>
    <row r="129" spans="1:3" hidden="1" x14ac:dyDescent="0.25">
      <c r="A129" s="464"/>
      <c r="B129" s="172" t="s">
        <v>21</v>
      </c>
      <c r="C129" s="273">
        <f>'4M - SPS'!C129</f>
        <v>2.4321966640706207E-3</v>
      </c>
    </row>
    <row r="130" spans="1:3" hidden="1" x14ac:dyDescent="0.25">
      <c r="A130" s="464"/>
      <c r="B130" s="172" t="s">
        <v>1</v>
      </c>
      <c r="C130" s="273">
        <f>'4M - SPS'!C130</f>
        <v>0</v>
      </c>
    </row>
    <row r="131" spans="1:3" hidden="1" x14ac:dyDescent="0.25">
      <c r="A131" s="464"/>
      <c r="B131" s="172" t="s">
        <v>22</v>
      </c>
      <c r="C131" s="273">
        <f>'4M - SPS'!C131</f>
        <v>4.1797669255110828E-4</v>
      </c>
    </row>
    <row r="132" spans="1:3" hidden="1" x14ac:dyDescent="0.25">
      <c r="A132" s="464"/>
      <c r="B132" s="68" t="s">
        <v>9</v>
      </c>
      <c r="C132" s="273">
        <f>'4M - SPS'!C132</f>
        <v>4.1224421031967025E-3</v>
      </c>
    </row>
    <row r="133" spans="1:3" hidden="1" x14ac:dyDescent="0.25">
      <c r="A133" s="464"/>
      <c r="B133" s="68" t="s">
        <v>3</v>
      </c>
      <c r="C133" s="273">
        <f>'4M - SPS'!C133</f>
        <v>4.1692768850366182E-3</v>
      </c>
    </row>
    <row r="134" spans="1:3" hidden="1" x14ac:dyDescent="0.25">
      <c r="A134" s="464"/>
      <c r="B134" s="68" t="s">
        <v>4</v>
      </c>
      <c r="C134" s="273">
        <f>'4M - SPS'!C134</f>
        <v>3.0206072554621395E-3</v>
      </c>
    </row>
    <row r="135" spans="1:3" hidden="1" x14ac:dyDescent="0.25">
      <c r="A135" s="464"/>
      <c r="B135" s="68" t="s">
        <v>5</v>
      </c>
      <c r="C135" s="273">
        <f>'4M - SPS'!C135</f>
        <v>2.5206392876862228E-3</v>
      </c>
    </row>
    <row r="136" spans="1:3" hidden="1" x14ac:dyDescent="0.25">
      <c r="A136" s="464"/>
      <c r="B136" s="68" t="s">
        <v>23</v>
      </c>
      <c r="C136" s="273">
        <f>'4M - SPS'!C136</f>
        <v>2.5206392876862228E-3</v>
      </c>
    </row>
    <row r="137" spans="1:3" hidden="1" x14ac:dyDescent="0.25">
      <c r="A137" s="464"/>
      <c r="B137" s="68" t="s">
        <v>24</v>
      </c>
      <c r="C137" s="273">
        <f>'4M - SPS'!C137</f>
        <v>2.5206392876862228E-3</v>
      </c>
    </row>
    <row r="138" spans="1:3" hidden="1" x14ac:dyDescent="0.25">
      <c r="A138" s="464"/>
      <c r="B138" s="68" t="s">
        <v>7</v>
      </c>
      <c r="C138" s="273">
        <f>'4M - SPS'!C138</f>
        <v>2.0482580203068823E-3</v>
      </c>
    </row>
    <row r="139" spans="1:3" ht="15.75" hidden="1" thickBot="1" x14ac:dyDescent="0.3">
      <c r="A139" s="465"/>
      <c r="B139" s="70" t="s">
        <v>8</v>
      </c>
      <c r="C139" s="273">
        <f>'4M - SPS'!C139</f>
        <v>2.056328093775078E-3</v>
      </c>
    </row>
    <row r="140" spans="1:3" hidden="1" x14ac:dyDescent="0.25"/>
    <row r="141" spans="1:3" ht="15.75" hidden="1" thickBot="1" x14ac:dyDescent="0.3">
      <c r="A141" s="137" t="s">
        <v>171</v>
      </c>
      <c r="B141" s="86"/>
      <c r="C141" s="88"/>
    </row>
    <row r="142" spans="1:3" ht="16.5" hidden="1" thickBot="1" x14ac:dyDescent="0.3">
      <c r="A142" s="453" t="s">
        <v>120</v>
      </c>
      <c r="B142" s="187" t="s">
        <v>117</v>
      </c>
      <c r="C142" s="119">
        <f>C$4</f>
        <v>46023</v>
      </c>
    </row>
    <row r="143" spans="1:3" hidden="1" x14ac:dyDescent="0.25">
      <c r="A143" s="454"/>
      <c r="B143" s="172" t="s">
        <v>20</v>
      </c>
      <c r="C143" s="20">
        <f t="shared" ref="C143:C155" si="8">IF(C23=0,0,((C5*0.5)-C41)*C78*C110*C$2)</f>
        <v>0</v>
      </c>
    </row>
    <row r="144" spans="1:3" hidden="1" x14ac:dyDescent="0.25">
      <c r="A144" s="454"/>
      <c r="B144" s="172" t="s">
        <v>0</v>
      </c>
      <c r="C144" s="20">
        <f t="shared" si="8"/>
        <v>0</v>
      </c>
    </row>
    <row r="145" spans="1:3" hidden="1" x14ac:dyDescent="0.25">
      <c r="A145" s="454"/>
      <c r="B145" s="172" t="s">
        <v>21</v>
      </c>
      <c r="C145" s="20">
        <f t="shared" si="8"/>
        <v>0</v>
      </c>
    </row>
    <row r="146" spans="1:3" hidden="1" x14ac:dyDescent="0.25">
      <c r="A146" s="454"/>
      <c r="B146" s="172" t="s">
        <v>1</v>
      </c>
      <c r="C146" s="20">
        <f t="shared" si="8"/>
        <v>0</v>
      </c>
    </row>
    <row r="147" spans="1:3" hidden="1" x14ac:dyDescent="0.25">
      <c r="A147" s="454"/>
      <c r="B147" s="172" t="s">
        <v>22</v>
      </c>
      <c r="C147" s="20">
        <f t="shared" si="8"/>
        <v>0</v>
      </c>
    </row>
    <row r="148" spans="1:3" hidden="1" x14ac:dyDescent="0.25">
      <c r="A148" s="454"/>
      <c r="B148" s="68" t="s">
        <v>9</v>
      </c>
      <c r="C148" s="20">
        <f t="shared" si="8"/>
        <v>0</v>
      </c>
    </row>
    <row r="149" spans="1:3" hidden="1" x14ac:dyDescent="0.25">
      <c r="A149" s="454"/>
      <c r="B149" s="68" t="s">
        <v>3</v>
      </c>
      <c r="C149" s="20">
        <f t="shared" si="8"/>
        <v>0</v>
      </c>
    </row>
    <row r="150" spans="1:3" ht="15.75" hidden="1" customHeight="1" x14ac:dyDescent="0.25">
      <c r="A150" s="454"/>
      <c r="B150" s="68" t="s">
        <v>4</v>
      </c>
      <c r="C150" s="20">
        <f t="shared" si="8"/>
        <v>0</v>
      </c>
    </row>
    <row r="151" spans="1:3" hidden="1" x14ac:dyDescent="0.25">
      <c r="A151" s="454"/>
      <c r="B151" s="68" t="s">
        <v>5</v>
      </c>
      <c r="C151" s="20">
        <f t="shared" si="8"/>
        <v>0</v>
      </c>
    </row>
    <row r="152" spans="1:3" hidden="1" x14ac:dyDescent="0.25">
      <c r="A152" s="454"/>
      <c r="B152" s="68" t="s">
        <v>23</v>
      </c>
      <c r="C152" s="20">
        <f t="shared" si="8"/>
        <v>0</v>
      </c>
    </row>
    <row r="153" spans="1:3" hidden="1" x14ac:dyDescent="0.25">
      <c r="A153" s="454"/>
      <c r="B153" s="68" t="s">
        <v>24</v>
      </c>
      <c r="C153" s="20">
        <f t="shared" si="8"/>
        <v>0</v>
      </c>
    </row>
    <row r="154" spans="1:3" ht="15.75" hidden="1" customHeight="1" x14ac:dyDescent="0.25">
      <c r="A154" s="454"/>
      <c r="B154" s="68" t="s">
        <v>7</v>
      </c>
      <c r="C154" s="20">
        <f t="shared" si="8"/>
        <v>0</v>
      </c>
    </row>
    <row r="155" spans="1:3" ht="15.75" hidden="1" customHeight="1" x14ac:dyDescent="0.25">
      <c r="A155" s="454"/>
      <c r="B155" s="68" t="s">
        <v>8</v>
      </c>
      <c r="C155" s="20">
        <f t="shared" si="8"/>
        <v>0</v>
      </c>
    </row>
    <row r="156" spans="1:3" ht="15.75" hidden="1" customHeight="1" x14ac:dyDescent="0.25">
      <c r="A156" s="454"/>
      <c r="B156" s="11"/>
      <c r="C156" s="3"/>
    </row>
    <row r="157" spans="1:3" ht="15.75" hidden="1" customHeight="1" x14ac:dyDescent="0.25">
      <c r="A157" s="454"/>
      <c r="B157" s="170" t="s">
        <v>26</v>
      </c>
      <c r="C157" s="20">
        <f>SUM(C143:C156)</f>
        <v>0</v>
      </c>
    </row>
    <row r="158" spans="1:3" ht="16.5" hidden="1" customHeight="1" thickBot="1" x14ac:dyDescent="0.3">
      <c r="A158" s="455"/>
      <c r="B158" s="113" t="s">
        <v>27</v>
      </c>
      <c r="C158" s="21">
        <f>C157</f>
        <v>0</v>
      </c>
    </row>
    <row r="159" spans="1:3" hidden="1" x14ac:dyDescent="0.25">
      <c r="A159" s="86"/>
      <c r="B159" s="86"/>
      <c r="C159" s="88"/>
    </row>
    <row r="160" spans="1:3" ht="15.75" hidden="1" thickBot="1" x14ac:dyDescent="0.3">
      <c r="A160" s="86"/>
      <c r="B160" s="86"/>
      <c r="C160" s="88"/>
    </row>
    <row r="161" spans="1:3" ht="16.5" hidden="1" thickBot="1" x14ac:dyDescent="0.3">
      <c r="A161" s="453" t="s">
        <v>121</v>
      </c>
      <c r="B161" s="187" t="s">
        <v>117</v>
      </c>
      <c r="C161" s="119">
        <f>C$4</f>
        <v>46023</v>
      </c>
    </row>
    <row r="162" spans="1:3" hidden="1" x14ac:dyDescent="0.25">
      <c r="A162" s="454"/>
      <c r="B162" s="172" t="s">
        <v>20</v>
      </c>
      <c r="C162" s="20">
        <f>IF(C23=0,0,((C5*0.5)-C41)*C78*C127*C$2)</f>
        <v>0</v>
      </c>
    </row>
    <row r="163" spans="1:3" hidden="1" x14ac:dyDescent="0.25">
      <c r="A163" s="454"/>
      <c r="B163" s="172" t="s">
        <v>0</v>
      </c>
      <c r="C163" s="20">
        <f t="shared" ref="C163:C174" si="9">IF(C24=0,0,((C6*0.5)-C42)*C79*C128*C$2)</f>
        <v>0</v>
      </c>
    </row>
    <row r="164" spans="1:3" hidden="1" x14ac:dyDescent="0.25">
      <c r="A164" s="454"/>
      <c r="B164" s="172" t="s">
        <v>21</v>
      </c>
      <c r="C164" s="20">
        <f t="shared" si="9"/>
        <v>0</v>
      </c>
    </row>
    <row r="165" spans="1:3" hidden="1" x14ac:dyDescent="0.25">
      <c r="A165" s="454"/>
      <c r="B165" s="172" t="s">
        <v>1</v>
      </c>
      <c r="C165" s="20">
        <f t="shared" si="9"/>
        <v>0</v>
      </c>
    </row>
    <row r="166" spans="1:3" hidden="1" x14ac:dyDescent="0.25">
      <c r="A166" s="454"/>
      <c r="B166" s="172" t="s">
        <v>22</v>
      </c>
      <c r="C166" s="20">
        <f t="shared" si="9"/>
        <v>0</v>
      </c>
    </row>
    <row r="167" spans="1:3" hidden="1" x14ac:dyDescent="0.25">
      <c r="A167" s="454"/>
      <c r="B167" s="68" t="s">
        <v>9</v>
      </c>
      <c r="C167" s="20">
        <f t="shared" si="9"/>
        <v>0</v>
      </c>
    </row>
    <row r="168" spans="1:3" hidden="1" x14ac:dyDescent="0.25">
      <c r="A168" s="454"/>
      <c r="B168" s="68" t="s">
        <v>3</v>
      </c>
      <c r="C168" s="20">
        <f t="shared" si="9"/>
        <v>0</v>
      </c>
    </row>
    <row r="169" spans="1:3" ht="15.75" hidden="1" customHeight="1" x14ac:dyDescent="0.25">
      <c r="A169" s="454"/>
      <c r="B169" s="68" t="s">
        <v>4</v>
      </c>
      <c r="C169" s="20">
        <f t="shared" si="9"/>
        <v>0</v>
      </c>
    </row>
    <row r="170" spans="1:3" hidden="1" x14ac:dyDescent="0.25">
      <c r="A170" s="454"/>
      <c r="B170" s="68" t="s">
        <v>5</v>
      </c>
      <c r="C170" s="20">
        <f t="shared" si="9"/>
        <v>0</v>
      </c>
    </row>
    <row r="171" spans="1:3" hidden="1" x14ac:dyDescent="0.25">
      <c r="A171" s="454"/>
      <c r="B171" s="68" t="s">
        <v>23</v>
      </c>
      <c r="C171" s="20">
        <f t="shared" si="9"/>
        <v>0</v>
      </c>
    </row>
    <row r="172" spans="1:3" hidden="1" x14ac:dyDescent="0.25">
      <c r="A172" s="454"/>
      <c r="B172" s="68" t="s">
        <v>24</v>
      </c>
      <c r="C172" s="20">
        <f t="shared" si="9"/>
        <v>0</v>
      </c>
    </row>
    <row r="173" spans="1:3" ht="15.75" hidden="1" customHeight="1" x14ac:dyDescent="0.25">
      <c r="A173" s="454"/>
      <c r="B173" s="68" t="s">
        <v>7</v>
      </c>
      <c r="C173" s="20">
        <f t="shared" si="9"/>
        <v>0</v>
      </c>
    </row>
    <row r="174" spans="1:3" ht="15.75" hidden="1" customHeight="1" x14ac:dyDescent="0.25">
      <c r="A174" s="454"/>
      <c r="B174" s="68" t="s">
        <v>8</v>
      </c>
      <c r="C174" s="20">
        <f t="shared" si="9"/>
        <v>0</v>
      </c>
    </row>
    <row r="175" spans="1:3" ht="15.75" hidden="1" customHeight="1" x14ac:dyDescent="0.25">
      <c r="A175" s="454"/>
      <c r="B175" s="11"/>
      <c r="C175" s="3"/>
    </row>
    <row r="176" spans="1:3" ht="15.75" hidden="1" customHeight="1" x14ac:dyDescent="0.25">
      <c r="A176" s="454"/>
      <c r="B176" s="170" t="s">
        <v>26</v>
      </c>
      <c r="C176" s="20">
        <f>SUM(C162:C175)</f>
        <v>0</v>
      </c>
    </row>
    <row r="177" spans="1:3" ht="16.5" hidden="1" customHeight="1" thickBot="1" x14ac:dyDescent="0.3">
      <c r="A177" s="455"/>
      <c r="B177" s="113" t="s">
        <v>27</v>
      </c>
      <c r="C177" s="21">
        <f>C176</f>
        <v>0</v>
      </c>
    </row>
    <row r="178" spans="1:3" hidden="1" x14ac:dyDescent="0.25">
      <c r="A178" s="86"/>
      <c r="B178" s="86" t="s">
        <v>122</v>
      </c>
      <c r="C178" s="89">
        <f>C157+C176</f>
        <v>0</v>
      </c>
    </row>
    <row r="179" spans="1:3" hidden="1" x14ac:dyDescent="0.25">
      <c r="A179" s="86"/>
      <c r="B179" s="86" t="s">
        <v>175</v>
      </c>
      <c r="C179" s="88">
        <f>C178-C73</f>
        <v>0</v>
      </c>
    </row>
    <row r="180" spans="1:3" ht="15.75" hidden="1" thickBot="1" x14ac:dyDescent="0.3">
      <c r="A180" s="86"/>
      <c r="B180" s="86"/>
      <c r="C180" s="88"/>
    </row>
    <row r="181" spans="1:3" ht="15.75" hidden="1" thickBot="1" x14ac:dyDescent="0.3">
      <c r="A181" s="86"/>
      <c r="B181" s="183" t="s">
        <v>39</v>
      </c>
      <c r="C181" s="119">
        <f>C$4</f>
        <v>46023</v>
      </c>
    </row>
    <row r="182" spans="1:3" hidden="1" x14ac:dyDescent="0.25">
      <c r="A182" s="86"/>
      <c r="B182" s="177" t="s">
        <v>123</v>
      </c>
      <c r="C182" s="95">
        <f>C157*'YTD PROGRAM SUMMARY'!C43</f>
        <v>0</v>
      </c>
    </row>
    <row r="183" spans="1:3" ht="15.75" hidden="1" thickBot="1" x14ac:dyDescent="0.3">
      <c r="A183" s="86"/>
      <c r="B183" s="70" t="s">
        <v>124</v>
      </c>
      <c r="C183" s="90">
        <f>C176*'YTD PROGRAM SUMMARY'!C43</f>
        <v>0</v>
      </c>
    </row>
    <row r="184" spans="1:3" hidden="1" x14ac:dyDescent="0.25">
      <c r="A184" s="86"/>
      <c r="B184" s="177" t="s">
        <v>125</v>
      </c>
      <c r="C184" s="91">
        <f>IFERROR(C182/C73,0)</f>
        <v>0</v>
      </c>
    </row>
    <row r="185" spans="1:3" ht="15.75" hidden="1" thickBot="1" x14ac:dyDescent="0.3">
      <c r="A185" s="86"/>
      <c r="B185" s="70" t="s">
        <v>126</v>
      </c>
      <c r="C185" s="92">
        <f>IFERROR(C183/C73,0)</f>
        <v>0</v>
      </c>
    </row>
    <row r="186" spans="1:3" ht="15.75" hidden="1" thickBot="1" x14ac:dyDescent="0.3">
      <c r="A186" s="86"/>
      <c r="B186" s="184" t="s">
        <v>127</v>
      </c>
      <c r="C186" s="94">
        <f>C184+C185</f>
        <v>0</v>
      </c>
    </row>
    <row r="187" spans="1:3" ht="15.75" hidden="1" thickBot="1" x14ac:dyDescent="0.3">
      <c r="A187" s="86"/>
      <c r="B187" s="86"/>
      <c r="C187" s="88"/>
    </row>
    <row r="188" spans="1:3" ht="15.75" hidden="1" thickBot="1" x14ac:dyDescent="0.3">
      <c r="A188" s="86"/>
      <c r="B188" s="183" t="s">
        <v>37</v>
      </c>
      <c r="C188" s="119">
        <f>C$4</f>
        <v>46023</v>
      </c>
    </row>
    <row r="189" spans="1:3" hidden="1" x14ac:dyDescent="0.25">
      <c r="A189" s="86"/>
      <c r="B189" s="177" t="s">
        <v>128</v>
      </c>
      <c r="C189" s="95">
        <f>C157*'YTD PROGRAM SUMMARY'!C44</f>
        <v>0</v>
      </c>
    </row>
    <row r="190" spans="1:3" ht="15.75" hidden="1" thickBot="1" x14ac:dyDescent="0.3">
      <c r="A190" s="86"/>
      <c r="B190" s="70" t="s">
        <v>129</v>
      </c>
      <c r="C190" s="90">
        <f>C176*'YTD PROGRAM SUMMARY'!C44</f>
        <v>0</v>
      </c>
    </row>
    <row r="191" spans="1:3" hidden="1" x14ac:dyDescent="0.25">
      <c r="A191" s="86"/>
      <c r="B191" s="177" t="s">
        <v>130</v>
      </c>
      <c r="C191" s="91">
        <f t="shared" ref="C191" si="10">IFERROR(C189/C73,0)</f>
        <v>0</v>
      </c>
    </row>
    <row r="192" spans="1:3" ht="15.75" hidden="1" thickBot="1" x14ac:dyDescent="0.3">
      <c r="A192" s="86"/>
      <c r="B192" s="70" t="s">
        <v>131</v>
      </c>
      <c r="C192" s="92">
        <f>IFERROR(C190/C73,0)</f>
        <v>0</v>
      </c>
    </row>
    <row r="193" spans="1:3" ht="15.75" hidden="1" thickBot="1" x14ac:dyDescent="0.3">
      <c r="A193" s="86"/>
      <c r="B193" s="184" t="s">
        <v>132</v>
      </c>
      <c r="C193" s="94">
        <f>C191+C192</f>
        <v>0</v>
      </c>
    </row>
    <row r="194" spans="1:3" hidden="1" x14ac:dyDescent="0.25">
      <c r="A194" s="86"/>
      <c r="B194" s="86" t="s">
        <v>133</v>
      </c>
      <c r="C194" s="96">
        <f>C186+C193</f>
        <v>0</v>
      </c>
    </row>
    <row r="195" spans="1:3" hidden="1" x14ac:dyDescent="0.25">
      <c r="A195" s="86"/>
      <c r="B195" s="86"/>
      <c r="C195" s="88"/>
    </row>
    <row r="196" spans="1:3" hidden="1" x14ac:dyDescent="0.25">
      <c r="A196" s="86"/>
      <c r="B196" s="86" t="s">
        <v>134</v>
      </c>
      <c r="C196" s="98">
        <f t="shared" ref="C196" si="11">SUM(C182:C183)</f>
        <v>0</v>
      </c>
    </row>
    <row r="197" spans="1:3" hidden="1" x14ac:dyDescent="0.25">
      <c r="A197" s="86"/>
      <c r="B197" s="86" t="s">
        <v>135</v>
      </c>
      <c r="C197" s="98">
        <f t="shared" ref="C197" si="12">SUM(C189:C190)</f>
        <v>0</v>
      </c>
    </row>
    <row r="198" spans="1:3" hidden="1" x14ac:dyDescent="0.25">
      <c r="A198" s="86"/>
      <c r="B198" s="86" t="s">
        <v>122</v>
      </c>
      <c r="C198" s="99">
        <f t="shared" ref="C198" si="13">SUM(C196:C197)</f>
        <v>0</v>
      </c>
    </row>
    <row r="199" spans="1:3" hidden="1" x14ac:dyDescent="0.25"/>
    <row r="200" spans="1:3" hidden="1" x14ac:dyDescent="0.25">
      <c r="B200" s="137" t="s">
        <v>223</v>
      </c>
      <c r="C200" s="260">
        <f>IF('YTD PROGRAM SUMMARY'!C4=0,0,C198-C73)</f>
        <v>0</v>
      </c>
    </row>
    <row r="201" spans="1:3" hidden="1" x14ac:dyDescent="0.25">
      <c r="B201" s="137"/>
      <c r="C201" s="137"/>
    </row>
    <row r="219" spans="3:3" s="209" customFormat="1" x14ac:dyDescent="0.25">
      <c r="C219" s="212"/>
    </row>
    <row r="220" spans="3:3" s="209" customFormat="1" x14ac:dyDescent="0.25">
      <c r="C220" s="212"/>
    </row>
    <row r="221" spans="3:3" s="209" customFormat="1" x14ac:dyDescent="0.25">
      <c r="C221" s="212"/>
    </row>
    <row r="222" spans="3:3" s="209" customFormat="1" x14ac:dyDescent="0.25">
      <c r="C222" s="212"/>
    </row>
    <row r="223" spans="3:3" s="209" customFormat="1" x14ac:dyDescent="0.25">
      <c r="C223" s="212"/>
    </row>
    <row r="224" spans="3:3" s="209" customFormat="1" x14ac:dyDescent="0.25">
      <c r="C224" s="212"/>
    </row>
    <row r="225" spans="3:3" s="209" customFormat="1" x14ac:dyDescent="0.25">
      <c r="C225" s="212"/>
    </row>
    <row r="226" spans="3:3" s="209" customFormat="1" x14ac:dyDescent="0.25">
      <c r="C226" s="212"/>
    </row>
    <row r="227" spans="3:3" s="209" customFormat="1" x14ac:dyDescent="0.25">
      <c r="C227" s="212"/>
    </row>
    <row r="228" spans="3:3" s="209" customFormat="1" x14ac:dyDescent="0.25">
      <c r="C228" s="212"/>
    </row>
    <row r="229" spans="3:3" s="209" customFormat="1" x14ac:dyDescent="0.25">
      <c r="C229" s="212"/>
    </row>
    <row r="230" spans="3:3" s="209" customFormat="1" x14ac:dyDescent="0.25">
      <c r="C230" s="212"/>
    </row>
    <row r="231" spans="3:3" s="209" customFormat="1" x14ac:dyDescent="0.25">
      <c r="C231" s="212"/>
    </row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E201"/>
  <sheetViews>
    <sheetView zoomScale="80" zoomScaleNormal="80" workbookViewId="0">
      <pane xSplit="2" topLeftCell="C1" activePane="topRight" state="frozen"/>
      <selection activeCell="B2" sqref="B2:B3"/>
      <selection pane="topRight" activeCell="I31" sqref="I31"/>
    </sheetView>
  </sheetViews>
  <sheetFormatPr defaultRowHeight="15" x14ac:dyDescent="0.25"/>
  <cols>
    <col min="1" max="1" width="7.7109375" customWidth="1"/>
    <col min="2" max="2" width="24.7109375" customWidth="1"/>
    <col min="3" max="3" width="14.5703125" customWidth="1"/>
    <col min="4" max="4" width="10.5703125" bestFit="1" customWidth="1"/>
    <col min="5" max="5" width="15.28515625" customWidth="1"/>
    <col min="16" max="16" width="9.28515625" customWidth="1"/>
  </cols>
  <sheetData>
    <row r="1" spans="1:5" s="2" customFormat="1" ht="15.75" thickBot="1" x14ac:dyDescent="0.3">
      <c r="A1" s="16"/>
      <c r="B1" s="16"/>
      <c r="C1" s="16"/>
      <c r="D1"/>
      <c r="E1"/>
    </row>
    <row r="2" spans="1:5" ht="15.75" thickBot="1" x14ac:dyDescent="0.3">
      <c r="A2" s="16"/>
      <c r="B2" s="22" t="s">
        <v>13</v>
      </c>
      <c r="C2" s="251">
        <f>' LI 1M - RES'!C2</f>
        <v>1</v>
      </c>
    </row>
    <row r="3" spans="1:5" s="5" customFormat="1" ht="15.75" thickBot="1" x14ac:dyDescent="0.3">
      <c r="B3" s="16"/>
      <c r="C3" s="16"/>
    </row>
    <row r="4" spans="1:5" ht="15.75" customHeight="1" thickBot="1" x14ac:dyDescent="0.3">
      <c r="A4" s="444" t="s">
        <v>14</v>
      </c>
      <c r="B4" s="15" t="s">
        <v>10</v>
      </c>
      <c r="C4" s="119">
        <f>' 1M - RES'!C4</f>
        <v>46023</v>
      </c>
    </row>
    <row r="5" spans="1:5" ht="15" customHeight="1" x14ac:dyDescent="0.25">
      <c r="A5" s="445"/>
      <c r="B5" s="9" t="s">
        <v>20</v>
      </c>
      <c r="C5" s="3">
        <f>'BIZ kWh ENTRY'!AY116</f>
        <v>0</v>
      </c>
    </row>
    <row r="6" spans="1:5" x14ac:dyDescent="0.25">
      <c r="A6" s="445"/>
      <c r="B6" s="10" t="s">
        <v>0</v>
      </c>
      <c r="C6" s="3">
        <f>'BIZ kWh ENTRY'!AY117</f>
        <v>0</v>
      </c>
    </row>
    <row r="7" spans="1:5" x14ac:dyDescent="0.25">
      <c r="A7" s="445"/>
      <c r="B7" s="9" t="s">
        <v>21</v>
      </c>
      <c r="C7" s="3">
        <f>'BIZ kWh ENTRY'!AY118</f>
        <v>0</v>
      </c>
    </row>
    <row r="8" spans="1:5" x14ac:dyDescent="0.25">
      <c r="A8" s="445"/>
      <c r="B8" s="9" t="s">
        <v>1</v>
      </c>
      <c r="C8" s="3">
        <f>'BIZ kWh ENTRY'!AY119</f>
        <v>0</v>
      </c>
    </row>
    <row r="9" spans="1:5" x14ac:dyDescent="0.25">
      <c r="A9" s="445"/>
      <c r="B9" s="10" t="s">
        <v>22</v>
      </c>
      <c r="C9" s="3">
        <f>'BIZ kWh ENTRY'!AY120</f>
        <v>0</v>
      </c>
    </row>
    <row r="10" spans="1:5" x14ac:dyDescent="0.25">
      <c r="A10" s="445"/>
      <c r="B10" s="9" t="s">
        <v>9</v>
      </c>
      <c r="C10" s="3">
        <f>'BIZ kWh ENTRY'!AY121</f>
        <v>0</v>
      </c>
    </row>
    <row r="11" spans="1:5" x14ac:dyDescent="0.25">
      <c r="A11" s="445"/>
      <c r="B11" s="9" t="s">
        <v>3</v>
      </c>
      <c r="C11" s="3">
        <f>'BIZ kWh ENTRY'!AY122</f>
        <v>0</v>
      </c>
    </row>
    <row r="12" spans="1:5" x14ac:dyDescent="0.25">
      <c r="A12" s="445"/>
      <c r="B12" s="9" t="s">
        <v>4</v>
      </c>
      <c r="C12" s="3">
        <f>'BIZ kWh ENTRY'!AY123</f>
        <v>0</v>
      </c>
    </row>
    <row r="13" spans="1:5" x14ac:dyDescent="0.25">
      <c r="A13" s="445"/>
      <c r="B13" s="9" t="s">
        <v>5</v>
      </c>
      <c r="C13" s="3">
        <f>'BIZ kWh ENTRY'!AY124</f>
        <v>0</v>
      </c>
    </row>
    <row r="14" spans="1:5" x14ac:dyDescent="0.25">
      <c r="A14" s="445"/>
      <c r="B14" s="9" t="s">
        <v>23</v>
      </c>
      <c r="C14" s="3">
        <f>'BIZ kWh ENTRY'!AY125</f>
        <v>0</v>
      </c>
    </row>
    <row r="15" spans="1:5" x14ac:dyDescent="0.25">
      <c r="A15" s="445"/>
      <c r="B15" s="9" t="s">
        <v>24</v>
      </c>
      <c r="C15" s="3">
        <f>'BIZ kWh ENTRY'!AY126</f>
        <v>0</v>
      </c>
    </row>
    <row r="16" spans="1:5" x14ac:dyDescent="0.25">
      <c r="A16" s="445"/>
      <c r="B16" s="9" t="s">
        <v>7</v>
      </c>
      <c r="C16" s="3">
        <f>'BIZ kWh ENTRY'!AY127</f>
        <v>0</v>
      </c>
    </row>
    <row r="17" spans="1:3" x14ac:dyDescent="0.25">
      <c r="A17" s="445"/>
      <c r="B17" s="9" t="s">
        <v>8</v>
      </c>
      <c r="C17" s="3">
        <f>'BIZ kWh ENTRY'!AY128</f>
        <v>0</v>
      </c>
    </row>
    <row r="18" spans="1:3" x14ac:dyDescent="0.25">
      <c r="A18" s="445"/>
      <c r="B18" s="9" t="s">
        <v>11</v>
      </c>
      <c r="C18" s="3"/>
    </row>
    <row r="19" spans="1:3" ht="15.75" thickBot="1" x14ac:dyDescent="0.3">
      <c r="A19" s="446"/>
      <c r="B19" s="149" t="str">
        <f>' LI 1M - RES'!B16</f>
        <v>Monthly kWh</v>
      </c>
      <c r="C19" s="168">
        <f>SUM(C5:C18)</f>
        <v>0</v>
      </c>
    </row>
    <row r="20" spans="1:3" x14ac:dyDescent="0.25">
      <c r="A20" s="180"/>
      <c r="B20" s="181"/>
      <c r="C20" s="7"/>
    </row>
    <row r="21" spans="1:3" ht="15.75" thickBot="1" x14ac:dyDescent="0.3">
      <c r="C21" s="106"/>
    </row>
    <row r="22" spans="1:3" ht="16.5" thickBot="1" x14ac:dyDescent="0.3">
      <c r="A22" s="447" t="s">
        <v>15</v>
      </c>
      <c r="B22" s="15" t="str">
        <f t="shared" ref="B22" si="0">B4</f>
        <v>End Use</v>
      </c>
      <c r="C22" s="119">
        <f>C$4</f>
        <v>46023</v>
      </c>
    </row>
    <row r="23" spans="1:3" ht="15" customHeight="1" x14ac:dyDescent="0.25">
      <c r="A23" s="448"/>
      <c r="B23" s="9" t="str">
        <f t="shared" ref="B23:C37" si="1">B5</f>
        <v>Air Comp</v>
      </c>
      <c r="C23" s="3">
        <f>C5</f>
        <v>0</v>
      </c>
    </row>
    <row r="24" spans="1:3" x14ac:dyDescent="0.25">
      <c r="A24" s="448"/>
      <c r="B24" s="10" t="str">
        <f t="shared" si="1"/>
        <v>Building Shell</v>
      </c>
      <c r="C24" s="3">
        <f t="shared" si="1"/>
        <v>0</v>
      </c>
    </row>
    <row r="25" spans="1:3" x14ac:dyDescent="0.25">
      <c r="A25" s="448"/>
      <c r="B25" s="9" t="str">
        <f t="shared" si="1"/>
        <v>Cooking</v>
      </c>
      <c r="C25" s="3">
        <f t="shared" si="1"/>
        <v>0</v>
      </c>
    </row>
    <row r="26" spans="1:3" x14ac:dyDescent="0.25">
      <c r="A26" s="448"/>
      <c r="B26" s="9" t="str">
        <f t="shared" si="1"/>
        <v>Cooling</v>
      </c>
      <c r="C26" s="3">
        <f t="shared" si="1"/>
        <v>0</v>
      </c>
    </row>
    <row r="27" spans="1:3" x14ac:dyDescent="0.25">
      <c r="A27" s="448"/>
      <c r="B27" s="10" t="str">
        <f t="shared" si="1"/>
        <v>Ext Lighting</v>
      </c>
      <c r="C27" s="3">
        <f t="shared" si="1"/>
        <v>0</v>
      </c>
    </row>
    <row r="28" spans="1:3" x14ac:dyDescent="0.25">
      <c r="A28" s="448"/>
      <c r="B28" s="9" t="str">
        <f t="shared" si="1"/>
        <v>Heating</v>
      </c>
      <c r="C28" s="3">
        <f t="shared" si="1"/>
        <v>0</v>
      </c>
    </row>
    <row r="29" spans="1:3" x14ac:dyDescent="0.25">
      <c r="A29" s="448"/>
      <c r="B29" s="9" t="str">
        <f t="shared" si="1"/>
        <v>HVAC</v>
      </c>
      <c r="C29" s="3">
        <f t="shared" si="1"/>
        <v>0</v>
      </c>
    </row>
    <row r="30" spans="1:3" x14ac:dyDescent="0.25">
      <c r="A30" s="448"/>
      <c r="B30" s="9" t="str">
        <f t="shared" si="1"/>
        <v>Lighting</v>
      </c>
      <c r="C30" s="3">
        <f t="shared" si="1"/>
        <v>0</v>
      </c>
    </row>
    <row r="31" spans="1:3" x14ac:dyDescent="0.25">
      <c r="A31" s="448"/>
      <c r="B31" s="9" t="str">
        <f t="shared" si="1"/>
        <v>Miscellaneous</v>
      </c>
      <c r="C31" s="3">
        <f t="shared" si="1"/>
        <v>0</v>
      </c>
    </row>
    <row r="32" spans="1:3" ht="15" customHeight="1" x14ac:dyDescent="0.25">
      <c r="A32" s="448"/>
      <c r="B32" s="9" t="str">
        <f t="shared" si="1"/>
        <v>Motors</v>
      </c>
      <c r="C32" s="3">
        <f t="shared" si="1"/>
        <v>0</v>
      </c>
    </row>
    <row r="33" spans="1:3" x14ac:dyDescent="0.25">
      <c r="A33" s="448"/>
      <c r="B33" s="9" t="str">
        <f t="shared" si="1"/>
        <v>Process</v>
      </c>
      <c r="C33" s="3">
        <f t="shared" si="1"/>
        <v>0</v>
      </c>
    </row>
    <row r="34" spans="1:3" x14ac:dyDescent="0.25">
      <c r="A34" s="448"/>
      <c r="B34" s="9" t="str">
        <f t="shared" si="1"/>
        <v>Refrigeration</v>
      </c>
      <c r="C34" s="3">
        <f t="shared" si="1"/>
        <v>0</v>
      </c>
    </row>
    <row r="35" spans="1:3" x14ac:dyDescent="0.25">
      <c r="A35" s="448"/>
      <c r="B35" s="9" t="str">
        <f t="shared" si="1"/>
        <v>Water Heating</v>
      </c>
      <c r="C35" s="3">
        <f t="shared" si="1"/>
        <v>0</v>
      </c>
    </row>
    <row r="36" spans="1:3" ht="15" customHeight="1" x14ac:dyDescent="0.25">
      <c r="A36" s="448"/>
      <c r="B36" s="9" t="str">
        <f t="shared" si="1"/>
        <v xml:space="preserve"> </v>
      </c>
      <c r="C36" s="3"/>
    </row>
    <row r="37" spans="1:3" ht="15" customHeight="1" thickBot="1" x14ac:dyDescent="0.3">
      <c r="A37" s="449"/>
      <c r="B37" s="149" t="str">
        <f t="shared" si="1"/>
        <v>Monthly kWh</v>
      </c>
      <c r="C37" s="168">
        <f>SUM(C23:C36)</f>
        <v>0</v>
      </c>
    </row>
    <row r="38" spans="1:3" x14ac:dyDescent="0.25">
      <c r="A38" s="6"/>
      <c r="B38" s="181"/>
      <c r="C38" s="7"/>
    </row>
    <row r="39" spans="1:3" ht="15.75" thickBot="1" x14ac:dyDescent="0.3">
      <c r="C39" s="106"/>
    </row>
    <row r="40" spans="1:3" ht="16.5" thickBot="1" x14ac:dyDescent="0.3">
      <c r="A40" s="450" t="s">
        <v>16</v>
      </c>
      <c r="B40" s="15" t="str">
        <f t="shared" ref="B40:B55" si="2">B22</f>
        <v>End Use</v>
      </c>
      <c r="C40" s="119">
        <f>C$4</f>
        <v>46023</v>
      </c>
    </row>
    <row r="41" spans="1:3" ht="15" customHeight="1" x14ac:dyDescent="0.25">
      <c r="A41" s="451"/>
      <c r="B41" s="9" t="str">
        <f t="shared" si="2"/>
        <v>Air Comp</v>
      </c>
      <c r="C41" s="3">
        <v>0</v>
      </c>
    </row>
    <row r="42" spans="1:3" x14ac:dyDescent="0.25">
      <c r="A42" s="451"/>
      <c r="B42" s="10" t="str">
        <f t="shared" si="2"/>
        <v>Building Shell</v>
      </c>
      <c r="C42" s="3">
        <v>0</v>
      </c>
    </row>
    <row r="43" spans="1:3" x14ac:dyDescent="0.25">
      <c r="A43" s="451"/>
      <c r="B43" s="9" t="str">
        <f t="shared" si="2"/>
        <v>Cooking</v>
      </c>
      <c r="C43" s="3">
        <v>0</v>
      </c>
    </row>
    <row r="44" spans="1:3" x14ac:dyDescent="0.25">
      <c r="A44" s="451"/>
      <c r="B44" s="9" t="str">
        <f t="shared" si="2"/>
        <v>Cooling</v>
      </c>
      <c r="C44" s="3">
        <v>0</v>
      </c>
    </row>
    <row r="45" spans="1:3" x14ac:dyDescent="0.25">
      <c r="A45" s="451"/>
      <c r="B45" s="10" t="str">
        <f t="shared" si="2"/>
        <v>Ext Lighting</v>
      </c>
      <c r="C45" s="3">
        <v>0</v>
      </c>
    </row>
    <row r="46" spans="1:3" x14ac:dyDescent="0.25">
      <c r="A46" s="451"/>
      <c r="B46" s="9" t="str">
        <f t="shared" si="2"/>
        <v>Heating</v>
      </c>
      <c r="C46" s="3">
        <v>0</v>
      </c>
    </row>
    <row r="47" spans="1:3" x14ac:dyDescent="0.25">
      <c r="A47" s="451"/>
      <c r="B47" s="9" t="str">
        <f t="shared" si="2"/>
        <v>HVAC</v>
      </c>
      <c r="C47" s="3">
        <v>0</v>
      </c>
    </row>
    <row r="48" spans="1:3" x14ac:dyDescent="0.25">
      <c r="A48" s="451"/>
      <c r="B48" s="9" t="str">
        <f t="shared" si="2"/>
        <v>Lighting</v>
      </c>
      <c r="C48" s="3">
        <v>0</v>
      </c>
    </row>
    <row r="49" spans="1:3" x14ac:dyDescent="0.25">
      <c r="A49" s="451"/>
      <c r="B49" s="9" t="str">
        <f t="shared" si="2"/>
        <v>Miscellaneous</v>
      </c>
      <c r="C49" s="3">
        <v>0</v>
      </c>
    </row>
    <row r="50" spans="1:3" ht="15" customHeight="1" x14ac:dyDescent="0.25">
      <c r="A50" s="451"/>
      <c r="B50" s="9" t="str">
        <f t="shared" si="2"/>
        <v>Motors</v>
      </c>
      <c r="C50" s="3">
        <v>0</v>
      </c>
    </row>
    <row r="51" spans="1:3" x14ac:dyDescent="0.25">
      <c r="A51" s="451"/>
      <c r="B51" s="9" t="str">
        <f t="shared" si="2"/>
        <v>Process</v>
      </c>
      <c r="C51" s="3">
        <v>0</v>
      </c>
    </row>
    <row r="52" spans="1:3" x14ac:dyDescent="0.25">
      <c r="A52" s="451"/>
      <c r="B52" s="9" t="str">
        <f t="shared" si="2"/>
        <v>Refrigeration</v>
      </c>
      <c r="C52" s="3">
        <v>0</v>
      </c>
    </row>
    <row r="53" spans="1:3" x14ac:dyDescent="0.25">
      <c r="A53" s="451"/>
      <c r="B53" s="9" t="str">
        <f t="shared" si="2"/>
        <v>Water Heating</v>
      </c>
      <c r="C53" s="3">
        <v>0</v>
      </c>
    </row>
    <row r="54" spans="1:3" ht="15" customHeight="1" x14ac:dyDescent="0.25">
      <c r="A54" s="451"/>
      <c r="B54" s="9" t="str">
        <f t="shared" si="2"/>
        <v xml:space="preserve"> </v>
      </c>
      <c r="C54" s="3"/>
    </row>
    <row r="55" spans="1:3" ht="15" customHeight="1" thickBot="1" x14ac:dyDescent="0.3">
      <c r="A55" s="452"/>
      <c r="B55" s="149" t="str">
        <f t="shared" si="2"/>
        <v>Monthly kWh</v>
      </c>
      <c r="C55" s="168">
        <f>SUM(C41:C54)</f>
        <v>0</v>
      </c>
    </row>
    <row r="56" spans="1:3" x14ac:dyDescent="0.25">
      <c r="A56" s="6"/>
      <c r="B56" s="181"/>
      <c r="C56" s="7"/>
    </row>
    <row r="57" spans="1:3" ht="15.75" thickBot="1" x14ac:dyDescent="0.3">
      <c r="A57" s="162" t="s">
        <v>174</v>
      </c>
      <c r="B57" s="162"/>
      <c r="C57" s="162"/>
    </row>
    <row r="58" spans="1:3" ht="16.5" thickBot="1" x14ac:dyDescent="0.3">
      <c r="A58" s="453" t="s">
        <v>17</v>
      </c>
      <c r="B58" s="15" t="s">
        <v>10</v>
      </c>
      <c r="C58" s="119">
        <f>C$4</f>
        <v>46023</v>
      </c>
    </row>
    <row r="59" spans="1:3" ht="15" customHeight="1" x14ac:dyDescent="0.25">
      <c r="A59" s="454"/>
      <c r="B59" s="11" t="str">
        <f t="shared" ref="B59:B72" si="3">B41</f>
        <v>Air Comp</v>
      </c>
      <c r="C59" s="20">
        <f>((C5*0.5)-C41)*C78*C93*C$2</f>
        <v>0</v>
      </c>
    </row>
    <row r="60" spans="1:3" ht="15.75" x14ac:dyDescent="0.25">
      <c r="A60" s="454"/>
      <c r="B60" s="11" t="str">
        <f t="shared" si="3"/>
        <v>Building Shell</v>
      </c>
      <c r="C60" s="20">
        <f t="shared" ref="C60:C71" si="4">((C6*0.5)-C42)*C79*C94*C$2</f>
        <v>0</v>
      </c>
    </row>
    <row r="61" spans="1:3" ht="15.75" x14ac:dyDescent="0.25">
      <c r="A61" s="454"/>
      <c r="B61" s="11" t="str">
        <f t="shared" si="3"/>
        <v>Cooking</v>
      </c>
      <c r="C61" s="20">
        <f t="shared" si="4"/>
        <v>0</v>
      </c>
    </row>
    <row r="62" spans="1:3" ht="15.75" x14ac:dyDescent="0.25">
      <c r="A62" s="454"/>
      <c r="B62" s="11" t="str">
        <f t="shared" si="3"/>
        <v>Cooling</v>
      </c>
      <c r="C62" s="20">
        <f t="shared" si="4"/>
        <v>0</v>
      </c>
    </row>
    <row r="63" spans="1:3" ht="15.75" x14ac:dyDescent="0.25">
      <c r="A63" s="454"/>
      <c r="B63" s="11" t="str">
        <f t="shared" si="3"/>
        <v>Ext Lighting</v>
      </c>
      <c r="C63" s="20">
        <f t="shared" si="4"/>
        <v>0</v>
      </c>
    </row>
    <row r="64" spans="1:3" ht="15.75" x14ac:dyDescent="0.25">
      <c r="A64" s="454"/>
      <c r="B64" s="11" t="str">
        <f t="shared" si="3"/>
        <v>Heating</v>
      </c>
      <c r="C64" s="20">
        <f t="shared" si="4"/>
        <v>0</v>
      </c>
    </row>
    <row r="65" spans="1:5" ht="15.75" x14ac:dyDescent="0.25">
      <c r="A65" s="454"/>
      <c r="B65" s="11" t="str">
        <f t="shared" si="3"/>
        <v>HVAC</v>
      </c>
      <c r="C65" s="20">
        <f t="shared" si="4"/>
        <v>0</v>
      </c>
    </row>
    <row r="66" spans="1:5" ht="15.75" x14ac:dyDescent="0.25">
      <c r="A66" s="454"/>
      <c r="B66" s="11" t="str">
        <f t="shared" si="3"/>
        <v>Lighting</v>
      </c>
      <c r="C66" s="20">
        <f t="shared" si="4"/>
        <v>0</v>
      </c>
    </row>
    <row r="67" spans="1:5" ht="15.75" x14ac:dyDescent="0.25">
      <c r="A67" s="454"/>
      <c r="B67" s="11" t="str">
        <f t="shared" si="3"/>
        <v>Miscellaneous</v>
      </c>
      <c r="C67" s="20">
        <f t="shared" si="4"/>
        <v>0</v>
      </c>
    </row>
    <row r="68" spans="1:5" ht="15.75" customHeight="1" x14ac:dyDescent="0.25">
      <c r="A68" s="454"/>
      <c r="B68" s="11" t="str">
        <f t="shared" si="3"/>
        <v>Motors</v>
      </c>
      <c r="C68" s="20">
        <f t="shared" si="4"/>
        <v>0</v>
      </c>
    </row>
    <row r="69" spans="1:5" ht="15.75" x14ac:dyDescent="0.25">
      <c r="A69" s="454"/>
      <c r="B69" s="11" t="str">
        <f t="shared" si="3"/>
        <v>Process</v>
      </c>
      <c r="C69" s="20">
        <f t="shared" si="4"/>
        <v>0</v>
      </c>
    </row>
    <row r="70" spans="1:5" ht="15.75" x14ac:dyDescent="0.25">
      <c r="A70" s="454"/>
      <c r="B70" s="11" t="str">
        <f t="shared" si="3"/>
        <v>Refrigeration</v>
      </c>
      <c r="C70" s="20">
        <f t="shared" si="4"/>
        <v>0</v>
      </c>
    </row>
    <row r="71" spans="1:5" ht="15.75" x14ac:dyDescent="0.25">
      <c r="A71" s="454"/>
      <c r="B71" s="11" t="str">
        <f t="shared" si="3"/>
        <v>Water Heating</v>
      </c>
      <c r="C71" s="20">
        <f t="shared" si="4"/>
        <v>0</v>
      </c>
    </row>
    <row r="72" spans="1:5" ht="15.75" customHeight="1" x14ac:dyDescent="0.25">
      <c r="A72" s="454"/>
      <c r="B72" s="11" t="str">
        <f t="shared" si="3"/>
        <v xml:space="preserve"> </v>
      </c>
      <c r="C72" s="3"/>
    </row>
    <row r="73" spans="1:5" ht="15.75" customHeight="1" x14ac:dyDescent="0.25">
      <c r="A73" s="454"/>
      <c r="B73" s="170" t="s">
        <v>26</v>
      </c>
      <c r="C73" s="20">
        <f>SUM(C59:C72)</f>
        <v>0</v>
      </c>
    </row>
    <row r="74" spans="1:5" ht="16.5" customHeight="1" thickBot="1" x14ac:dyDescent="0.3">
      <c r="A74" s="455"/>
      <c r="B74" s="113" t="s">
        <v>27</v>
      </c>
      <c r="C74" s="21">
        <f>C73</f>
        <v>0</v>
      </c>
    </row>
    <row r="75" spans="1:5" x14ac:dyDescent="0.25">
      <c r="A75" s="6"/>
      <c r="B75" s="27"/>
      <c r="C75" s="24"/>
    </row>
    <row r="76" spans="1:5" ht="15.75" thickBot="1" x14ac:dyDescent="0.3">
      <c r="B76" s="14"/>
      <c r="C76" s="6"/>
      <c r="D76" s="154"/>
    </row>
    <row r="77" spans="1:5" s="86" customFormat="1" ht="16.5" thickBot="1" x14ac:dyDescent="0.3">
      <c r="A77" s="471" t="s">
        <v>12</v>
      </c>
      <c r="B77" s="15" t="s">
        <v>12</v>
      </c>
      <c r="C77" s="119">
        <f>C$4</f>
        <v>46023</v>
      </c>
      <c r="E77" s="86" t="s">
        <v>173</v>
      </c>
    </row>
    <row r="78" spans="1:5" s="86" customFormat="1" ht="15.75" customHeight="1" x14ac:dyDescent="0.25">
      <c r="A78" s="472"/>
      <c r="B78" s="11" t="str">
        <f>B59</f>
        <v>Air Comp</v>
      </c>
      <c r="C78" s="349">
        <f>'2M - SGS'!C78</f>
        <v>8.5109000000000004E-2</v>
      </c>
      <c r="E78" s="347">
        <f t="shared" ref="E78:E90" si="5">SUM(C78:C78)</f>
        <v>8.5109000000000004E-2</v>
      </c>
    </row>
    <row r="79" spans="1:5" s="86" customFormat="1" ht="15.75" x14ac:dyDescent="0.25">
      <c r="A79" s="472"/>
      <c r="B79" s="11" t="str">
        <f t="shared" ref="B79:B90" si="6">B60</f>
        <v>Building Shell</v>
      </c>
      <c r="C79" s="349">
        <f>'2M - SGS'!C79</f>
        <v>0.107824</v>
      </c>
      <c r="E79" s="347">
        <f t="shared" si="5"/>
        <v>0.107824</v>
      </c>
    </row>
    <row r="80" spans="1:5" s="86" customFormat="1" ht="15.75" x14ac:dyDescent="0.25">
      <c r="A80" s="472"/>
      <c r="B80" s="11" t="str">
        <f t="shared" si="6"/>
        <v>Cooking</v>
      </c>
      <c r="C80" s="349">
        <f>'2M - SGS'!C80</f>
        <v>8.6096000000000006E-2</v>
      </c>
      <c r="E80" s="347">
        <f t="shared" si="5"/>
        <v>8.6096000000000006E-2</v>
      </c>
    </row>
    <row r="81" spans="1:5" s="86" customFormat="1" ht="15.75" x14ac:dyDescent="0.25">
      <c r="A81" s="472"/>
      <c r="B81" s="11" t="str">
        <f t="shared" si="6"/>
        <v>Cooling</v>
      </c>
      <c r="C81" s="349">
        <f>'2M - SGS'!C81</f>
        <v>6.0000000000000002E-6</v>
      </c>
      <c r="E81" s="347">
        <f t="shared" si="5"/>
        <v>6.0000000000000002E-6</v>
      </c>
    </row>
    <row r="82" spans="1:5" s="86" customFormat="1" ht="15.75" x14ac:dyDescent="0.25">
      <c r="A82" s="472"/>
      <c r="B82" s="11" t="str">
        <f t="shared" si="6"/>
        <v>Ext Lighting</v>
      </c>
      <c r="C82" s="349">
        <f>'2M - SGS'!C82</f>
        <v>0.106265</v>
      </c>
      <c r="E82" s="347">
        <f t="shared" si="5"/>
        <v>0.106265</v>
      </c>
    </row>
    <row r="83" spans="1:5" s="86" customFormat="1" ht="15.75" x14ac:dyDescent="0.25">
      <c r="A83" s="472"/>
      <c r="B83" s="11" t="str">
        <f t="shared" si="6"/>
        <v>Heating</v>
      </c>
      <c r="C83" s="349">
        <f>'2M - SGS'!C83</f>
        <v>0.210397</v>
      </c>
      <c r="E83" s="347">
        <f t="shared" si="5"/>
        <v>0.210397</v>
      </c>
    </row>
    <row r="84" spans="1:5" s="86" customFormat="1" ht="15.75" x14ac:dyDescent="0.25">
      <c r="A84" s="472"/>
      <c r="B84" s="11" t="str">
        <f t="shared" si="6"/>
        <v>HVAC</v>
      </c>
      <c r="C84" s="349">
        <f>'2M - SGS'!C84</f>
        <v>0.107824</v>
      </c>
      <c r="E84" s="347">
        <f t="shared" si="5"/>
        <v>0.107824</v>
      </c>
    </row>
    <row r="85" spans="1:5" s="86" customFormat="1" ht="15.75" x14ac:dyDescent="0.25">
      <c r="A85" s="472"/>
      <c r="B85" s="11" t="str">
        <f t="shared" si="6"/>
        <v>Lighting</v>
      </c>
      <c r="C85" s="349">
        <f>'2M - SGS'!C85</f>
        <v>9.3563999999999994E-2</v>
      </c>
      <c r="E85" s="347">
        <f t="shared" si="5"/>
        <v>9.3563999999999994E-2</v>
      </c>
    </row>
    <row r="86" spans="1:5" s="86" customFormat="1" ht="15.75" x14ac:dyDescent="0.25">
      <c r="A86" s="472"/>
      <c r="B86" s="11" t="str">
        <f t="shared" si="6"/>
        <v>Miscellaneous</v>
      </c>
      <c r="C86" s="349">
        <f>'2M - SGS'!C86</f>
        <v>8.5109000000000004E-2</v>
      </c>
      <c r="E86" s="347">
        <f t="shared" si="5"/>
        <v>8.5109000000000004E-2</v>
      </c>
    </row>
    <row r="87" spans="1:5" s="86" customFormat="1" ht="15.75" x14ac:dyDescent="0.25">
      <c r="A87" s="472"/>
      <c r="B87" s="11" t="str">
        <f t="shared" si="6"/>
        <v>Motors</v>
      </c>
      <c r="C87" s="349">
        <f>'2M - SGS'!C87</f>
        <v>8.5109000000000004E-2</v>
      </c>
      <c r="E87" s="347">
        <f t="shared" si="5"/>
        <v>8.5109000000000004E-2</v>
      </c>
    </row>
    <row r="88" spans="1:5" s="86" customFormat="1" ht="15.75" x14ac:dyDescent="0.25">
      <c r="A88" s="472"/>
      <c r="B88" s="11" t="str">
        <f t="shared" si="6"/>
        <v>Process</v>
      </c>
      <c r="C88" s="349">
        <f>'2M - SGS'!C88</f>
        <v>8.5109000000000004E-2</v>
      </c>
      <c r="E88" s="347">
        <f t="shared" si="5"/>
        <v>8.5109000000000004E-2</v>
      </c>
    </row>
    <row r="89" spans="1:5" s="86" customFormat="1" ht="15.75" x14ac:dyDescent="0.25">
      <c r="A89" s="472"/>
      <c r="B89" s="11" t="str">
        <f t="shared" si="6"/>
        <v>Refrigeration</v>
      </c>
      <c r="C89" s="349">
        <f>'2M - SGS'!C89</f>
        <v>8.3486000000000005E-2</v>
      </c>
      <c r="E89" s="347">
        <f t="shared" si="5"/>
        <v>8.3486000000000005E-2</v>
      </c>
    </row>
    <row r="90" spans="1:5" s="86" customFormat="1" ht="16.5" thickBot="1" x14ac:dyDescent="0.3">
      <c r="A90" s="473"/>
      <c r="B90" s="12" t="str">
        <f t="shared" si="6"/>
        <v>Water Heating</v>
      </c>
      <c r="C90" s="353">
        <f>'2M - SGS'!C90</f>
        <v>0.108255</v>
      </c>
      <c r="E90" s="347">
        <f t="shared" si="5"/>
        <v>0.108255</v>
      </c>
    </row>
    <row r="91" spans="1:5" s="86" customFormat="1" ht="15.75" thickBot="1" x14ac:dyDescent="0.3">
      <c r="E91" s="86" t="s">
        <v>229</v>
      </c>
    </row>
    <row r="92" spans="1:5" s="86" customFormat="1" ht="15" customHeight="1" thickBot="1" x14ac:dyDescent="0.3">
      <c r="A92" s="459" t="s">
        <v>28</v>
      </c>
      <c r="B92" s="359" t="s">
        <v>33</v>
      </c>
      <c r="C92" s="119">
        <f>C$4</f>
        <v>46023</v>
      </c>
    </row>
    <row r="93" spans="1:5" s="86" customFormat="1" ht="15.75" customHeight="1" x14ac:dyDescent="0.25">
      <c r="A93" s="460"/>
      <c r="B93" s="68" t="s">
        <v>20</v>
      </c>
      <c r="C93" s="357">
        <f>'11M - LPS'!C93</f>
        <v>2.7657000000000001E-2</v>
      </c>
      <c r="E93" s="86" t="s">
        <v>230</v>
      </c>
    </row>
    <row r="94" spans="1:5" s="86" customFormat="1" x14ac:dyDescent="0.25">
      <c r="A94" s="460"/>
      <c r="B94" s="68" t="s">
        <v>0</v>
      </c>
      <c r="C94" s="357">
        <f>'11M - LPS'!C94</f>
        <v>3.2084000000000001E-2</v>
      </c>
    </row>
    <row r="95" spans="1:5" s="86" customFormat="1" x14ac:dyDescent="0.25">
      <c r="A95" s="460"/>
      <c r="B95" s="68" t="s">
        <v>21</v>
      </c>
      <c r="C95" s="357">
        <f>'11M - LPS'!C95</f>
        <v>2.7354E-2</v>
      </c>
    </row>
    <row r="96" spans="1:5" s="86" customFormat="1" x14ac:dyDescent="0.25">
      <c r="A96" s="460"/>
      <c r="B96" s="68" t="s">
        <v>1</v>
      </c>
      <c r="C96" s="357">
        <f>'11M - LPS'!C96</f>
        <v>1.9984999999999999E-2</v>
      </c>
    </row>
    <row r="97" spans="1:3" s="86" customFormat="1" x14ac:dyDescent="0.25">
      <c r="A97" s="460"/>
      <c r="B97" s="68" t="s">
        <v>22</v>
      </c>
      <c r="C97" s="357">
        <f>'11M - LPS'!C97</f>
        <v>2.1387E-2</v>
      </c>
    </row>
    <row r="98" spans="1:3" s="86" customFormat="1" x14ac:dyDescent="0.25">
      <c r="A98" s="460"/>
      <c r="B98" s="68" t="s">
        <v>9</v>
      </c>
      <c r="C98" s="357">
        <f>'11M - LPS'!C98</f>
        <v>3.2084000000000001E-2</v>
      </c>
    </row>
    <row r="99" spans="1:3" s="86" customFormat="1" x14ac:dyDescent="0.25">
      <c r="A99" s="460"/>
      <c r="B99" s="68" t="s">
        <v>3</v>
      </c>
      <c r="C99" s="357">
        <f>'11M - LPS'!C99</f>
        <v>3.2084000000000001E-2</v>
      </c>
    </row>
    <row r="100" spans="1:3" s="86" customFormat="1" x14ac:dyDescent="0.25">
      <c r="A100" s="460"/>
      <c r="B100" s="68" t="s">
        <v>4</v>
      </c>
      <c r="C100" s="357">
        <f>'11M - LPS'!C100</f>
        <v>2.904E-2</v>
      </c>
    </row>
    <row r="101" spans="1:3" s="86" customFormat="1" x14ac:dyDescent="0.25">
      <c r="A101" s="460"/>
      <c r="B101" s="68" t="s">
        <v>5</v>
      </c>
      <c r="C101" s="357">
        <f>'11M - LPS'!C101</f>
        <v>2.7657000000000001E-2</v>
      </c>
    </row>
    <row r="102" spans="1:3" s="86" customFormat="1" x14ac:dyDescent="0.25">
      <c r="A102" s="460"/>
      <c r="B102" s="68" t="s">
        <v>23</v>
      </c>
      <c r="C102" s="357">
        <f>'11M - LPS'!C102</f>
        <v>2.7657000000000001E-2</v>
      </c>
    </row>
    <row r="103" spans="1:3" s="86" customFormat="1" x14ac:dyDescent="0.25">
      <c r="A103" s="460"/>
      <c r="B103" s="68" t="s">
        <v>24</v>
      </c>
      <c r="C103" s="357">
        <f>'11M - LPS'!C103</f>
        <v>2.7657000000000001E-2</v>
      </c>
    </row>
    <row r="104" spans="1:3" s="86" customFormat="1" x14ac:dyDescent="0.25">
      <c r="A104" s="460"/>
      <c r="B104" s="68" t="s">
        <v>7</v>
      </c>
      <c r="C104" s="357">
        <f>'11M - LPS'!C104</f>
        <v>2.6307000000000001E-2</v>
      </c>
    </row>
    <row r="105" spans="1:3" s="86" customFormat="1" ht="15.75" thickBot="1" x14ac:dyDescent="0.3">
      <c r="A105" s="461"/>
      <c r="B105" s="70" t="s">
        <v>8</v>
      </c>
      <c r="C105" s="354">
        <f>'11M - LPS'!C105</f>
        <v>2.6266999999999999E-2</v>
      </c>
    </row>
    <row r="106" spans="1:3" s="86" customFormat="1" x14ac:dyDescent="0.25">
      <c r="C106" s="355" t="s">
        <v>226</v>
      </c>
    </row>
    <row r="107" spans="1:3" hidden="1" x14ac:dyDescent="0.25">
      <c r="A107" s="462" t="s">
        <v>115</v>
      </c>
      <c r="B107" s="466" t="s">
        <v>116</v>
      </c>
      <c r="C107" s="467"/>
    </row>
    <row r="108" spans="1:3" ht="15.75" hidden="1" thickBot="1" x14ac:dyDescent="0.3">
      <c r="A108" s="463"/>
      <c r="B108" s="468" t="s">
        <v>222</v>
      </c>
      <c r="C108" s="469"/>
    </row>
    <row r="109" spans="1:3" ht="15.75" hidden="1" thickBot="1" x14ac:dyDescent="0.3">
      <c r="A109" s="464"/>
      <c r="B109" s="186" t="s">
        <v>137</v>
      </c>
      <c r="C109" s="119">
        <f>C$4</f>
        <v>46023</v>
      </c>
    </row>
    <row r="110" spans="1:3" hidden="1" x14ac:dyDescent="0.25">
      <c r="A110" s="464"/>
      <c r="B110" s="172" t="s">
        <v>20</v>
      </c>
      <c r="C110" s="270">
        <f>'11M - LPS'!C110</f>
        <v>2.2477983548236508E-2</v>
      </c>
    </row>
    <row r="111" spans="1:3" hidden="1" x14ac:dyDescent="0.25">
      <c r="A111" s="464"/>
      <c r="B111" s="172" t="s">
        <v>0</v>
      </c>
      <c r="C111" s="270">
        <f>'11M - LPS'!C111</f>
        <v>2.3533320380090969E-2</v>
      </c>
    </row>
    <row r="112" spans="1:3" hidden="1" x14ac:dyDescent="0.25">
      <c r="A112" s="464"/>
      <c r="B112" s="172" t="s">
        <v>21</v>
      </c>
      <c r="C112" s="270">
        <f>'11M - LPS'!C112</f>
        <v>2.2397351370130866E-2</v>
      </c>
    </row>
    <row r="113" spans="1:3" hidden="1" x14ac:dyDescent="0.25">
      <c r="A113" s="464"/>
      <c r="B113" s="172" t="s">
        <v>1</v>
      </c>
      <c r="C113" s="270">
        <f>'11M - LPS'!C113</f>
        <v>1.9984999999999999E-2</v>
      </c>
    </row>
    <row r="114" spans="1:3" hidden="1" x14ac:dyDescent="0.25">
      <c r="A114" s="464"/>
      <c r="B114" s="172" t="s">
        <v>22</v>
      </c>
      <c r="C114" s="270">
        <f>'11M - LPS'!C114</f>
        <v>2.0522769194661113E-2</v>
      </c>
    </row>
    <row r="115" spans="1:3" hidden="1" x14ac:dyDescent="0.25">
      <c r="A115" s="464"/>
      <c r="B115" s="68" t="s">
        <v>9</v>
      </c>
      <c r="C115" s="270">
        <f>'11M - LPS'!C115</f>
        <v>2.3533125104223951E-2</v>
      </c>
    </row>
    <row r="116" spans="1:3" hidden="1" x14ac:dyDescent="0.25">
      <c r="A116" s="464"/>
      <c r="B116" s="68" t="s">
        <v>3</v>
      </c>
      <c r="C116" s="270">
        <f>'11M - LPS'!C116</f>
        <v>2.3533320380090969E-2</v>
      </c>
    </row>
    <row r="117" spans="1:3" hidden="1" x14ac:dyDescent="0.25">
      <c r="A117" s="464"/>
      <c r="B117" s="68" t="s">
        <v>4</v>
      </c>
      <c r="C117" s="270">
        <f>'11M - LPS'!C117</f>
        <v>2.2831381354378639E-2</v>
      </c>
    </row>
    <row r="118" spans="1:3" hidden="1" x14ac:dyDescent="0.25">
      <c r="A118" s="464"/>
      <c r="B118" s="68" t="s">
        <v>5</v>
      </c>
      <c r="C118" s="270">
        <f>'11M - LPS'!C118</f>
        <v>2.2477983548236508E-2</v>
      </c>
    </row>
    <row r="119" spans="1:3" hidden="1" x14ac:dyDescent="0.25">
      <c r="A119" s="464"/>
      <c r="B119" s="68" t="s">
        <v>23</v>
      </c>
      <c r="C119" s="270">
        <f>'11M - LPS'!C119</f>
        <v>2.2477983548236508E-2</v>
      </c>
    </row>
    <row r="120" spans="1:3" hidden="1" x14ac:dyDescent="0.25">
      <c r="A120" s="464"/>
      <c r="B120" s="68" t="s">
        <v>24</v>
      </c>
      <c r="C120" s="270">
        <f>'11M - LPS'!C120</f>
        <v>2.2477983548236508E-2</v>
      </c>
    </row>
    <row r="121" spans="1:3" hidden="1" x14ac:dyDescent="0.25">
      <c r="A121" s="464"/>
      <c r="B121" s="68" t="s">
        <v>7</v>
      </c>
      <c r="C121" s="270">
        <f>'11M - LPS'!C121</f>
        <v>2.2109192578663586E-2</v>
      </c>
    </row>
    <row r="122" spans="1:3" ht="15.75" hidden="1" thickBot="1" x14ac:dyDescent="0.3">
      <c r="A122" s="465"/>
      <c r="B122" s="70" t="s">
        <v>8</v>
      </c>
      <c r="C122" s="270">
        <f>'11M - LPS'!C122</f>
        <v>2.2098193731108311E-2</v>
      </c>
    </row>
    <row r="123" spans="1:3" hidden="1" x14ac:dyDescent="0.25">
      <c r="A123" s="86"/>
      <c r="B123" s="86"/>
      <c r="C123" s="87"/>
    </row>
    <row r="124" spans="1:3" ht="15.75" hidden="1" thickBot="1" x14ac:dyDescent="0.3"/>
    <row r="125" spans="1:3" ht="15.75" hidden="1" thickBot="1" x14ac:dyDescent="0.3">
      <c r="C125" s="301" t="s">
        <v>118</v>
      </c>
    </row>
    <row r="126" spans="1:3" ht="15.75" hidden="1" thickBot="1" x14ac:dyDescent="0.3">
      <c r="A126" s="470" t="s">
        <v>119</v>
      </c>
      <c r="B126" s="186" t="s">
        <v>137</v>
      </c>
      <c r="C126" s="119">
        <f>C$4</f>
        <v>46023</v>
      </c>
    </row>
    <row r="127" spans="1:3" hidden="1" x14ac:dyDescent="0.25">
      <c r="A127" s="464"/>
      <c r="B127" s="172" t="s">
        <v>20</v>
      </c>
      <c r="C127" s="273">
        <f>'11M - LPS'!C127</f>
        <v>5.1790164517634936E-3</v>
      </c>
    </row>
    <row r="128" spans="1:3" hidden="1" x14ac:dyDescent="0.25">
      <c r="A128" s="464"/>
      <c r="B128" s="172" t="s">
        <v>0</v>
      </c>
      <c r="C128" s="273">
        <f>'11M - LPS'!C128</f>
        <v>8.5506796199090324E-3</v>
      </c>
    </row>
    <row r="129" spans="1:3" hidden="1" x14ac:dyDescent="0.25">
      <c r="A129" s="464"/>
      <c r="B129" s="172" t="s">
        <v>21</v>
      </c>
      <c r="C129" s="273">
        <f>'11M - LPS'!C129</f>
        <v>4.9566486298691318E-3</v>
      </c>
    </row>
    <row r="130" spans="1:3" hidden="1" x14ac:dyDescent="0.25">
      <c r="A130" s="464"/>
      <c r="B130" s="172" t="s">
        <v>1</v>
      </c>
      <c r="C130" s="273">
        <f>'11M - LPS'!C130</f>
        <v>0</v>
      </c>
    </row>
    <row r="131" spans="1:3" hidden="1" x14ac:dyDescent="0.25">
      <c r="A131" s="464"/>
      <c r="B131" s="172" t="s">
        <v>22</v>
      </c>
      <c r="C131" s="273">
        <f>'11M - LPS'!C131</f>
        <v>8.6423080533888522E-4</v>
      </c>
    </row>
    <row r="132" spans="1:3" hidden="1" x14ac:dyDescent="0.25">
      <c r="A132" s="464"/>
      <c r="B132" s="68" t="s">
        <v>9</v>
      </c>
      <c r="C132" s="273">
        <f>'11M - LPS'!C132</f>
        <v>8.5508748957760523E-3</v>
      </c>
    </row>
    <row r="133" spans="1:3" hidden="1" x14ac:dyDescent="0.25">
      <c r="A133" s="464"/>
      <c r="B133" s="68" t="s">
        <v>3</v>
      </c>
      <c r="C133" s="273">
        <f>'11M - LPS'!C133</f>
        <v>8.5506796199090324E-3</v>
      </c>
    </row>
    <row r="134" spans="1:3" hidden="1" x14ac:dyDescent="0.25">
      <c r="A134" s="464"/>
      <c r="B134" s="68" t="s">
        <v>4</v>
      </c>
      <c r="C134" s="273">
        <f>'11M - LPS'!C134</f>
        <v>6.2086186456213593E-3</v>
      </c>
    </row>
    <row r="135" spans="1:3" hidden="1" x14ac:dyDescent="0.25">
      <c r="A135" s="464"/>
      <c r="B135" s="68" t="s">
        <v>5</v>
      </c>
      <c r="C135" s="273">
        <f>'11M - LPS'!C135</f>
        <v>5.1790164517634936E-3</v>
      </c>
    </row>
    <row r="136" spans="1:3" hidden="1" x14ac:dyDescent="0.25">
      <c r="A136" s="464"/>
      <c r="B136" s="68" t="s">
        <v>23</v>
      </c>
      <c r="C136" s="273">
        <f>'11M - LPS'!C136</f>
        <v>5.1790164517634936E-3</v>
      </c>
    </row>
    <row r="137" spans="1:3" hidden="1" x14ac:dyDescent="0.25">
      <c r="A137" s="464"/>
      <c r="B137" s="68" t="s">
        <v>24</v>
      </c>
      <c r="C137" s="273">
        <f>'11M - LPS'!C137</f>
        <v>5.1790164517634936E-3</v>
      </c>
    </row>
    <row r="138" spans="1:3" hidden="1" x14ac:dyDescent="0.25">
      <c r="A138" s="464"/>
      <c r="B138" s="68" t="s">
        <v>7</v>
      </c>
      <c r="C138" s="273">
        <f>'11M - LPS'!C138</f>
        <v>4.1978074213364176E-3</v>
      </c>
    </row>
    <row r="139" spans="1:3" ht="15.75" hidden="1" thickBot="1" x14ac:dyDescent="0.3">
      <c r="A139" s="465"/>
      <c r="B139" s="70" t="s">
        <v>8</v>
      </c>
      <c r="C139" s="273">
        <f>'11M - LPS'!C139</f>
        <v>4.168806268891689E-3</v>
      </c>
    </row>
    <row r="140" spans="1:3" hidden="1" x14ac:dyDescent="0.25"/>
    <row r="141" spans="1:3" ht="15.75" hidden="1" thickBot="1" x14ac:dyDescent="0.3">
      <c r="A141" s="137" t="s">
        <v>171</v>
      </c>
      <c r="B141" s="86"/>
      <c r="C141" s="88"/>
    </row>
    <row r="142" spans="1:3" ht="16.5" hidden="1" thickBot="1" x14ac:dyDescent="0.3">
      <c r="A142" s="453" t="s">
        <v>120</v>
      </c>
      <c r="B142" s="187" t="s">
        <v>117</v>
      </c>
      <c r="C142" s="119">
        <f>C$4</f>
        <v>46023</v>
      </c>
    </row>
    <row r="143" spans="1:3" hidden="1" x14ac:dyDescent="0.25">
      <c r="A143" s="454"/>
      <c r="B143" s="172" t="s">
        <v>20</v>
      </c>
      <c r="C143" s="20">
        <f>IF(C23=0,0,((C5*0.5)-C41)*C78*C110*C$2)</f>
        <v>0</v>
      </c>
    </row>
    <row r="144" spans="1:3" hidden="1" x14ac:dyDescent="0.25">
      <c r="A144" s="454"/>
      <c r="B144" s="172" t="s">
        <v>0</v>
      </c>
      <c r="C144" s="20">
        <f t="shared" ref="C144:C155" si="7">IF(C24=0,0,((C6*0.5)-C42)*C79*C111*C$2)</f>
        <v>0</v>
      </c>
    </row>
    <row r="145" spans="1:3" hidden="1" x14ac:dyDescent="0.25">
      <c r="A145" s="454"/>
      <c r="B145" s="172" t="s">
        <v>21</v>
      </c>
      <c r="C145" s="20">
        <f t="shared" si="7"/>
        <v>0</v>
      </c>
    </row>
    <row r="146" spans="1:3" hidden="1" x14ac:dyDescent="0.25">
      <c r="A146" s="454"/>
      <c r="B146" s="172" t="s">
        <v>1</v>
      </c>
      <c r="C146" s="20">
        <f t="shared" si="7"/>
        <v>0</v>
      </c>
    </row>
    <row r="147" spans="1:3" hidden="1" x14ac:dyDescent="0.25">
      <c r="A147" s="454"/>
      <c r="B147" s="172" t="s">
        <v>22</v>
      </c>
      <c r="C147" s="20">
        <f t="shared" si="7"/>
        <v>0</v>
      </c>
    </row>
    <row r="148" spans="1:3" hidden="1" x14ac:dyDescent="0.25">
      <c r="A148" s="454"/>
      <c r="B148" s="68" t="s">
        <v>9</v>
      </c>
      <c r="C148" s="20">
        <f t="shared" si="7"/>
        <v>0</v>
      </c>
    </row>
    <row r="149" spans="1:3" hidden="1" x14ac:dyDescent="0.25">
      <c r="A149" s="454"/>
      <c r="B149" s="68" t="s">
        <v>3</v>
      </c>
      <c r="C149" s="20">
        <f t="shared" si="7"/>
        <v>0</v>
      </c>
    </row>
    <row r="150" spans="1:3" ht="15.75" hidden="1" customHeight="1" x14ac:dyDescent="0.25">
      <c r="A150" s="454"/>
      <c r="B150" s="68" t="s">
        <v>4</v>
      </c>
      <c r="C150" s="20">
        <f t="shared" si="7"/>
        <v>0</v>
      </c>
    </row>
    <row r="151" spans="1:3" hidden="1" x14ac:dyDescent="0.25">
      <c r="A151" s="454"/>
      <c r="B151" s="68" t="s">
        <v>5</v>
      </c>
      <c r="C151" s="20">
        <f t="shared" si="7"/>
        <v>0</v>
      </c>
    </row>
    <row r="152" spans="1:3" hidden="1" x14ac:dyDescent="0.25">
      <c r="A152" s="454"/>
      <c r="B152" s="68" t="s">
        <v>23</v>
      </c>
      <c r="C152" s="20">
        <f t="shared" si="7"/>
        <v>0</v>
      </c>
    </row>
    <row r="153" spans="1:3" hidden="1" x14ac:dyDescent="0.25">
      <c r="A153" s="454"/>
      <c r="B153" s="68" t="s">
        <v>24</v>
      </c>
      <c r="C153" s="20">
        <f t="shared" si="7"/>
        <v>0</v>
      </c>
    </row>
    <row r="154" spans="1:3" ht="15.75" hidden="1" customHeight="1" x14ac:dyDescent="0.25">
      <c r="A154" s="454"/>
      <c r="B154" s="68" t="s">
        <v>7</v>
      </c>
      <c r="C154" s="20">
        <f t="shared" si="7"/>
        <v>0</v>
      </c>
    </row>
    <row r="155" spans="1:3" ht="15.75" hidden="1" customHeight="1" x14ac:dyDescent="0.25">
      <c r="A155" s="454"/>
      <c r="B155" s="68" t="s">
        <v>8</v>
      </c>
      <c r="C155" s="20">
        <f t="shared" si="7"/>
        <v>0</v>
      </c>
    </row>
    <row r="156" spans="1:3" ht="15.75" hidden="1" customHeight="1" x14ac:dyDescent="0.25">
      <c r="A156" s="454"/>
      <c r="B156" s="11"/>
      <c r="C156" s="3"/>
    </row>
    <row r="157" spans="1:3" ht="15.75" hidden="1" customHeight="1" x14ac:dyDescent="0.25">
      <c r="A157" s="454"/>
      <c r="B157" s="170" t="s">
        <v>26</v>
      </c>
      <c r="C157" s="20">
        <f>SUM(C143:C156)</f>
        <v>0</v>
      </c>
    </row>
    <row r="158" spans="1:3" ht="16.5" hidden="1" customHeight="1" thickBot="1" x14ac:dyDescent="0.3">
      <c r="A158" s="455"/>
      <c r="B158" s="113" t="s">
        <v>27</v>
      </c>
      <c r="C158" s="21">
        <f>C157</f>
        <v>0</v>
      </c>
    </row>
    <row r="159" spans="1:3" hidden="1" x14ac:dyDescent="0.25">
      <c r="A159" s="86"/>
      <c r="B159" s="86"/>
      <c r="C159" s="88"/>
    </row>
    <row r="160" spans="1:3" ht="15.75" hidden="1" thickBot="1" x14ac:dyDescent="0.3">
      <c r="A160" s="86"/>
      <c r="B160" s="86"/>
      <c r="C160" s="88"/>
    </row>
    <row r="161" spans="1:3" ht="16.5" hidden="1" thickBot="1" x14ac:dyDescent="0.3">
      <c r="A161" s="453" t="s">
        <v>121</v>
      </c>
      <c r="B161" s="187" t="s">
        <v>117</v>
      </c>
      <c r="C161" s="119">
        <f>C$4</f>
        <v>46023</v>
      </c>
    </row>
    <row r="162" spans="1:3" hidden="1" x14ac:dyDescent="0.25">
      <c r="A162" s="454"/>
      <c r="B162" s="172" t="s">
        <v>20</v>
      </c>
      <c r="C162" s="20">
        <f>IF(C23=0,0,((C5*0.5)-C41)*C78*C127*C$2)</f>
        <v>0</v>
      </c>
    </row>
    <row r="163" spans="1:3" hidden="1" x14ac:dyDescent="0.25">
      <c r="A163" s="454"/>
      <c r="B163" s="172" t="s">
        <v>0</v>
      </c>
      <c r="C163" s="20">
        <f t="shared" ref="C163:C174" si="8">IF(C24=0,0,((C6*0.5)-C42)*C79*C128*C$2)</f>
        <v>0</v>
      </c>
    </row>
    <row r="164" spans="1:3" hidden="1" x14ac:dyDescent="0.25">
      <c r="A164" s="454"/>
      <c r="B164" s="172" t="s">
        <v>21</v>
      </c>
      <c r="C164" s="20">
        <f t="shared" si="8"/>
        <v>0</v>
      </c>
    </row>
    <row r="165" spans="1:3" hidden="1" x14ac:dyDescent="0.25">
      <c r="A165" s="454"/>
      <c r="B165" s="172" t="s">
        <v>1</v>
      </c>
      <c r="C165" s="20">
        <f t="shared" si="8"/>
        <v>0</v>
      </c>
    </row>
    <row r="166" spans="1:3" hidden="1" x14ac:dyDescent="0.25">
      <c r="A166" s="454"/>
      <c r="B166" s="172" t="s">
        <v>22</v>
      </c>
      <c r="C166" s="20">
        <f t="shared" si="8"/>
        <v>0</v>
      </c>
    </row>
    <row r="167" spans="1:3" hidden="1" x14ac:dyDescent="0.25">
      <c r="A167" s="454"/>
      <c r="B167" s="68" t="s">
        <v>9</v>
      </c>
      <c r="C167" s="20">
        <f t="shared" si="8"/>
        <v>0</v>
      </c>
    </row>
    <row r="168" spans="1:3" hidden="1" x14ac:dyDescent="0.25">
      <c r="A168" s="454"/>
      <c r="B168" s="68" t="s">
        <v>3</v>
      </c>
      <c r="C168" s="20">
        <f t="shared" si="8"/>
        <v>0</v>
      </c>
    </row>
    <row r="169" spans="1:3" ht="15.75" hidden="1" customHeight="1" x14ac:dyDescent="0.25">
      <c r="A169" s="454"/>
      <c r="B169" s="68" t="s">
        <v>4</v>
      </c>
      <c r="C169" s="20">
        <f t="shared" si="8"/>
        <v>0</v>
      </c>
    </row>
    <row r="170" spans="1:3" hidden="1" x14ac:dyDescent="0.25">
      <c r="A170" s="454"/>
      <c r="B170" s="68" t="s">
        <v>5</v>
      </c>
      <c r="C170" s="20">
        <f t="shared" si="8"/>
        <v>0</v>
      </c>
    </row>
    <row r="171" spans="1:3" hidden="1" x14ac:dyDescent="0.25">
      <c r="A171" s="454"/>
      <c r="B171" s="68" t="s">
        <v>23</v>
      </c>
      <c r="C171" s="20">
        <f t="shared" si="8"/>
        <v>0</v>
      </c>
    </row>
    <row r="172" spans="1:3" hidden="1" x14ac:dyDescent="0.25">
      <c r="A172" s="454"/>
      <c r="B172" s="68" t="s">
        <v>24</v>
      </c>
      <c r="C172" s="20">
        <f t="shared" si="8"/>
        <v>0</v>
      </c>
    </row>
    <row r="173" spans="1:3" ht="15.75" hidden="1" customHeight="1" x14ac:dyDescent="0.25">
      <c r="A173" s="454"/>
      <c r="B173" s="68" t="s">
        <v>7</v>
      </c>
      <c r="C173" s="20">
        <f t="shared" si="8"/>
        <v>0</v>
      </c>
    </row>
    <row r="174" spans="1:3" ht="15.75" hidden="1" customHeight="1" x14ac:dyDescent="0.25">
      <c r="A174" s="454"/>
      <c r="B174" s="68" t="s">
        <v>8</v>
      </c>
      <c r="C174" s="20">
        <f t="shared" si="8"/>
        <v>0</v>
      </c>
    </row>
    <row r="175" spans="1:3" ht="15.75" hidden="1" customHeight="1" x14ac:dyDescent="0.25">
      <c r="A175" s="454"/>
      <c r="B175" s="11"/>
      <c r="C175" s="3"/>
    </row>
    <row r="176" spans="1:3" ht="15.75" hidden="1" customHeight="1" x14ac:dyDescent="0.25">
      <c r="A176" s="454"/>
      <c r="B176" s="170" t="s">
        <v>26</v>
      </c>
      <c r="C176" s="20">
        <f>SUM(C162:C175)</f>
        <v>0</v>
      </c>
    </row>
    <row r="177" spans="1:3" ht="16.5" hidden="1" customHeight="1" thickBot="1" x14ac:dyDescent="0.3">
      <c r="A177" s="455"/>
      <c r="B177" s="113" t="s">
        <v>27</v>
      </c>
      <c r="C177" s="21">
        <f>C176</f>
        <v>0</v>
      </c>
    </row>
    <row r="178" spans="1:3" hidden="1" x14ac:dyDescent="0.25">
      <c r="A178" s="86"/>
      <c r="B178" s="86" t="s">
        <v>122</v>
      </c>
      <c r="C178" s="89">
        <f>C157+C176</f>
        <v>0</v>
      </c>
    </row>
    <row r="179" spans="1:3" hidden="1" x14ac:dyDescent="0.25">
      <c r="A179" s="86"/>
      <c r="B179" s="86" t="s">
        <v>175</v>
      </c>
      <c r="C179" s="88">
        <f>C178-C73</f>
        <v>0</v>
      </c>
    </row>
    <row r="180" spans="1:3" ht="15.75" hidden="1" thickBot="1" x14ac:dyDescent="0.3">
      <c r="A180" s="86"/>
      <c r="B180" s="86"/>
      <c r="C180" s="88"/>
    </row>
    <row r="181" spans="1:3" ht="15.75" hidden="1" thickBot="1" x14ac:dyDescent="0.3">
      <c r="A181" s="86"/>
      <c r="B181" s="183" t="s">
        <v>39</v>
      </c>
      <c r="C181" s="119">
        <f>C$4</f>
        <v>46023</v>
      </c>
    </row>
    <row r="182" spans="1:3" hidden="1" x14ac:dyDescent="0.25">
      <c r="A182" s="86"/>
      <c r="B182" s="177" t="s">
        <v>123</v>
      </c>
      <c r="C182" s="95">
        <f>C157*'YTD PROGRAM SUMMARY'!C47</f>
        <v>0</v>
      </c>
    </row>
    <row r="183" spans="1:3" ht="15.75" hidden="1" thickBot="1" x14ac:dyDescent="0.3">
      <c r="A183" s="86"/>
      <c r="B183" s="70" t="s">
        <v>124</v>
      </c>
      <c r="C183" s="90">
        <f>C176*'YTD PROGRAM SUMMARY'!C47</f>
        <v>0</v>
      </c>
    </row>
    <row r="184" spans="1:3" hidden="1" x14ac:dyDescent="0.25">
      <c r="A184" s="86"/>
      <c r="B184" s="177" t="s">
        <v>125</v>
      </c>
      <c r="C184" s="91">
        <f>IFERROR(C182/C73,0)</f>
        <v>0</v>
      </c>
    </row>
    <row r="185" spans="1:3" ht="15.75" hidden="1" thickBot="1" x14ac:dyDescent="0.3">
      <c r="A185" s="86"/>
      <c r="B185" s="70" t="s">
        <v>126</v>
      </c>
      <c r="C185" s="92">
        <f>IFERROR(C183/C73,0)</f>
        <v>0</v>
      </c>
    </row>
    <row r="186" spans="1:3" ht="15.75" hidden="1" thickBot="1" x14ac:dyDescent="0.3">
      <c r="A186" s="86"/>
      <c r="B186" s="184" t="s">
        <v>127</v>
      </c>
      <c r="C186" s="94">
        <f>C184+C185</f>
        <v>0</v>
      </c>
    </row>
    <row r="187" spans="1:3" ht="15.75" hidden="1" thickBot="1" x14ac:dyDescent="0.3">
      <c r="A187" s="86"/>
      <c r="B187" s="86"/>
      <c r="C187" s="88"/>
    </row>
    <row r="188" spans="1:3" ht="15.75" hidden="1" thickBot="1" x14ac:dyDescent="0.3">
      <c r="A188" s="86"/>
      <c r="B188" s="183" t="s">
        <v>37</v>
      </c>
      <c r="C188" s="119">
        <f>C$4</f>
        <v>46023</v>
      </c>
    </row>
    <row r="189" spans="1:3" hidden="1" x14ac:dyDescent="0.25">
      <c r="A189" s="86"/>
      <c r="B189" s="177" t="s">
        <v>128</v>
      </c>
      <c r="C189" s="95">
        <f>C157*'YTD PROGRAM SUMMARY'!C48</f>
        <v>0</v>
      </c>
    </row>
    <row r="190" spans="1:3" ht="15.75" hidden="1" thickBot="1" x14ac:dyDescent="0.3">
      <c r="A190" s="86"/>
      <c r="B190" s="70" t="s">
        <v>129</v>
      </c>
      <c r="C190" s="90">
        <f>C176*'YTD PROGRAM SUMMARY'!C48</f>
        <v>0</v>
      </c>
    </row>
    <row r="191" spans="1:3" hidden="1" x14ac:dyDescent="0.25">
      <c r="A191" s="86"/>
      <c r="B191" s="177" t="s">
        <v>130</v>
      </c>
      <c r="C191" s="91">
        <f>IFERROR(C189/C73,0)</f>
        <v>0</v>
      </c>
    </row>
    <row r="192" spans="1:3" ht="15.75" hidden="1" thickBot="1" x14ac:dyDescent="0.3">
      <c r="A192" s="86"/>
      <c r="B192" s="70" t="s">
        <v>131</v>
      </c>
      <c r="C192" s="92">
        <f>IFERROR(C190/C73,0)</f>
        <v>0</v>
      </c>
    </row>
    <row r="193" spans="1:3" ht="15.75" hidden="1" thickBot="1" x14ac:dyDescent="0.3">
      <c r="A193" s="86"/>
      <c r="B193" s="184" t="s">
        <v>132</v>
      </c>
      <c r="C193" s="94">
        <f>C191+C192</f>
        <v>0</v>
      </c>
    </row>
    <row r="194" spans="1:3" hidden="1" x14ac:dyDescent="0.25">
      <c r="A194" s="86"/>
      <c r="B194" s="86" t="s">
        <v>133</v>
      </c>
      <c r="C194" s="96">
        <f>C186+C193</f>
        <v>0</v>
      </c>
    </row>
    <row r="195" spans="1:3" hidden="1" x14ac:dyDescent="0.25">
      <c r="A195" s="86"/>
      <c r="B195" s="86"/>
      <c r="C195" s="88"/>
    </row>
    <row r="196" spans="1:3" hidden="1" x14ac:dyDescent="0.25">
      <c r="A196" s="86"/>
      <c r="B196" s="86" t="s">
        <v>134</v>
      </c>
      <c r="C196" s="97">
        <f t="shared" ref="C196" si="9">SUM(C182:C183)</f>
        <v>0</v>
      </c>
    </row>
    <row r="197" spans="1:3" hidden="1" x14ac:dyDescent="0.25">
      <c r="A197" s="86"/>
      <c r="B197" s="86" t="s">
        <v>135</v>
      </c>
      <c r="C197" s="97">
        <f t="shared" ref="C197" si="10">SUM(C189:C190)</f>
        <v>0</v>
      </c>
    </row>
    <row r="198" spans="1:3" hidden="1" x14ac:dyDescent="0.25">
      <c r="A198" s="86"/>
      <c r="B198" s="86" t="s">
        <v>122</v>
      </c>
      <c r="C198" s="99">
        <f t="shared" ref="C198" si="11">SUM(C196:C197)</f>
        <v>0</v>
      </c>
    </row>
    <row r="199" spans="1:3" hidden="1" x14ac:dyDescent="0.25"/>
    <row r="200" spans="1:3" hidden="1" x14ac:dyDescent="0.25">
      <c r="B200" s="137" t="s">
        <v>223</v>
      </c>
      <c r="C200" s="260">
        <f>IF('YTD PROGRAM SUMMARY'!C4=0,0,C198-C73)</f>
        <v>0</v>
      </c>
    </row>
    <row r="201" spans="1:3" hidden="1" x14ac:dyDescent="0.25">
      <c r="B201" s="137"/>
      <c r="C201" s="137"/>
    </row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499984740745262"/>
  </sheetPr>
  <dimension ref="A1:E94"/>
  <sheetViews>
    <sheetView zoomScale="80" zoomScaleNormal="80" workbookViewId="0">
      <pane xSplit="2" topLeftCell="C1" activePane="topRight" state="frozen"/>
      <selection activeCell="B2" sqref="B2:B3"/>
      <selection pane="topRight" activeCell="E28" sqref="E28"/>
    </sheetView>
  </sheetViews>
  <sheetFormatPr defaultRowHeight="15" x14ac:dyDescent="0.25"/>
  <cols>
    <col min="1" max="1" width="8" customWidth="1"/>
    <col min="2" max="2" width="24.7109375" customWidth="1"/>
    <col min="3" max="3" width="15.7109375" bestFit="1" customWidth="1"/>
    <col min="4" max="5" width="10.5703125" bestFit="1" customWidth="1"/>
  </cols>
  <sheetData>
    <row r="1" spans="1:5" s="2" customFormat="1" ht="15.75" thickBot="1" x14ac:dyDescent="0.3">
      <c r="A1" s="16"/>
      <c r="B1" s="16"/>
      <c r="C1" s="16"/>
      <c r="D1"/>
      <c r="E1"/>
    </row>
    <row r="2" spans="1:5" ht="15.75" thickBot="1" x14ac:dyDescent="0.3">
      <c r="A2" s="16"/>
      <c r="B2" s="22" t="s">
        <v>13</v>
      </c>
      <c r="C2" s="251">
        <f>' 1M - RES'!C2</f>
        <v>1</v>
      </c>
    </row>
    <row r="3" spans="1:5" s="5" customFormat="1" ht="15.75" thickBot="1" x14ac:dyDescent="0.3">
      <c r="B3" s="16"/>
      <c r="C3" s="16"/>
    </row>
    <row r="4" spans="1:5" ht="15.75" customHeight="1" thickBot="1" x14ac:dyDescent="0.3">
      <c r="A4" s="444" t="s">
        <v>30</v>
      </c>
      <c r="B4" s="15" t="s">
        <v>10</v>
      </c>
      <c r="C4" s="119">
        <f>' 1M - RES'!C4</f>
        <v>46023</v>
      </c>
    </row>
    <row r="5" spans="1:5" ht="15" customHeight="1" x14ac:dyDescent="0.25">
      <c r="A5" s="445"/>
      <c r="B5" s="9" t="s">
        <v>20</v>
      </c>
      <c r="C5" s="3">
        <f>'BIZ kWh ENTRY'!C68</f>
        <v>0</v>
      </c>
    </row>
    <row r="6" spans="1:5" x14ac:dyDescent="0.25">
      <c r="A6" s="445"/>
      <c r="B6" s="10" t="s">
        <v>0</v>
      </c>
      <c r="C6" s="3">
        <f>'BIZ kWh ENTRY'!C69</f>
        <v>0</v>
      </c>
    </row>
    <row r="7" spans="1:5" x14ac:dyDescent="0.25">
      <c r="A7" s="445"/>
      <c r="B7" s="9" t="s">
        <v>21</v>
      </c>
      <c r="C7" s="3">
        <f>'BIZ kWh ENTRY'!C70</f>
        <v>0</v>
      </c>
    </row>
    <row r="8" spans="1:5" x14ac:dyDescent="0.25">
      <c r="A8" s="445"/>
      <c r="B8" s="9" t="s">
        <v>1</v>
      </c>
      <c r="C8" s="3">
        <f>'BIZ kWh ENTRY'!C71</f>
        <v>0</v>
      </c>
    </row>
    <row r="9" spans="1:5" x14ac:dyDescent="0.25">
      <c r="A9" s="445"/>
      <c r="B9" s="10" t="s">
        <v>22</v>
      </c>
      <c r="C9" s="3">
        <f>'BIZ kWh ENTRY'!C72</f>
        <v>0</v>
      </c>
    </row>
    <row r="10" spans="1:5" x14ac:dyDescent="0.25">
      <c r="A10" s="445"/>
      <c r="B10" s="9" t="s">
        <v>9</v>
      </c>
      <c r="C10" s="3">
        <f>'BIZ kWh ENTRY'!C73</f>
        <v>0</v>
      </c>
    </row>
    <row r="11" spans="1:5" x14ac:dyDescent="0.25">
      <c r="A11" s="445"/>
      <c r="B11" s="9" t="s">
        <v>3</v>
      </c>
      <c r="C11" s="3">
        <f>'BIZ kWh ENTRY'!C74</f>
        <v>0</v>
      </c>
    </row>
    <row r="12" spans="1:5" x14ac:dyDescent="0.25">
      <c r="A12" s="445"/>
      <c r="B12" s="9" t="s">
        <v>4</v>
      </c>
      <c r="C12" s="3">
        <f>'BIZ kWh ENTRY'!C75</f>
        <v>0</v>
      </c>
    </row>
    <row r="13" spans="1:5" x14ac:dyDescent="0.25">
      <c r="A13" s="445"/>
      <c r="B13" s="9" t="s">
        <v>5</v>
      </c>
      <c r="C13" s="3">
        <f>'BIZ kWh ENTRY'!C76</f>
        <v>0</v>
      </c>
    </row>
    <row r="14" spans="1:5" x14ac:dyDescent="0.25">
      <c r="A14" s="445"/>
      <c r="B14" s="9" t="s">
        <v>23</v>
      </c>
      <c r="C14" s="3">
        <f>'BIZ kWh ENTRY'!C77</f>
        <v>0</v>
      </c>
    </row>
    <row r="15" spans="1:5" x14ac:dyDescent="0.25">
      <c r="A15" s="445"/>
      <c r="B15" s="9" t="s">
        <v>24</v>
      </c>
      <c r="C15" s="3">
        <f>'BIZ kWh ENTRY'!C78</f>
        <v>0</v>
      </c>
    </row>
    <row r="16" spans="1:5" x14ac:dyDescent="0.25">
      <c r="A16" s="445"/>
      <c r="B16" s="9" t="s">
        <v>7</v>
      </c>
      <c r="C16" s="3">
        <f>'BIZ kWh ENTRY'!C79</f>
        <v>0</v>
      </c>
    </row>
    <row r="17" spans="1:3" x14ac:dyDescent="0.25">
      <c r="A17" s="445"/>
      <c r="B17" s="9" t="s">
        <v>8</v>
      </c>
      <c r="C17" s="3">
        <f>'BIZ kWh ENTRY'!C80</f>
        <v>0</v>
      </c>
    </row>
    <row r="18" spans="1:3" x14ac:dyDescent="0.25">
      <c r="A18" s="445"/>
      <c r="B18" s="9" t="s">
        <v>11</v>
      </c>
      <c r="C18" s="3"/>
    </row>
    <row r="19" spans="1:3" ht="15.75" thickBot="1" x14ac:dyDescent="0.3">
      <c r="A19" s="446"/>
      <c r="B19" s="149" t="s">
        <v>25</v>
      </c>
      <c r="C19" s="168">
        <f>SUM(C5:C18)</f>
        <v>0</v>
      </c>
    </row>
    <row r="20" spans="1:3" x14ac:dyDescent="0.25">
      <c r="A20" s="180"/>
      <c r="B20" s="181"/>
      <c r="C20" s="7"/>
    </row>
    <row r="21" spans="1:3" ht="15.75" thickBot="1" x14ac:dyDescent="0.3">
      <c r="C21" s="106"/>
    </row>
    <row r="22" spans="1:3" ht="16.5" thickBot="1" x14ac:dyDescent="0.3">
      <c r="A22" s="447" t="s">
        <v>31</v>
      </c>
      <c r="B22" s="15" t="str">
        <f t="shared" ref="B22" si="0">B4</f>
        <v>End Use</v>
      </c>
      <c r="C22" s="119">
        <f>C$4</f>
        <v>46023</v>
      </c>
    </row>
    <row r="23" spans="1:3" ht="15" customHeight="1" x14ac:dyDescent="0.25">
      <c r="A23" s="448"/>
      <c r="B23" s="9" t="str">
        <f t="shared" ref="B23:B37" si="1">B5</f>
        <v>Air Comp</v>
      </c>
      <c r="C23" s="3">
        <f>'BIZ kWh ENTRY'!S68</f>
        <v>0</v>
      </c>
    </row>
    <row r="24" spans="1:3" x14ac:dyDescent="0.25">
      <c r="A24" s="448"/>
      <c r="B24" s="10" t="str">
        <f t="shared" si="1"/>
        <v>Building Shell</v>
      </c>
      <c r="C24" s="3">
        <f>'BIZ kWh ENTRY'!S69</f>
        <v>0</v>
      </c>
    </row>
    <row r="25" spans="1:3" x14ac:dyDescent="0.25">
      <c r="A25" s="448"/>
      <c r="B25" s="9" t="str">
        <f t="shared" si="1"/>
        <v>Cooking</v>
      </c>
      <c r="C25" s="3">
        <f>'BIZ kWh ENTRY'!S70</f>
        <v>0</v>
      </c>
    </row>
    <row r="26" spans="1:3" x14ac:dyDescent="0.25">
      <c r="A26" s="448"/>
      <c r="B26" s="9" t="str">
        <f t="shared" si="1"/>
        <v>Cooling</v>
      </c>
      <c r="C26" s="3">
        <f>'BIZ kWh ENTRY'!S71</f>
        <v>0</v>
      </c>
    </row>
    <row r="27" spans="1:3" x14ac:dyDescent="0.25">
      <c r="A27" s="448"/>
      <c r="B27" s="10" t="str">
        <f t="shared" si="1"/>
        <v>Ext Lighting</v>
      </c>
      <c r="C27" s="3">
        <f>'BIZ kWh ENTRY'!S72</f>
        <v>0</v>
      </c>
    </row>
    <row r="28" spans="1:3" x14ac:dyDescent="0.25">
      <c r="A28" s="448"/>
      <c r="B28" s="9" t="str">
        <f t="shared" si="1"/>
        <v>Heating</v>
      </c>
      <c r="C28" s="3">
        <f>'BIZ kWh ENTRY'!S73</f>
        <v>0</v>
      </c>
    </row>
    <row r="29" spans="1:3" x14ac:dyDescent="0.25">
      <c r="A29" s="448"/>
      <c r="B29" s="9" t="str">
        <f t="shared" si="1"/>
        <v>HVAC</v>
      </c>
      <c r="C29" s="3">
        <f>'BIZ kWh ENTRY'!S74</f>
        <v>0</v>
      </c>
    </row>
    <row r="30" spans="1:3" x14ac:dyDescent="0.25">
      <c r="A30" s="448"/>
      <c r="B30" s="9" t="str">
        <f t="shared" si="1"/>
        <v>Lighting</v>
      </c>
      <c r="C30" s="3">
        <f>'BIZ kWh ENTRY'!S75</f>
        <v>0</v>
      </c>
    </row>
    <row r="31" spans="1:3" x14ac:dyDescent="0.25">
      <c r="A31" s="448"/>
      <c r="B31" s="9" t="str">
        <f t="shared" si="1"/>
        <v>Miscellaneous</v>
      </c>
      <c r="C31" s="3">
        <f>'BIZ kWh ENTRY'!S76</f>
        <v>0</v>
      </c>
    </row>
    <row r="32" spans="1:3" ht="15" customHeight="1" x14ac:dyDescent="0.25">
      <c r="A32" s="448"/>
      <c r="B32" s="9" t="str">
        <f t="shared" si="1"/>
        <v>Motors</v>
      </c>
      <c r="C32" s="3">
        <f>'BIZ kWh ENTRY'!S77</f>
        <v>0</v>
      </c>
    </row>
    <row r="33" spans="1:3" x14ac:dyDescent="0.25">
      <c r="A33" s="448"/>
      <c r="B33" s="9" t="str">
        <f t="shared" si="1"/>
        <v>Process</v>
      </c>
      <c r="C33" s="3">
        <f>'BIZ kWh ENTRY'!S78</f>
        <v>0</v>
      </c>
    </row>
    <row r="34" spans="1:3" x14ac:dyDescent="0.25">
      <c r="A34" s="448"/>
      <c r="B34" s="9" t="str">
        <f t="shared" si="1"/>
        <v>Refrigeration</v>
      </c>
      <c r="C34" s="3">
        <f>'BIZ kWh ENTRY'!S79</f>
        <v>0</v>
      </c>
    </row>
    <row r="35" spans="1:3" x14ac:dyDescent="0.25">
      <c r="A35" s="448"/>
      <c r="B35" s="9" t="str">
        <f t="shared" si="1"/>
        <v>Water Heating</v>
      </c>
      <c r="C35" s="3">
        <f>'BIZ kWh ENTRY'!S80</f>
        <v>0</v>
      </c>
    </row>
    <row r="36" spans="1:3" ht="15" customHeight="1" x14ac:dyDescent="0.25">
      <c r="A36" s="448"/>
      <c r="B36" s="9" t="str">
        <f t="shared" si="1"/>
        <v xml:space="preserve"> </v>
      </c>
      <c r="C36" s="3"/>
    </row>
    <row r="37" spans="1:3" ht="15" customHeight="1" thickBot="1" x14ac:dyDescent="0.3">
      <c r="A37" s="449"/>
      <c r="B37" s="149" t="str">
        <f t="shared" si="1"/>
        <v>Monthly kWh</v>
      </c>
      <c r="C37" s="168">
        <f>SUM(C23:C36)</f>
        <v>0</v>
      </c>
    </row>
    <row r="38" spans="1:3" x14ac:dyDescent="0.25">
      <c r="A38" s="6"/>
      <c r="B38" s="181"/>
      <c r="C38" s="7"/>
    </row>
    <row r="39" spans="1:3" ht="15.75" thickBot="1" x14ac:dyDescent="0.3">
      <c r="C39" s="106"/>
    </row>
    <row r="40" spans="1:3" ht="16.5" thickBot="1" x14ac:dyDescent="0.3">
      <c r="A40" s="450" t="s">
        <v>32</v>
      </c>
      <c r="B40" s="15" t="str">
        <f t="shared" ref="B40" si="2">B22</f>
        <v>End Use</v>
      </c>
      <c r="C40" s="119">
        <f>C$4</f>
        <v>46023</v>
      </c>
    </row>
    <row r="41" spans="1:3" ht="15" customHeight="1" x14ac:dyDescent="0.25">
      <c r="A41" s="451"/>
      <c r="B41" s="9" t="str">
        <f t="shared" ref="B41:B55" si="3">B23</f>
        <v>Air Comp</v>
      </c>
      <c r="C41" s="3">
        <f>'BIZ kWh ENTRY'!AI68</f>
        <v>0</v>
      </c>
    </row>
    <row r="42" spans="1:3" x14ac:dyDescent="0.25">
      <c r="A42" s="451"/>
      <c r="B42" s="10" t="str">
        <f t="shared" si="3"/>
        <v>Building Shell</v>
      </c>
      <c r="C42" s="3">
        <f>'BIZ kWh ENTRY'!AI69</f>
        <v>0</v>
      </c>
    </row>
    <row r="43" spans="1:3" x14ac:dyDescent="0.25">
      <c r="A43" s="451"/>
      <c r="B43" s="9" t="str">
        <f t="shared" si="3"/>
        <v>Cooking</v>
      </c>
      <c r="C43" s="3">
        <f>'BIZ kWh ENTRY'!AI70</f>
        <v>0</v>
      </c>
    </row>
    <row r="44" spans="1:3" x14ac:dyDescent="0.25">
      <c r="A44" s="451"/>
      <c r="B44" s="9" t="str">
        <f t="shared" si="3"/>
        <v>Cooling</v>
      </c>
      <c r="C44" s="3">
        <f>'BIZ kWh ENTRY'!AI71</f>
        <v>0</v>
      </c>
    </row>
    <row r="45" spans="1:3" x14ac:dyDescent="0.25">
      <c r="A45" s="451"/>
      <c r="B45" s="10" t="str">
        <f t="shared" si="3"/>
        <v>Ext Lighting</v>
      </c>
      <c r="C45" s="3">
        <f>'BIZ kWh ENTRY'!AI72</f>
        <v>0</v>
      </c>
    </row>
    <row r="46" spans="1:3" x14ac:dyDescent="0.25">
      <c r="A46" s="451"/>
      <c r="B46" s="9" t="str">
        <f t="shared" si="3"/>
        <v>Heating</v>
      </c>
      <c r="C46" s="3">
        <f>'BIZ kWh ENTRY'!AI73</f>
        <v>0</v>
      </c>
    </row>
    <row r="47" spans="1:3" x14ac:dyDescent="0.25">
      <c r="A47" s="451"/>
      <c r="B47" s="9" t="str">
        <f t="shared" si="3"/>
        <v>HVAC</v>
      </c>
      <c r="C47" s="3">
        <f>'BIZ kWh ENTRY'!AI74</f>
        <v>0</v>
      </c>
    </row>
    <row r="48" spans="1:3" x14ac:dyDescent="0.25">
      <c r="A48" s="451"/>
      <c r="B48" s="9" t="str">
        <f t="shared" si="3"/>
        <v>Lighting</v>
      </c>
      <c r="C48" s="3">
        <f>'BIZ kWh ENTRY'!AI75</f>
        <v>0</v>
      </c>
    </row>
    <row r="49" spans="1:3" x14ac:dyDescent="0.25">
      <c r="A49" s="451"/>
      <c r="B49" s="9" t="str">
        <f t="shared" si="3"/>
        <v>Miscellaneous</v>
      </c>
      <c r="C49" s="3">
        <f>'BIZ kWh ENTRY'!AI76</f>
        <v>0</v>
      </c>
    </row>
    <row r="50" spans="1:3" ht="15" customHeight="1" x14ac:dyDescent="0.25">
      <c r="A50" s="451"/>
      <c r="B50" s="9" t="str">
        <f t="shared" si="3"/>
        <v>Motors</v>
      </c>
      <c r="C50" s="3">
        <f>'BIZ kWh ENTRY'!AI77</f>
        <v>0</v>
      </c>
    </row>
    <row r="51" spans="1:3" x14ac:dyDescent="0.25">
      <c r="A51" s="451"/>
      <c r="B51" s="9" t="str">
        <f t="shared" si="3"/>
        <v>Process</v>
      </c>
      <c r="C51" s="3">
        <f>'BIZ kWh ENTRY'!AI78</f>
        <v>0</v>
      </c>
    </row>
    <row r="52" spans="1:3" x14ac:dyDescent="0.25">
      <c r="A52" s="451"/>
      <c r="B52" s="9" t="str">
        <f t="shared" si="3"/>
        <v>Refrigeration</v>
      </c>
      <c r="C52" s="3">
        <f>'BIZ kWh ENTRY'!AI79</f>
        <v>0</v>
      </c>
    </row>
    <row r="53" spans="1:3" x14ac:dyDescent="0.25">
      <c r="A53" s="451"/>
      <c r="B53" s="9" t="str">
        <f t="shared" si="3"/>
        <v>Water Heating</v>
      </c>
      <c r="C53" s="3">
        <f>'BIZ kWh ENTRY'!AI80</f>
        <v>0</v>
      </c>
    </row>
    <row r="54" spans="1:3" ht="15" customHeight="1" x14ac:dyDescent="0.25">
      <c r="A54" s="451"/>
      <c r="B54" s="9" t="str">
        <f t="shared" si="3"/>
        <v xml:space="preserve"> </v>
      </c>
      <c r="C54" s="3"/>
    </row>
    <row r="55" spans="1:3" ht="15" customHeight="1" thickBot="1" x14ac:dyDescent="0.3">
      <c r="A55" s="452"/>
      <c r="B55" s="149" t="str">
        <f t="shared" si="3"/>
        <v>Monthly kWh</v>
      </c>
      <c r="C55" s="168">
        <f>SUM(C41:C54)</f>
        <v>0</v>
      </c>
    </row>
    <row r="56" spans="1:3" ht="15" customHeight="1" x14ac:dyDescent="0.25">
      <c r="A56" s="6"/>
      <c r="B56" s="181"/>
      <c r="C56" s="7"/>
    </row>
    <row r="57" spans="1:3" ht="15.75" thickBot="1" x14ac:dyDescent="0.3">
      <c r="C57" s="106"/>
    </row>
    <row r="58" spans="1:3" ht="16.5" thickBot="1" x14ac:dyDescent="0.3">
      <c r="A58" s="480" t="s">
        <v>33</v>
      </c>
      <c r="B58" s="15" t="str">
        <f t="shared" ref="B58" si="4">B40</f>
        <v>End Use</v>
      </c>
      <c r="C58" s="119">
        <f>C$4</f>
        <v>46023</v>
      </c>
    </row>
    <row r="59" spans="1:3" x14ac:dyDescent="0.25">
      <c r="A59" s="481"/>
      <c r="B59" s="9" t="str">
        <f t="shared" ref="B59:B73" si="5">B41</f>
        <v>Air Comp</v>
      </c>
      <c r="C59" s="3">
        <f>'BIZ kWh ENTRY'!AY68</f>
        <v>0</v>
      </c>
    </row>
    <row r="60" spans="1:3" ht="15" customHeight="1" x14ac:dyDescent="0.25">
      <c r="A60" s="481"/>
      <c r="B60" s="9" t="str">
        <f t="shared" si="5"/>
        <v>Building Shell</v>
      </c>
      <c r="C60" s="3">
        <f>'BIZ kWh ENTRY'!AY69</f>
        <v>0</v>
      </c>
    </row>
    <row r="61" spans="1:3" x14ac:dyDescent="0.25">
      <c r="A61" s="481"/>
      <c r="B61" s="9" t="str">
        <f t="shared" si="5"/>
        <v>Cooking</v>
      </c>
      <c r="C61" s="3">
        <f>'BIZ kWh ENTRY'!AY70</f>
        <v>0</v>
      </c>
    </row>
    <row r="62" spans="1:3" x14ac:dyDescent="0.25">
      <c r="A62" s="481"/>
      <c r="B62" s="9" t="str">
        <f t="shared" si="5"/>
        <v>Cooling</v>
      </c>
      <c r="C62" s="3">
        <f>'BIZ kWh ENTRY'!AY71</f>
        <v>0</v>
      </c>
    </row>
    <row r="63" spans="1:3" x14ac:dyDescent="0.25">
      <c r="A63" s="481"/>
      <c r="B63" s="9" t="str">
        <f t="shared" si="5"/>
        <v>Ext Lighting</v>
      </c>
      <c r="C63" s="3">
        <f>'BIZ kWh ENTRY'!AY72</f>
        <v>0</v>
      </c>
    </row>
    <row r="64" spans="1:3" x14ac:dyDescent="0.25">
      <c r="A64" s="481"/>
      <c r="B64" s="9" t="str">
        <f t="shared" si="5"/>
        <v>Heating</v>
      </c>
      <c r="C64" s="3">
        <f>'BIZ kWh ENTRY'!AY73</f>
        <v>0</v>
      </c>
    </row>
    <row r="65" spans="1:3" x14ac:dyDescent="0.25">
      <c r="A65" s="481"/>
      <c r="B65" s="9" t="str">
        <f t="shared" si="5"/>
        <v>HVAC</v>
      </c>
      <c r="C65" s="3">
        <f>'BIZ kWh ENTRY'!AY74</f>
        <v>0</v>
      </c>
    </row>
    <row r="66" spans="1:3" x14ac:dyDescent="0.25">
      <c r="A66" s="481"/>
      <c r="B66" s="9" t="str">
        <f t="shared" si="5"/>
        <v>Lighting</v>
      </c>
      <c r="C66" s="3">
        <f>'BIZ kWh ENTRY'!AY75</f>
        <v>0</v>
      </c>
    </row>
    <row r="67" spans="1:3" x14ac:dyDescent="0.25">
      <c r="A67" s="481"/>
      <c r="B67" s="9" t="str">
        <f t="shared" si="5"/>
        <v>Miscellaneous</v>
      </c>
      <c r="C67" s="3">
        <f>'BIZ kWh ENTRY'!AY76</f>
        <v>0</v>
      </c>
    </row>
    <row r="68" spans="1:3" x14ac:dyDescent="0.25">
      <c r="A68" s="481"/>
      <c r="B68" s="9" t="str">
        <f t="shared" si="5"/>
        <v>Motors</v>
      </c>
      <c r="C68" s="3">
        <f>'BIZ kWh ENTRY'!AY77</f>
        <v>0</v>
      </c>
    </row>
    <row r="69" spans="1:3" ht="15.75" customHeight="1" x14ac:dyDescent="0.25">
      <c r="A69" s="481"/>
      <c r="B69" s="9" t="str">
        <f t="shared" si="5"/>
        <v>Process</v>
      </c>
      <c r="C69" s="3">
        <f>'BIZ kWh ENTRY'!AY78</f>
        <v>0</v>
      </c>
    </row>
    <row r="70" spans="1:3" x14ac:dyDescent="0.25">
      <c r="A70" s="481"/>
      <c r="B70" s="9" t="str">
        <f t="shared" si="5"/>
        <v>Refrigeration</v>
      </c>
      <c r="C70" s="3">
        <f>'BIZ kWh ENTRY'!AY79</f>
        <v>0</v>
      </c>
    </row>
    <row r="71" spans="1:3" x14ac:dyDescent="0.25">
      <c r="A71" s="481"/>
      <c r="B71" s="9" t="str">
        <f t="shared" si="5"/>
        <v>Water Heating</v>
      </c>
      <c r="C71" s="3">
        <f>'BIZ kWh ENTRY'!AY80</f>
        <v>0</v>
      </c>
    </row>
    <row r="72" spans="1:3" x14ac:dyDescent="0.25">
      <c r="A72" s="481"/>
      <c r="B72" s="9" t="str">
        <f t="shared" si="5"/>
        <v xml:space="preserve"> </v>
      </c>
      <c r="C72" s="3"/>
    </row>
    <row r="73" spans="1:3" ht="15.75" customHeight="1" thickBot="1" x14ac:dyDescent="0.3">
      <c r="A73" s="482"/>
      <c r="B73" s="149" t="str">
        <f t="shared" si="5"/>
        <v>Monthly kWh</v>
      </c>
      <c r="C73" s="168">
        <f>SUM(C59:C72)</f>
        <v>0</v>
      </c>
    </row>
    <row r="74" spans="1:3" ht="15.75" customHeight="1" x14ac:dyDescent="0.25">
      <c r="A74" s="6"/>
      <c r="B74" s="181"/>
      <c r="C74" s="7"/>
    </row>
    <row r="75" spans="1:3" ht="15.75" customHeight="1" thickBot="1" x14ac:dyDescent="0.3"/>
    <row r="76" spans="1:3" ht="16.5" customHeight="1" thickBot="1" x14ac:dyDescent="0.3">
      <c r="A76" s="436" t="s">
        <v>17</v>
      </c>
      <c r="B76" s="15" t="s">
        <v>100</v>
      </c>
      <c r="C76" s="119">
        <f>C$4</f>
        <v>46023</v>
      </c>
    </row>
    <row r="77" spans="1:3" ht="15.75" x14ac:dyDescent="0.25">
      <c r="A77" s="437"/>
      <c r="B77" s="11" t="s">
        <v>30</v>
      </c>
      <c r="C77" s="20">
        <f>((C19*C$90))*C$2</f>
        <v>0</v>
      </c>
    </row>
    <row r="78" spans="1:3" ht="15.75" x14ac:dyDescent="0.25">
      <c r="A78" s="437"/>
      <c r="B78" s="11" t="s">
        <v>31</v>
      </c>
      <c r="C78" s="20">
        <f>((C37*C$91))*C$2</f>
        <v>0</v>
      </c>
    </row>
    <row r="79" spans="1:3" ht="15.75" x14ac:dyDescent="0.25">
      <c r="A79" s="437"/>
      <c r="B79" s="11" t="s">
        <v>32</v>
      </c>
      <c r="C79" s="20">
        <f>((C55*C$92))*C$2</f>
        <v>0</v>
      </c>
    </row>
    <row r="80" spans="1:3" ht="15.75" customHeight="1" x14ac:dyDescent="0.25">
      <c r="A80" s="437"/>
      <c r="B80" s="11" t="s">
        <v>33</v>
      </c>
      <c r="C80" s="20">
        <f>((C73*C$93))*C$2</f>
        <v>0</v>
      </c>
    </row>
    <row r="81" spans="1:5" ht="15.75" x14ac:dyDescent="0.25">
      <c r="A81" s="437"/>
      <c r="B81" s="11" t="str">
        <f>B54</f>
        <v xml:space="preserve"> </v>
      </c>
      <c r="C81" s="3"/>
    </row>
    <row r="82" spans="1:5" ht="15.75" x14ac:dyDescent="0.25">
      <c r="A82" s="437"/>
      <c r="B82" s="11" t="s">
        <v>96</v>
      </c>
      <c r="C82" s="20">
        <f>C77</f>
        <v>0</v>
      </c>
    </row>
    <row r="83" spans="1:5" ht="15.75" x14ac:dyDescent="0.25">
      <c r="A83" s="437"/>
      <c r="B83" s="11" t="s">
        <v>97</v>
      </c>
      <c r="C83" s="20">
        <f t="shared" ref="C83:C85" si="6">C78</f>
        <v>0</v>
      </c>
    </row>
    <row r="84" spans="1:5" ht="15.75" x14ac:dyDescent="0.25">
      <c r="A84" s="437"/>
      <c r="B84" s="11" t="s">
        <v>98</v>
      </c>
      <c r="C84" s="20">
        <f t="shared" si="6"/>
        <v>0</v>
      </c>
    </row>
    <row r="85" spans="1:5" ht="16.5" thickBot="1" x14ac:dyDescent="0.3">
      <c r="A85" s="438"/>
      <c r="B85" s="12" t="s">
        <v>99</v>
      </c>
      <c r="C85" s="21">
        <f t="shared" si="6"/>
        <v>0</v>
      </c>
    </row>
    <row r="86" spans="1:5" x14ac:dyDescent="0.25">
      <c r="A86" s="6"/>
      <c r="B86" s="27"/>
      <c r="C86" s="24"/>
    </row>
    <row r="87" spans="1:5" x14ac:dyDescent="0.25">
      <c r="B87" s="14"/>
      <c r="C87" s="6"/>
    </row>
    <row r="88" spans="1:5" ht="15.75" thickBot="1" x14ac:dyDescent="0.3">
      <c r="A88" s="5"/>
    </row>
    <row r="89" spans="1:5" s="86" customFormat="1" ht="15" customHeight="1" thickBot="1" x14ac:dyDescent="0.3">
      <c r="A89" s="477" t="s">
        <v>113</v>
      </c>
      <c r="B89" s="359" t="s">
        <v>95</v>
      </c>
      <c r="C89" s="119">
        <f>C$4</f>
        <v>46023</v>
      </c>
    </row>
    <row r="90" spans="1:5" s="86" customFormat="1" ht="15.75" customHeight="1" x14ac:dyDescent="0.25">
      <c r="A90" s="478"/>
      <c r="B90" s="68" t="s">
        <v>30</v>
      </c>
      <c r="C90" s="357">
        <f>'LI 2M - SGS'!C93</f>
        <v>6.0077999999999999E-2</v>
      </c>
      <c r="E90" s="86" t="s">
        <v>230</v>
      </c>
    </row>
    <row r="91" spans="1:5" s="86" customFormat="1" x14ac:dyDescent="0.25">
      <c r="A91" s="478"/>
      <c r="B91" s="68" t="s">
        <v>31</v>
      </c>
      <c r="C91" s="357">
        <f>'LI 3M - LGS'!C101</f>
        <v>3.9933000000000003E-2</v>
      </c>
    </row>
    <row r="92" spans="1:5" s="86" customFormat="1" x14ac:dyDescent="0.25">
      <c r="A92" s="478"/>
      <c r="B92" s="68" t="s">
        <v>32</v>
      </c>
      <c r="C92" s="357">
        <f>'LI 4M - SPS'!C101</f>
        <v>3.9829999999999997E-2</v>
      </c>
    </row>
    <row r="93" spans="1:5" s="86" customFormat="1" ht="15.75" thickBot="1" x14ac:dyDescent="0.3">
      <c r="A93" s="479"/>
      <c r="B93" s="70" t="s">
        <v>33</v>
      </c>
      <c r="C93" s="354">
        <f>'LI 11M - LPS'!C101</f>
        <v>2.7657000000000001E-2</v>
      </c>
    </row>
    <row r="94" spans="1:5" s="86" customFormat="1" x14ac:dyDescent="0.25">
      <c r="C94" s="355" t="s">
        <v>226</v>
      </c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5"/>
  <sheetViews>
    <sheetView topLeftCell="B1" workbookViewId="0">
      <selection activeCell="I6" sqref="I6"/>
    </sheetView>
  </sheetViews>
  <sheetFormatPr defaultRowHeight="15" x14ac:dyDescent="0.25"/>
  <cols>
    <col min="1" max="1" width="22" customWidth="1"/>
    <col min="2" max="2" width="6.42578125" customWidth="1"/>
    <col min="3" max="3" width="15.5703125" customWidth="1"/>
    <col min="5" max="5" width="11" bestFit="1" customWidth="1"/>
    <col min="18" max="18" width="11.7109375" customWidth="1"/>
  </cols>
  <sheetData>
    <row r="1" spans="1:30" x14ac:dyDescent="0.25">
      <c r="A1" s="1" t="s">
        <v>194</v>
      </c>
    </row>
    <row r="3" spans="1:30" x14ac:dyDescent="0.25">
      <c r="A3" s="234" t="s">
        <v>216</v>
      </c>
      <c r="R3" t="s">
        <v>219</v>
      </c>
    </row>
    <row r="4" spans="1:30" x14ac:dyDescent="0.25">
      <c r="D4" s="219" t="str">
        <f>'RES kWh ENTRY'!C3</f>
        <v>Jan</v>
      </c>
      <c r="E4" s="219" t="str">
        <f>'RES kWh ENTRY'!D3</f>
        <v>Feb</v>
      </c>
      <c r="F4" s="219" t="str">
        <f>'RES kWh ENTRY'!E3</f>
        <v>Mar</v>
      </c>
      <c r="G4" s="219" t="str">
        <f>'RES kWh ENTRY'!F3</f>
        <v>Apr</v>
      </c>
      <c r="H4" s="219" t="str">
        <f>'RES kWh ENTRY'!G3</f>
        <v>May</v>
      </c>
      <c r="I4" s="219" t="str">
        <f>'RES kWh ENTRY'!H3</f>
        <v>Jun</v>
      </c>
      <c r="J4" s="219" t="str">
        <f>'RES kWh ENTRY'!I3</f>
        <v>Jul</v>
      </c>
      <c r="K4" s="219" t="str">
        <f>'RES kWh ENTRY'!J3</f>
        <v>Aug</v>
      </c>
      <c r="L4" s="219" t="str">
        <f>'RES kWh ENTRY'!K3</f>
        <v>Sep</v>
      </c>
      <c r="M4" s="219" t="str">
        <f>'RES kWh ENTRY'!L3</f>
        <v>Oct</v>
      </c>
      <c r="N4" s="219" t="str">
        <f>'RES kWh ENTRY'!M3</f>
        <v>Nov</v>
      </c>
      <c r="O4" s="219" t="str">
        <f>'RES kWh ENTRY'!N3</f>
        <v>Dec</v>
      </c>
      <c r="S4" s="219" t="str">
        <f>D4</f>
        <v>Jan</v>
      </c>
      <c r="T4" s="219" t="str">
        <f t="shared" ref="T4:AD4" si="0">E4</f>
        <v>Feb</v>
      </c>
      <c r="U4" s="219" t="str">
        <f t="shared" si="0"/>
        <v>Mar</v>
      </c>
      <c r="V4" s="219" t="str">
        <f t="shared" si="0"/>
        <v>Apr</v>
      </c>
      <c r="W4" s="219" t="str">
        <f t="shared" si="0"/>
        <v>May</v>
      </c>
      <c r="X4" s="219" t="str">
        <f t="shared" si="0"/>
        <v>Jun</v>
      </c>
      <c r="Y4" s="219" t="str">
        <f t="shared" si="0"/>
        <v>Jul</v>
      </c>
      <c r="Z4" s="219" t="str">
        <f t="shared" si="0"/>
        <v>Aug</v>
      </c>
      <c r="AA4" s="219" t="str">
        <f t="shared" si="0"/>
        <v>Sep</v>
      </c>
      <c r="AB4" s="219" t="str">
        <f t="shared" si="0"/>
        <v>Oct</v>
      </c>
      <c r="AC4" s="219" t="str">
        <f t="shared" si="0"/>
        <v>Nov</v>
      </c>
      <c r="AD4" s="219" t="str">
        <f t="shared" si="0"/>
        <v>Dec</v>
      </c>
    </row>
    <row r="5" spans="1:30" x14ac:dyDescent="0.25">
      <c r="A5" t="s">
        <v>214</v>
      </c>
      <c r="B5" t="s">
        <v>34</v>
      </c>
      <c r="C5" t="s">
        <v>215</v>
      </c>
      <c r="D5" t="b">
        <f>'YTD PROGRAM SUMMARY'!C11='YTD PROGRAM SUMMARY'!C12</f>
        <v>1</v>
      </c>
      <c r="E5" t="e">
        <f>'YTD PROGRAM SUMMARY'!#REF!='YTD PROGRAM SUMMARY'!#REF!</f>
        <v>#REF!</v>
      </c>
      <c r="F5" t="e">
        <f>'YTD PROGRAM SUMMARY'!#REF!='YTD PROGRAM SUMMARY'!#REF!</f>
        <v>#REF!</v>
      </c>
      <c r="G5" t="e">
        <f>'YTD PROGRAM SUMMARY'!#REF!='YTD PROGRAM SUMMARY'!#REF!</f>
        <v>#REF!</v>
      </c>
      <c r="H5" s="338" t="e">
        <f>'YTD PROGRAM SUMMARY'!#REF!-'YTD PROGRAM SUMMARY'!#REF!</f>
        <v>#REF!</v>
      </c>
      <c r="I5" s="338" t="e">
        <f>'YTD PROGRAM SUMMARY'!#REF!='YTD PROGRAM SUMMARY'!#REF!</f>
        <v>#REF!</v>
      </c>
      <c r="J5" t="e">
        <f>'YTD PROGRAM SUMMARY'!#REF!='YTD PROGRAM SUMMARY'!#REF!</f>
        <v>#REF!</v>
      </c>
      <c r="K5" t="e">
        <f>'YTD PROGRAM SUMMARY'!#REF!='YTD PROGRAM SUMMARY'!#REF!</f>
        <v>#REF!</v>
      </c>
      <c r="L5" t="e">
        <f>'YTD PROGRAM SUMMARY'!#REF!='YTD PROGRAM SUMMARY'!#REF!</f>
        <v>#REF!</v>
      </c>
      <c r="M5" t="e">
        <f>'YTD PROGRAM SUMMARY'!#REF!='YTD PROGRAM SUMMARY'!#REF!</f>
        <v>#REF!</v>
      </c>
      <c r="N5" s="338" t="e">
        <f>'YTD PROGRAM SUMMARY'!#REF!-'YTD PROGRAM SUMMARY'!#REF!</f>
        <v>#REF!</v>
      </c>
      <c r="O5" s="4" t="e">
        <f>'YTD PROGRAM SUMMARY'!#REF!='YTD PROGRAM SUMMARY'!#REF!</f>
        <v>#REF!</v>
      </c>
      <c r="R5" t="s">
        <v>220</v>
      </c>
      <c r="S5" t="str">
        <f>IF('YTD PROGRAM SUMMARY'!E54=0,"NO INPUTS","OK")</f>
        <v>NO INPUTS</v>
      </c>
      <c r="T5" t="str">
        <f>IF('YTD PROGRAM SUMMARY'!F54=0,"NO INPUTS","OK")</f>
        <v>NO INPUTS</v>
      </c>
      <c r="U5" t="str">
        <f>IF('YTD PROGRAM SUMMARY'!G54=0,"NO INPUTS","OK")</f>
        <v>NO INPUTS</v>
      </c>
      <c r="V5" t="str">
        <f>IF('YTD PROGRAM SUMMARY'!H54=0,"NO INPUTS","OK")</f>
        <v>NO INPUTS</v>
      </c>
      <c r="W5" t="str">
        <f>IF('YTD PROGRAM SUMMARY'!I54=0,"NO INPUTS","OK")</f>
        <v>NO INPUTS</v>
      </c>
      <c r="X5" t="str">
        <f>IF('YTD PROGRAM SUMMARY'!J54=0,"NO INPUTS","OK")</f>
        <v>NO INPUTS</v>
      </c>
      <c r="Y5" t="str">
        <f>IF('YTD PROGRAM SUMMARY'!K54=0,"NO INPUTS","OK")</f>
        <v>NO INPUTS</v>
      </c>
      <c r="Z5" t="str">
        <f>IF('YTD PROGRAM SUMMARY'!L54=0,"NO INPUTS","OK")</f>
        <v>NO INPUTS</v>
      </c>
      <c r="AA5" t="str">
        <f>IF('YTD PROGRAM SUMMARY'!M54=0,"NO INPUTS","OK")</f>
        <v>NO INPUTS</v>
      </c>
      <c r="AB5" t="str">
        <f>IF('YTD PROGRAM SUMMARY'!N54=0,"NO INPUTS","OK")</f>
        <v>NO INPUTS</v>
      </c>
      <c r="AC5" t="str">
        <f>IF('YTD PROGRAM SUMMARY'!O54=0,"NO INPUTS","OK")</f>
        <v>NO INPUTS</v>
      </c>
      <c r="AD5" t="str">
        <f>IF('YTD PROGRAM SUMMARY'!P54=0,"NO INPUTS","OK")</f>
        <v>NO INPUTS</v>
      </c>
    </row>
    <row r="8" spans="1:30" x14ac:dyDescent="0.25">
      <c r="A8" s="234" t="s">
        <v>217</v>
      </c>
    </row>
    <row r="9" spans="1:30" x14ac:dyDescent="0.25">
      <c r="A9" t="s">
        <v>195</v>
      </c>
      <c r="B9" t="s">
        <v>29</v>
      </c>
      <c r="C9" t="s">
        <v>196</v>
      </c>
      <c r="D9" s="4" t="b">
        <f>'RES kWh ENTRY'!O85='RES kWh ENTRY'!P86</f>
        <v>1</v>
      </c>
    </row>
    <row r="10" spans="1:30" x14ac:dyDescent="0.25">
      <c r="B10" t="s">
        <v>29</v>
      </c>
      <c r="C10" t="s">
        <v>197</v>
      </c>
      <c r="D10" s="4" t="b">
        <f>'RES kWh ENTRY'!O99='RES kWh ENTRY'!P99</f>
        <v>1</v>
      </c>
    </row>
    <row r="11" spans="1:30" x14ac:dyDescent="0.25">
      <c r="B11" t="s">
        <v>29</v>
      </c>
      <c r="C11" t="s">
        <v>198</v>
      </c>
      <c r="D11" s="4" t="b">
        <f>'RES kWh ENTRY'!O100='RES kWh ENTRY'!P100</f>
        <v>1</v>
      </c>
    </row>
    <row r="12" spans="1:30" x14ac:dyDescent="0.25">
      <c r="A12" t="s">
        <v>199</v>
      </c>
      <c r="B12" t="s">
        <v>30</v>
      </c>
      <c r="C12" t="s">
        <v>196</v>
      </c>
      <c r="D12" t="b">
        <f>'BIZ kWh ENTRY'!O113='BIZ kWh ENTRY'!P113</f>
        <v>1</v>
      </c>
    </row>
    <row r="13" spans="1:30" x14ac:dyDescent="0.25">
      <c r="B13" t="s">
        <v>30</v>
      </c>
      <c r="C13" t="s">
        <v>197</v>
      </c>
      <c r="D13" t="b">
        <f>'BIZ kWh ENTRY'!O129='BIZ kWh ENTRY'!P129</f>
        <v>1</v>
      </c>
    </row>
    <row r="14" spans="1:30" x14ac:dyDescent="0.25">
      <c r="B14" t="s">
        <v>30</v>
      </c>
      <c r="C14" t="s">
        <v>200</v>
      </c>
      <c r="D14" t="b">
        <f>'BIZ kWh ENTRY'!O81='BIZ kWh ENTRY'!P81</f>
        <v>1</v>
      </c>
    </row>
    <row r="15" spans="1:30" x14ac:dyDescent="0.25">
      <c r="B15" t="s">
        <v>30</v>
      </c>
      <c r="C15" t="s">
        <v>198</v>
      </c>
      <c r="D15" t="b">
        <f>'BIZ kWh ENTRY'!O130='BIZ kWh ENTRY'!P130</f>
        <v>1</v>
      </c>
    </row>
    <row r="16" spans="1:30" x14ac:dyDescent="0.25">
      <c r="B16" t="s">
        <v>31</v>
      </c>
      <c r="C16" t="s">
        <v>196</v>
      </c>
      <c r="D16" t="b">
        <f>'BIZ kWh ENTRY'!AE113='BIZ kWh ENTRY'!AF113</f>
        <v>1</v>
      </c>
    </row>
    <row r="17" spans="1:4" x14ac:dyDescent="0.25">
      <c r="B17" t="s">
        <v>31</v>
      </c>
      <c r="C17" t="s">
        <v>197</v>
      </c>
      <c r="D17" t="b">
        <f>'BIZ kWh ENTRY'!AE129='BIZ kWh ENTRY'!AF129</f>
        <v>1</v>
      </c>
    </row>
    <row r="18" spans="1:4" x14ac:dyDescent="0.25">
      <c r="B18" t="s">
        <v>31</v>
      </c>
      <c r="C18" t="s">
        <v>200</v>
      </c>
      <c r="D18" t="b">
        <f>'BIZ kWh ENTRY'!AE81='BIZ kWh ENTRY'!AF81</f>
        <v>1</v>
      </c>
    </row>
    <row r="19" spans="1:4" x14ac:dyDescent="0.25">
      <c r="B19" t="s">
        <v>31</v>
      </c>
      <c r="C19" t="s">
        <v>198</v>
      </c>
      <c r="D19" s="4">
        <f>'BIZ kWh ENTRY'!AE130-'BIZ kWh ENTRY'!AF130</f>
        <v>0</v>
      </c>
    </row>
    <row r="20" spans="1:4" x14ac:dyDescent="0.25">
      <c r="B20" t="s">
        <v>32</v>
      </c>
      <c r="C20" t="s">
        <v>196</v>
      </c>
      <c r="D20" t="b">
        <f>'BIZ kWh ENTRY'!AU113='BIZ kWh ENTRY'!AV113</f>
        <v>1</v>
      </c>
    </row>
    <row r="21" spans="1:4" x14ac:dyDescent="0.25">
      <c r="B21" t="s">
        <v>32</v>
      </c>
      <c r="C21" t="s">
        <v>197</v>
      </c>
      <c r="D21" t="b">
        <f>'BIZ kWh ENTRY'!AU129='BIZ kWh ENTRY'!AV129</f>
        <v>1</v>
      </c>
    </row>
    <row r="22" spans="1:4" x14ac:dyDescent="0.25">
      <c r="B22" t="s">
        <v>32</v>
      </c>
      <c r="C22" t="s">
        <v>200</v>
      </c>
      <c r="D22" t="b">
        <f>'BIZ kWh ENTRY'!AU81='BIZ kWh ENTRY'!AV81</f>
        <v>1</v>
      </c>
    </row>
    <row r="23" spans="1:4" x14ac:dyDescent="0.25">
      <c r="B23" t="s">
        <v>32</v>
      </c>
      <c r="C23" t="s">
        <v>198</v>
      </c>
      <c r="D23" t="b">
        <f>'BIZ kWh ENTRY'!AU130='BIZ kWh ENTRY'!AV130</f>
        <v>1</v>
      </c>
    </row>
    <row r="24" spans="1:4" x14ac:dyDescent="0.25">
      <c r="B24" t="s">
        <v>33</v>
      </c>
      <c r="C24" t="s">
        <v>196</v>
      </c>
      <c r="D24" t="b">
        <f>'BIZ kWh ENTRY'!BK113='BIZ kWh ENTRY'!BL113</f>
        <v>1</v>
      </c>
    </row>
    <row r="25" spans="1:4" x14ac:dyDescent="0.25">
      <c r="B25" t="s">
        <v>33</v>
      </c>
      <c r="C25" t="s">
        <v>197</v>
      </c>
      <c r="D25" t="b">
        <f>'BIZ kWh ENTRY'!BK129='BIZ kWh ENTRY'!BL129</f>
        <v>1</v>
      </c>
    </row>
    <row r="26" spans="1:4" x14ac:dyDescent="0.25">
      <c r="B26" t="s">
        <v>33</v>
      </c>
      <c r="C26" t="s">
        <v>200</v>
      </c>
      <c r="D26" t="b">
        <f>'BIZ kWh ENTRY'!BK81='BIZ kWh ENTRY'!BL81</f>
        <v>1</v>
      </c>
    </row>
    <row r="27" spans="1:4" x14ac:dyDescent="0.25">
      <c r="B27" t="s">
        <v>33</v>
      </c>
      <c r="C27" t="s">
        <v>198</v>
      </c>
      <c r="D27" t="b">
        <f>'BIZ kWh ENTRY'!BK130='BIZ kWh ENTRY'!BL130</f>
        <v>1</v>
      </c>
    </row>
    <row r="28" spans="1:4" x14ac:dyDescent="0.25">
      <c r="A28" t="s">
        <v>201</v>
      </c>
      <c r="C28" t="s">
        <v>196</v>
      </c>
      <c r="D28" s="235" t="b">
        <f>'BIZ SUM'!O113='BIZ SUM'!P113</f>
        <v>1</v>
      </c>
    </row>
    <row r="29" spans="1:4" x14ac:dyDescent="0.25">
      <c r="C29" t="s">
        <v>197</v>
      </c>
      <c r="D29" t="b">
        <f>'BIZ SUM'!O129='BIZ SUM'!P129</f>
        <v>1</v>
      </c>
    </row>
    <row r="30" spans="1:4" x14ac:dyDescent="0.25">
      <c r="C30" t="s">
        <v>200</v>
      </c>
      <c r="D30" t="b">
        <f>'BIZ SUM'!O81='BIZ SUM'!P81</f>
        <v>1</v>
      </c>
    </row>
    <row r="31" spans="1:4" x14ac:dyDescent="0.25">
      <c r="C31" t="s">
        <v>198</v>
      </c>
      <c r="D31" t="b">
        <f>'BIZ SUM'!O130='BIZ SUM'!P130</f>
        <v>1</v>
      </c>
    </row>
    <row r="32" spans="1:4" x14ac:dyDescent="0.25">
      <c r="A32" t="s">
        <v>202</v>
      </c>
      <c r="C32" t="s">
        <v>213</v>
      </c>
      <c r="D32" s="4" t="e">
        <f>' 1M - RES'!#REF!=' 1M - RES'!#REF!</f>
        <v>#REF!</v>
      </c>
    </row>
    <row r="33" spans="1:4" x14ac:dyDescent="0.25">
      <c r="A33" t="s">
        <v>206</v>
      </c>
      <c r="C33" t="s">
        <v>213</v>
      </c>
      <c r="D33" t="e">
        <f>'2M - SGS'!#REF!='2M - SGS'!#REF!</f>
        <v>#REF!</v>
      </c>
    </row>
    <row r="34" spans="1:4" x14ac:dyDescent="0.25">
      <c r="A34" t="s">
        <v>205</v>
      </c>
      <c r="C34" t="s">
        <v>213</v>
      </c>
      <c r="D34" t="e">
        <f>'3M - LGS'!#REF!='3M - LGS'!#REF!</f>
        <v>#REF!</v>
      </c>
    </row>
    <row r="35" spans="1:4" x14ac:dyDescent="0.25">
      <c r="A35" t="s">
        <v>204</v>
      </c>
      <c r="C35" t="s">
        <v>213</v>
      </c>
      <c r="D35" t="e">
        <f>'4M - SPS'!#REF!='4M - SPS'!#REF!</f>
        <v>#REF!</v>
      </c>
    </row>
    <row r="36" spans="1:4" x14ac:dyDescent="0.25">
      <c r="A36" t="s">
        <v>203</v>
      </c>
      <c r="C36" t="s">
        <v>213</v>
      </c>
      <c r="D36" t="e">
        <f>'11M - LPS'!#REF!='11M - LPS'!#REF!</f>
        <v>#REF!</v>
      </c>
    </row>
    <row r="37" spans="1:4" x14ac:dyDescent="0.25">
      <c r="A37" t="s">
        <v>207</v>
      </c>
      <c r="C37" t="s">
        <v>213</v>
      </c>
      <c r="D37" s="4" t="e">
        <f>' LI 1M - RES'!#REF!=' LI 1M - RES'!#REF!</f>
        <v>#REF!</v>
      </c>
    </row>
    <row r="38" spans="1:4" x14ac:dyDescent="0.25">
      <c r="A38" t="s">
        <v>208</v>
      </c>
      <c r="C38" t="s">
        <v>213</v>
      </c>
      <c r="D38" t="e">
        <f>'LI 2M - SGS'!#REF!='LI 2M - SGS'!#REF!</f>
        <v>#REF!</v>
      </c>
    </row>
    <row r="39" spans="1:4" x14ac:dyDescent="0.25">
      <c r="A39" t="s">
        <v>209</v>
      </c>
      <c r="C39" t="s">
        <v>213</v>
      </c>
      <c r="D39" t="e">
        <f>'LI 3M - LGS'!#REF!='LI 3M - LGS'!#REF!</f>
        <v>#REF!</v>
      </c>
    </row>
    <row r="40" spans="1:4" x14ac:dyDescent="0.25">
      <c r="A40" t="s">
        <v>210</v>
      </c>
      <c r="C40" t="s">
        <v>213</v>
      </c>
      <c r="D40" t="e">
        <f>'LI 4M - SPS'!#REF!='LI 4M - SPS'!#REF!</f>
        <v>#REF!</v>
      </c>
    </row>
    <row r="41" spans="1:4" x14ac:dyDescent="0.25">
      <c r="A41" t="s">
        <v>211</v>
      </c>
      <c r="C41" t="s">
        <v>213</v>
      </c>
      <c r="D41" t="e">
        <f>'LI 11M - LPS'!#REF!='LI 11M - LPS'!#REF!</f>
        <v>#REF!</v>
      </c>
    </row>
    <row r="42" spans="1:4" x14ac:dyDescent="0.25">
      <c r="A42" t="s">
        <v>212</v>
      </c>
      <c r="B42" t="s">
        <v>30</v>
      </c>
      <c r="C42" t="s">
        <v>213</v>
      </c>
      <c r="D42" s="139" t="e">
        <f>'Biz DRENE'!#REF!='Biz DRENE'!#REF!</f>
        <v>#REF!</v>
      </c>
    </row>
    <row r="43" spans="1:4" x14ac:dyDescent="0.25">
      <c r="B43" t="s">
        <v>31</v>
      </c>
      <c r="C43" t="s">
        <v>213</v>
      </c>
      <c r="D43" s="139" t="e">
        <f>'Biz DRENE'!#REF!='Biz DRENE'!#REF!</f>
        <v>#REF!</v>
      </c>
    </row>
    <row r="44" spans="1:4" x14ac:dyDescent="0.25">
      <c r="B44" t="s">
        <v>32</v>
      </c>
      <c r="C44" t="s">
        <v>213</v>
      </c>
      <c r="D44" s="139" t="e">
        <f>'Biz DRENE'!#REF!='Biz DRENE'!#REF!</f>
        <v>#REF!</v>
      </c>
    </row>
    <row r="45" spans="1:4" x14ac:dyDescent="0.25">
      <c r="B45" t="s">
        <v>33</v>
      </c>
      <c r="C45" t="s">
        <v>213</v>
      </c>
      <c r="D45" s="139" t="e">
        <f>'Biz DRENE'!#REF!='Biz DRENE'!#REF!</f>
        <v>#REF!</v>
      </c>
    </row>
  </sheetData>
  <conditionalFormatting sqref="D9:D45">
    <cfRule type="cellIs" dxfId="6" priority="2" operator="equal">
      <formula>FALSE</formula>
    </cfRule>
  </conditionalFormatting>
  <conditionalFormatting sqref="D5:O5">
    <cfRule type="cellIs" dxfId="5" priority="1" operator="equal">
      <formula>FALSE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F20"/>
  <sheetViews>
    <sheetView workbookViewId="0">
      <selection activeCell="V20" sqref="V20"/>
    </sheetView>
  </sheetViews>
  <sheetFormatPr defaultRowHeight="15" x14ac:dyDescent="0.25"/>
  <cols>
    <col min="2" max="2" width="33.28515625" bestFit="1" customWidth="1"/>
    <col min="5" max="5" width="5.7109375" bestFit="1" customWidth="1"/>
    <col min="6" max="6" width="23" bestFit="1" customWidth="1"/>
  </cols>
  <sheetData>
    <row r="3" spans="2:6" x14ac:dyDescent="0.25">
      <c r="B3" t="s">
        <v>66</v>
      </c>
      <c r="E3" t="s">
        <v>17</v>
      </c>
      <c r="F3" t="s">
        <v>67</v>
      </c>
    </row>
    <row r="4" spans="2:6" x14ac:dyDescent="0.25">
      <c r="E4" t="s">
        <v>68</v>
      </c>
      <c r="F4" t="s">
        <v>93</v>
      </c>
    </row>
    <row r="5" spans="2:6" x14ac:dyDescent="0.25">
      <c r="E5" t="s">
        <v>69</v>
      </c>
      <c r="F5" t="s">
        <v>70</v>
      </c>
    </row>
    <row r="6" spans="2:6" x14ac:dyDescent="0.25">
      <c r="E6" t="s">
        <v>71</v>
      </c>
      <c r="F6" t="s">
        <v>72</v>
      </c>
    </row>
    <row r="8" spans="2:6" x14ac:dyDescent="0.25">
      <c r="B8" t="s">
        <v>73</v>
      </c>
      <c r="E8" t="s">
        <v>74</v>
      </c>
    </row>
    <row r="9" spans="2:6" x14ac:dyDescent="0.25">
      <c r="E9" t="s">
        <v>75</v>
      </c>
      <c r="F9" t="s">
        <v>76</v>
      </c>
    </row>
    <row r="10" spans="2:6" x14ac:dyDescent="0.25">
      <c r="E10" t="s">
        <v>77</v>
      </c>
      <c r="F10" t="s">
        <v>94</v>
      </c>
    </row>
    <row r="11" spans="2:6" x14ac:dyDescent="0.25">
      <c r="E11" t="s">
        <v>78</v>
      </c>
      <c r="F11" t="s">
        <v>79</v>
      </c>
    </row>
    <row r="12" spans="2:6" x14ac:dyDescent="0.25">
      <c r="E12" t="s">
        <v>80</v>
      </c>
      <c r="F12" t="s">
        <v>81</v>
      </c>
    </row>
    <row r="13" spans="2:6" x14ac:dyDescent="0.25">
      <c r="E13" t="s">
        <v>82</v>
      </c>
      <c r="F13" t="s">
        <v>83</v>
      </c>
    </row>
    <row r="15" spans="2:6" x14ac:dyDescent="0.25">
      <c r="B15" t="s">
        <v>84</v>
      </c>
      <c r="E15" t="s">
        <v>85</v>
      </c>
      <c r="F15" t="s">
        <v>86</v>
      </c>
    </row>
    <row r="16" spans="2:6" x14ac:dyDescent="0.25">
      <c r="E16" t="s">
        <v>87</v>
      </c>
      <c r="F16" t="s">
        <v>88</v>
      </c>
    </row>
    <row r="18" spans="2:6" x14ac:dyDescent="0.25">
      <c r="B18" t="s">
        <v>89</v>
      </c>
      <c r="E18" t="s">
        <v>90</v>
      </c>
      <c r="F18" t="s">
        <v>92</v>
      </c>
    </row>
    <row r="19" spans="2:6" x14ac:dyDescent="0.25">
      <c r="E19" t="s">
        <v>69</v>
      </c>
      <c r="F19" t="s">
        <v>70</v>
      </c>
    </row>
    <row r="20" spans="2:6" x14ac:dyDescent="0.25">
      <c r="E20" t="s">
        <v>71</v>
      </c>
      <c r="F20" t="s">
        <v>72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Y109"/>
  <sheetViews>
    <sheetView tabSelected="1" zoomScaleNormal="100" workbookViewId="0">
      <selection activeCell="F18" sqref="F18"/>
    </sheetView>
  </sheetViews>
  <sheetFormatPr defaultRowHeight="15" x14ac:dyDescent="0.25"/>
  <cols>
    <col min="1" max="1" width="13.28515625" customWidth="1"/>
    <col min="2" max="2" width="19.28515625" bestFit="1" customWidth="1"/>
    <col min="3" max="3" width="13.42578125" customWidth="1"/>
    <col min="4" max="4" width="15.7109375" bestFit="1" customWidth="1"/>
    <col min="5" max="22" width="12.28515625" customWidth="1"/>
    <col min="25" max="25" width="12.28515625" customWidth="1"/>
  </cols>
  <sheetData>
    <row r="1" spans="1:4" ht="26.25" x14ac:dyDescent="0.4">
      <c r="A1" s="188" t="s">
        <v>236</v>
      </c>
    </row>
    <row r="3" spans="1:4" x14ac:dyDescent="0.25">
      <c r="A3" s="389" t="s">
        <v>38</v>
      </c>
      <c r="B3" s="389"/>
    </row>
    <row r="4" spans="1:4" ht="15.75" thickBot="1" x14ac:dyDescent="0.3">
      <c r="A4" s="389"/>
      <c r="B4" s="389"/>
      <c r="C4" s="123" t="s">
        <v>225</v>
      </c>
    </row>
    <row r="5" spans="1:4" ht="15.75" thickBot="1" x14ac:dyDescent="0.3">
      <c r="B5" s="121" t="s">
        <v>35</v>
      </c>
      <c r="C5" s="119">
        <v>46023</v>
      </c>
    </row>
    <row r="6" spans="1:4" x14ac:dyDescent="0.25">
      <c r="B6" s="48" t="s">
        <v>29</v>
      </c>
      <c r="C6" s="36">
        <f t="shared" ref="C6:C10" si="0">IF(C$4="X",C14+C22,0)</f>
        <v>1699.5204667551441</v>
      </c>
    </row>
    <row r="7" spans="1:4" x14ac:dyDescent="0.25">
      <c r="B7" s="41" t="s">
        <v>30</v>
      </c>
      <c r="C7" s="36">
        <f t="shared" si="0"/>
        <v>0</v>
      </c>
    </row>
    <row r="8" spans="1:4" x14ac:dyDescent="0.25">
      <c r="B8" s="41" t="s">
        <v>31</v>
      </c>
      <c r="C8" s="36">
        <f t="shared" si="0"/>
        <v>0</v>
      </c>
    </row>
    <row r="9" spans="1:4" x14ac:dyDescent="0.25">
      <c r="B9" s="41" t="s">
        <v>32</v>
      </c>
      <c r="C9" s="36">
        <f t="shared" si="0"/>
        <v>0</v>
      </c>
    </row>
    <row r="10" spans="1:4" ht="15.75" thickBot="1" x14ac:dyDescent="0.3">
      <c r="B10" s="23" t="s">
        <v>33</v>
      </c>
      <c r="C10" s="116">
        <f t="shared" si="0"/>
        <v>0</v>
      </c>
      <c r="D10" s="213" t="s">
        <v>192</v>
      </c>
    </row>
    <row r="11" spans="1:4" ht="15.75" thickBot="1" x14ac:dyDescent="0.3">
      <c r="A11" s="1"/>
      <c r="B11" s="42" t="s">
        <v>34</v>
      </c>
      <c r="C11" s="117">
        <f>SUM(C6:C10)</f>
        <v>1699.5204667551441</v>
      </c>
      <c r="D11" s="215">
        <f>D93</f>
        <v>1699.5204667551441</v>
      </c>
    </row>
    <row r="12" spans="1:4" s="210" customFormat="1" ht="15.75" thickBot="1" x14ac:dyDescent="0.3">
      <c r="B12" s="211" t="s">
        <v>173</v>
      </c>
      <c r="C12" s="216">
        <f>IF(C4="x",' 1M - RES'!C62+'2M - SGS'!C74+'3M - LGS'!C74+'4M - SPS'!C74+'11M - LPS'!C74+' LI 1M - RES'!C62+'LI 2M - SGS'!C74+'LI 3M - LGS'!C74+'LI 4M - SPS'!C74+'LI 11M - LPS'!C74+'Biz DRENE'!C82+'Biz DRENE'!C83+'Biz DRENE'!C84+'Biz DRENE'!C85,0)</f>
        <v>1699.5204667551441</v>
      </c>
    </row>
    <row r="13" spans="1:4" ht="15.75" thickBot="1" x14ac:dyDescent="0.3">
      <c r="B13" s="122" t="s">
        <v>152</v>
      </c>
      <c r="C13" s="110">
        <f t="shared" ref="C13" si="1">C5</f>
        <v>46023</v>
      </c>
    </row>
    <row r="14" spans="1:4" x14ac:dyDescent="0.25">
      <c r="B14" s="40" t="s">
        <v>29</v>
      </c>
      <c r="C14" s="35">
        <f>IF(C$4="X",' 1M - RES'!C$62,0)</f>
        <v>1640.8900609348295</v>
      </c>
    </row>
    <row r="15" spans="1:4" x14ac:dyDescent="0.25">
      <c r="B15" s="41" t="s">
        <v>30</v>
      </c>
      <c r="C15" s="36">
        <f>IF(C$4="X",'2M - SGS'!C74+'Biz DRENE'!C82,0)</f>
        <v>0</v>
      </c>
    </row>
    <row r="16" spans="1:4" x14ac:dyDescent="0.25">
      <c r="B16" s="41" t="s">
        <v>31</v>
      </c>
      <c r="C16" s="36">
        <f>IF(C$4="X",'3M - LGS'!C74+'Biz DRENE'!C83,0)</f>
        <v>0</v>
      </c>
    </row>
    <row r="17" spans="1:16" x14ac:dyDescent="0.25">
      <c r="B17" s="41" t="s">
        <v>32</v>
      </c>
      <c r="C17" s="36">
        <f>IF(C$4="X",'4M - SPS'!C74+'Biz DRENE'!C84,0)</f>
        <v>0</v>
      </c>
    </row>
    <row r="18" spans="1:16" ht="15.75" thickBot="1" x14ac:dyDescent="0.3">
      <c r="B18" s="23" t="s">
        <v>33</v>
      </c>
      <c r="C18" s="37">
        <f>IF(C$4="X",'11M - LPS'!C74+'Biz DRENE'!C85,0)</f>
        <v>0</v>
      </c>
    </row>
    <row r="19" spans="1:16" ht="15.75" thickBot="1" x14ac:dyDescent="0.3">
      <c r="A19" s="1"/>
      <c r="B19" s="42" t="s">
        <v>34</v>
      </c>
      <c r="C19" s="43">
        <f>SUM(C14:C18)</f>
        <v>1640.8900609348295</v>
      </c>
    </row>
    <row r="20" spans="1:16" ht="15.75" thickBot="1" x14ac:dyDescent="0.3">
      <c r="B20" s="115"/>
    </row>
    <row r="21" spans="1:16" ht="15.75" thickBot="1" x14ac:dyDescent="0.3">
      <c r="B21" s="120" t="s">
        <v>162</v>
      </c>
      <c r="C21" s="110">
        <f>C13</f>
        <v>46023</v>
      </c>
    </row>
    <row r="22" spans="1:16" x14ac:dyDescent="0.25">
      <c r="B22" s="48" t="s">
        <v>29</v>
      </c>
      <c r="C22" s="45">
        <f>IF(C$4="X",' LI 1M - RES'!C62,0)</f>
        <v>58.630405820314515</v>
      </c>
    </row>
    <row r="23" spans="1:16" x14ac:dyDescent="0.25">
      <c r="B23" s="41" t="s">
        <v>30</v>
      </c>
      <c r="C23" s="36">
        <f>IF(C$4="X",'LI 2M - SGS'!C74,0)</f>
        <v>0</v>
      </c>
    </row>
    <row r="24" spans="1:16" x14ac:dyDescent="0.25">
      <c r="B24" s="41" t="s">
        <v>31</v>
      </c>
      <c r="C24" s="36">
        <f>IF(C$4="X",'LI 3M - LGS'!C74,0)</f>
        <v>0</v>
      </c>
    </row>
    <row r="25" spans="1:16" x14ac:dyDescent="0.25">
      <c r="B25" s="41" t="s">
        <v>32</v>
      </c>
      <c r="C25" s="36">
        <f>IF(C$4="X",'LI 4M - SPS'!C74,0)</f>
        <v>0</v>
      </c>
    </row>
    <row r="26" spans="1:16" ht="15.75" thickBot="1" x14ac:dyDescent="0.3">
      <c r="B26" s="23" t="s">
        <v>33</v>
      </c>
      <c r="C26" s="46">
        <f>IF(C$4="X",'LI 11M - LPS'!C74,0)</f>
        <v>0</v>
      </c>
    </row>
    <row r="27" spans="1:16" ht="15.75" thickBot="1" x14ac:dyDescent="0.3">
      <c r="A27" s="1"/>
      <c r="B27" s="42" t="s">
        <v>34</v>
      </c>
      <c r="C27" s="38">
        <f>SUM(C22:C26)</f>
        <v>58.630405820314515</v>
      </c>
    </row>
    <row r="28" spans="1:16" x14ac:dyDescent="0.25">
      <c r="A28" s="1"/>
      <c r="B28" s="1"/>
      <c r="C28" s="53"/>
    </row>
    <row r="29" spans="1:16" x14ac:dyDescent="0.25">
      <c r="A29" s="1"/>
      <c r="B29" s="1"/>
      <c r="C29" s="53"/>
    </row>
    <row r="30" spans="1:16" x14ac:dyDescent="0.25">
      <c r="A30" s="1"/>
      <c r="B30" s="1"/>
      <c r="C30" s="53"/>
    </row>
    <row r="31" spans="1:16" x14ac:dyDescent="0.25">
      <c r="A31" s="1"/>
      <c r="B31" s="1"/>
      <c r="C31" s="53"/>
    </row>
    <row r="32" spans="1:16" ht="15" hidden="1" customHeight="1" x14ac:dyDescent="0.25">
      <c r="A32" s="389" t="s">
        <v>41</v>
      </c>
      <c r="B32" s="389"/>
      <c r="C32" s="137" t="s">
        <v>221</v>
      </c>
      <c r="E32" s="137" t="s">
        <v>169</v>
      </c>
      <c r="P32" s="137" t="s">
        <v>231</v>
      </c>
    </row>
    <row r="33" spans="1:25" ht="15" hidden="1" customHeight="1" thickBot="1" x14ac:dyDescent="0.25">
      <c r="A33" s="389"/>
      <c r="B33" s="389"/>
    </row>
    <row r="34" spans="1:25" ht="15.75" hidden="1" customHeight="1" thickBot="1" x14ac:dyDescent="0.3">
      <c r="A34" s="390"/>
      <c r="B34" s="390"/>
      <c r="C34" s="118">
        <f t="shared" ref="C34" si="2">C21</f>
        <v>46023</v>
      </c>
      <c r="E34" s="33">
        <f>C34</f>
        <v>46023</v>
      </c>
      <c r="F34" s="33" t="e">
        <f>#REF!</f>
        <v>#REF!</v>
      </c>
      <c r="G34" s="33" t="e">
        <f>#REF!</f>
        <v>#REF!</v>
      </c>
      <c r="H34" s="33" t="e">
        <f>#REF!</f>
        <v>#REF!</v>
      </c>
      <c r="I34" s="33" t="e">
        <f>#REF!</f>
        <v>#REF!</v>
      </c>
      <c r="J34" s="33" t="e">
        <f>#REF!</f>
        <v>#REF!</v>
      </c>
      <c r="K34" s="33" t="e">
        <f>#REF!</f>
        <v>#REF!</v>
      </c>
      <c r="L34" s="33" t="e">
        <f>#REF!</f>
        <v>#REF!</v>
      </c>
      <c r="M34" s="33" t="e">
        <f>#REF!</f>
        <v>#REF!</v>
      </c>
      <c r="N34" s="33" t="e">
        <f>#REF!</f>
        <v>#REF!</v>
      </c>
      <c r="O34" s="33" t="e">
        <f>#REF!</f>
        <v>#REF!</v>
      </c>
      <c r="P34" s="33" t="e">
        <f>#REF!</f>
        <v>#REF!</v>
      </c>
      <c r="Q34" s="33" t="e">
        <f>#REF!</f>
        <v>#REF!</v>
      </c>
      <c r="R34" s="33" t="e">
        <f>#REF!</f>
        <v>#REF!</v>
      </c>
      <c r="S34" s="33" t="e">
        <f>#REF!</f>
        <v>#REF!</v>
      </c>
      <c r="T34" s="33" t="e">
        <f>#REF!</f>
        <v>#REF!</v>
      </c>
      <c r="U34" s="33" t="e">
        <f>#REF!</f>
        <v>#REF!</v>
      </c>
      <c r="V34" s="33" t="e">
        <f>#REF!</f>
        <v>#REF!</v>
      </c>
      <c r="Y34" t="s">
        <v>34</v>
      </c>
    </row>
    <row r="35" spans="1:25" hidden="1" x14ac:dyDescent="0.25">
      <c r="A35" s="392" t="s">
        <v>30</v>
      </c>
      <c r="B35" s="54" t="s">
        <v>39</v>
      </c>
      <c r="C35" s="286">
        <v>0.95765580000373662</v>
      </c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4"/>
      <c r="Q35" s="139"/>
      <c r="R35" s="139"/>
      <c r="S35" s="139"/>
      <c r="T35" s="139"/>
      <c r="U35" s="139"/>
      <c r="V35" s="139"/>
      <c r="Y35" s="139">
        <f>SUM(E35:V35)</f>
        <v>0</v>
      </c>
    </row>
    <row r="36" spans="1:25" hidden="1" x14ac:dyDescent="0.25">
      <c r="A36" s="392"/>
      <c r="B36" s="51" t="s">
        <v>37</v>
      </c>
      <c r="C36" s="291">
        <f>1-C35</f>
        <v>4.2344199996263376E-2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44"/>
      <c r="Q36" s="139"/>
      <c r="R36" s="139"/>
      <c r="S36" s="139"/>
      <c r="T36" s="139"/>
      <c r="U36" s="139"/>
      <c r="V36" s="139"/>
      <c r="Y36" s="139">
        <f t="shared" ref="Y36:Y54" si="3">SUM(E36:V36)</f>
        <v>0</v>
      </c>
    </row>
    <row r="37" spans="1:25" hidden="1" x14ac:dyDescent="0.25">
      <c r="A37" s="392"/>
      <c r="B37" s="143" t="s">
        <v>170</v>
      </c>
      <c r="C37" s="288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4"/>
      <c r="Q37" s="139"/>
      <c r="R37" s="139"/>
      <c r="S37" s="139"/>
      <c r="T37" s="139"/>
      <c r="U37" s="139"/>
      <c r="V37" s="139"/>
      <c r="Y37" s="139">
        <f t="shared" si="3"/>
        <v>0</v>
      </c>
    </row>
    <row r="38" spans="1:25" s="55" customFormat="1" ht="15.75" hidden="1" thickBot="1" x14ac:dyDescent="0.3">
      <c r="A38" s="393"/>
      <c r="B38" s="142" t="s">
        <v>34</v>
      </c>
      <c r="C38" s="289">
        <f t="shared" ref="C38" si="4">SUM(C35:C36)</f>
        <v>1</v>
      </c>
      <c r="E38" s="140">
        <f t="shared" ref="E38:O38" si="5">SUM(E35:E37)</f>
        <v>0</v>
      </c>
      <c r="F38" s="140">
        <f t="shared" si="5"/>
        <v>0</v>
      </c>
      <c r="G38" s="140">
        <f t="shared" si="5"/>
        <v>0</v>
      </c>
      <c r="H38" s="140">
        <f t="shared" si="5"/>
        <v>0</v>
      </c>
      <c r="I38" s="140">
        <f t="shared" si="5"/>
        <v>0</v>
      </c>
      <c r="J38" s="140">
        <f t="shared" si="5"/>
        <v>0</v>
      </c>
      <c r="K38" s="140">
        <f t="shared" si="5"/>
        <v>0</v>
      </c>
      <c r="L38" s="140">
        <f t="shared" si="5"/>
        <v>0</v>
      </c>
      <c r="M38" s="140">
        <f t="shared" si="5"/>
        <v>0</v>
      </c>
      <c r="N38" s="140">
        <f t="shared" si="5"/>
        <v>0</v>
      </c>
      <c r="O38" s="140">
        <f t="shared" si="5"/>
        <v>0</v>
      </c>
      <c r="P38" s="141">
        <f>SUM(P35:P37)</f>
        <v>0</v>
      </c>
      <c r="Q38" s="140">
        <f t="shared" ref="Q38:V38" si="6">SUM(Q35:Q37)</f>
        <v>0</v>
      </c>
      <c r="R38" s="140">
        <f t="shared" si="6"/>
        <v>0</v>
      </c>
      <c r="S38" s="140">
        <f t="shared" si="6"/>
        <v>0</v>
      </c>
      <c r="T38" s="140">
        <f t="shared" si="6"/>
        <v>0</v>
      </c>
      <c r="U38" s="140">
        <f t="shared" si="6"/>
        <v>0</v>
      </c>
      <c r="V38" s="140">
        <f t="shared" si="6"/>
        <v>0</v>
      </c>
      <c r="Y38" s="140">
        <f t="shared" si="3"/>
        <v>0</v>
      </c>
    </row>
    <row r="39" spans="1:25" hidden="1" x14ac:dyDescent="0.25">
      <c r="A39" s="391" t="s">
        <v>31</v>
      </c>
      <c r="B39" s="52" t="s">
        <v>39</v>
      </c>
      <c r="C39" s="286">
        <v>0.90912108738802877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44"/>
      <c r="Q39" s="139"/>
      <c r="R39" s="139"/>
      <c r="S39" s="139"/>
      <c r="T39" s="139"/>
      <c r="U39" s="139"/>
      <c r="V39" s="139"/>
      <c r="Y39" s="139">
        <f t="shared" si="3"/>
        <v>0</v>
      </c>
    </row>
    <row r="40" spans="1:25" hidden="1" x14ac:dyDescent="0.25">
      <c r="A40" s="392"/>
      <c r="B40" s="51" t="s">
        <v>37</v>
      </c>
      <c r="C40" s="291">
        <f>1-C39</f>
        <v>9.087891261197123E-2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44"/>
      <c r="Q40" s="139"/>
      <c r="R40" s="139"/>
      <c r="S40" s="139"/>
      <c r="T40" s="139"/>
      <c r="U40" s="139"/>
      <c r="V40" s="139"/>
      <c r="Y40" s="139">
        <f t="shared" si="3"/>
        <v>0</v>
      </c>
    </row>
    <row r="41" spans="1:25" hidden="1" x14ac:dyDescent="0.25">
      <c r="A41" s="392"/>
      <c r="B41" s="143" t="s">
        <v>170</v>
      </c>
      <c r="C41" s="288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44"/>
      <c r="Q41" s="139"/>
      <c r="R41" s="139"/>
      <c r="S41" s="139"/>
      <c r="T41" s="139"/>
      <c r="U41" s="139"/>
      <c r="V41" s="139"/>
      <c r="Y41" s="139">
        <f t="shared" si="3"/>
        <v>0</v>
      </c>
    </row>
    <row r="42" spans="1:25" s="55" customFormat="1" ht="15.75" hidden="1" thickBot="1" x14ac:dyDescent="0.3">
      <c r="A42" s="393"/>
      <c r="B42" s="142" t="s">
        <v>34</v>
      </c>
      <c r="C42" s="289">
        <f t="shared" ref="C42" si="7">SUM(C39:C40)</f>
        <v>1</v>
      </c>
      <c r="E42" s="140">
        <f t="shared" ref="E42:O42" si="8">SUM(E39:E41)</f>
        <v>0</v>
      </c>
      <c r="F42" s="140">
        <f t="shared" si="8"/>
        <v>0</v>
      </c>
      <c r="G42" s="140">
        <f t="shared" si="8"/>
        <v>0</v>
      </c>
      <c r="H42" s="140">
        <f t="shared" si="8"/>
        <v>0</v>
      </c>
      <c r="I42" s="140">
        <f t="shared" si="8"/>
        <v>0</v>
      </c>
      <c r="J42" s="140">
        <f t="shared" si="8"/>
        <v>0</v>
      </c>
      <c r="K42" s="140">
        <f t="shared" si="8"/>
        <v>0</v>
      </c>
      <c r="L42" s="140">
        <f t="shared" si="8"/>
        <v>0</v>
      </c>
      <c r="M42" s="140">
        <f t="shared" si="8"/>
        <v>0</v>
      </c>
      <c r="N42" s="140">
        <f t="shared" si="8"/>
        <v>0</v>
      </c>
      <c r="O42" s="140">
        <f t="shared" si="8"/>
        <v>0</v>
      </c>
      <c r="P42" s="141">
        <f>SUM(P39:P41)</f>
        <v>0</v>
      </c>
      <c r="Q42" s="140">
        <f t="shared" ref="Q42:V42" si="9">SUM(Q39:Q41)</f>
        <v>0</v>
      </c>
      <c r="R42" s="140">
        <f t="shared" si="9"/>
        <v>0</v>
      </c>
      <c r="S42" s="140">
        <f t="shared" si="9"/>
        <v>0</v>
      </c>
      <c r="T42" s="140">
        <f t="shared" si="9"/>
        <v>0</v>
      </c>
      <c r="U42" s="140">
        <f t="shared" si="9"/>
        <v>0</v>
      </c>
      <c r="V42" s="140">
        <f t="shared" si="9"/>
        <v>0</v>
      </c>
      <c r="Y42" s="140">
        <f t="shared" si="3"/>
        <v>0</v>
      </c>
    </row>
    <row r="43" spans="1:25" hidden="1" x14ac:dyDescent="0.25">
      <c r="A43" s="391" t="s">
        <v>32</v>
      </c>
      <c r="B43" s="52" t="s">
        <v>39</v>
      </c>
      <c r="C43" s="286">
        <v>0.63109598681836143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44"/>
      <c r="Q43" s="139"/>
      <c r="R43" s="139"/>
      <c r="S43" s="139"/>
      <c r="T43" s="139"/>
      <c r="U43" s="139"/>
      <c r="V43" s="139"/>
      <c r="Y43" s="139">
        <f t="shared" si="3"/>
        <v>0</v>
      </c>
    </row>
    <row r="44" spans="1:25" hidden="1" x14ac:dyDescent="0.25">
      <c r="A44" s="392"/>
      <c r="B44" s="51" t="s">
        <v>37</v>
      </c>
      <c r="C44" s="291">
        <f>1-C43</f>
        <v>0.36890401318163857</v>
      </c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4"/>
      <c r="Q44" s="139"/>
      <c r="R44" s="139"/>
      <c r="S44" s="139"/>
      <c r="T44" s="139"/>
      <c r="U44" s="139"/>
      <c r="V44" s="139"/>
      <c r="Y44" s="139">
        <f t="shared" si="3"/>
        <v>0</v>
      </c>
    </row>
    <row r="45" spans="1:25" hidden="1" x14ac:dyDescent="0.25">
      <c r="A45" s="392"/>
      <c r="B45" s="143" t="s">
        <v>170</v>
      </c>
      <c r="C45" s="288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44"/>
      <c r="Q45" s="139"/>
      <c r="R45" s="139"/>
      <c r="S45" s="139"/>
      <c r="T45" s="139"/>
      <c r="U45" s="139"/>
      <c r="V45" s="139"/>
      <c r="Y45" s="139">
        <f t="shared" si="3"/>
        <v>0</v>
      </c>
    </row>
    <row r="46" spans="1:25" s="55" customFormat="1" ht="15.75" hidden="1" thickBot="1" x14ac:dyDescent="0.3">
      <c r="A46" s="393"/>
      <c r="B46" s="142" t="s">
        <v>34</v>
      </c>
      <c r="C46" s="289">
        <f t="shared" ref="C46" si="10">SUM(C43:C44)</f>
        <v>1</v>
      </c>
      <c r="E46" s="140">
        <f t="shared" ref="E46:O46" si="11">SUM(E43:E45)</f>
        <v>0</v>
      </c>
      <c r="F46" s="140">
        <f t="shared" si="11"/>
        <v>0</v>
      </c>
      <c r="G46" s="140">
        <f t="shared" si="11"/>
        <v>0</v>
      </c>
      <c r="H46" s="140">
        <f t="shared" si="11"/>
        <v>0</v>
      </c>
      <c r="I46" s="140">
        <f t="shared" si="11"/>
        <v>0</v>
      </c>
      <c r="J46" s="140">
        <f t="shared" si="11"/>
        <v>0</v>
      </c>
      <c r="K46" s="140">
        <f t="shared" si="11"/>
        <v>0</v>
      </c>
      <c r="L46" s="140">
        <f t="shared" si="11"/>
        <v>0</v>
      </c>
      <c r="M46" s="140">
        <f t="shared" si="11"/>
        <v>0</v>
      </c>
      <c r="N46" s="140">
        <f t="shared" si="11"/>
        <v>0</v>
      </c>
      <c r="O46" s="140">
        <f t="shared" si="11"/>
        <v>0</v>
      </c>
      <c r="P46" s="141">
        <f>SUM(P43:P45)</f>
        <v>0</v>
      </c>
      <c r="Q46" s="140">
        <f t="shared" ref="Q46:V46" si="12">SUM(Q43:Q45)</f>
        <v>0</v>
      </c>
      <c r="R46" s="140">
        <f t="shared" si="12"/>
        <v>0</v>
      </c>
      <c r="S46" s="140">
        <f t="shared" si="12"/>
        <v>0</v>
      </c>
      <c r="T46" s="140">
        <f t="shared" si="12"/>
        <v>0</v>
      </c>
      <c r="U46" s="140">
        <f t="shared" si="12"/>
        <v>0</v>
      </c>
      <c r="V46" s="140">
        <f t="shared" si="12"/>
        <v>0</v>
      </c>
      <c r="Y46" s="140">
        <f t="shared" si="3"/>
        <v>0</v>
      </c>
    </row>
    <row r="47" spans="1:25" hidden="1" x14ac:dyDescent="0.25">
      <c r="A47" s="391" t="s">
        <v>33</v>
      </c>
      <c r="B47" s="52" t="s">
        <v>39</v>
      </c>
      <c r="C47" s="286">
        <v>0.64862429279897305</v>
      </c>
      <c r="E47" s="139"/>
      <c r="F47" s="139"/>
      <c r="G47" s="139"/>
      <c r="H47" s="139"/>
      <c r="I47" s="139"/>
      <c r="J47" s="139"/>
      <c r="K47" s="268"/>
      <c r="L47" s="139"/>
      <c r="M47" s="139"/>
      <c r="N47" s="139"/>
      <c r="O47" s="139"/>
      <c r="P47" s="144"/>
      <c r="Q47" s="139"/>
      <c r="R47" s="139"/>
      <c r="S47" s="139"/>
      <c r="T47" s="139"/>
      <c r="U47" s="139"/>
      <c r="V47" s="139"/>
      <c r="Y47" s="139">
        <f t="shared" si="3"/>
        <v>0</v>
      </c>
    </row>
    <row r="48" spans="1:25" hidden="1" x14ac:dyDescent="0.25">
      <c r="A48" s="392"/>
      <c r="B48" s="51" t="s">
        <v>37</v>
      </c>
      <c r="C48" s="291">
        <f>1-C47</f>
        <v>0.35137570720102695</v>
      </c>
      <c r="E48" s="139"/>
      <c r="F48" s="139"/>
      <c r="G48" s="139"/>
      <c r="H48" s="139"/>
      <c r="I48" s="139"/>
      <c r="J48" s="139"/>
      <c r="K48" s="268"/>
      <c r="L48" s="139"/>
      <c r="M48" s="139"/>
      <c r="N48" s="139"/>
      <c r="O48" s="139"/>
      <c r="P48" s="144"/>
      <c r="Q48" s="139"/>
      <c r="R48" s="139"/>
      <c r="S48" s="139"/>
      <c r="T48" s="139"/>
      <c r="U48" s="139"/>
      <c r="V48" s="139"/>
      <c r="Y48" s="139">
        <f t="shared" si="3"/>
        <v>0</v>
      </c>
    </row>
    <row r="49" spans="1:25" hidden="1" x14ac:dyDescent="0.25">
      <c r="A49" s="392"/>
      <c r="B49" s="143" t="s">
        <v>170</v>
      </c>
      <c r="C49" s="288"/>
      <c r="E49" s="139"/>
      <c r="F49" s="139"/>
      <c r="G49" s="139"/>
      <c r="H49" s="139"/>
      <c r="I49" s="139"/>
      <c r="J49" s="139"/>
      <c r="K49" s="268"/>
      <c r="L49" s="139"/>
      <c r="M49" s="139"/>
      <c r="N49" s="139"/>
      <c r="O49" s="139"/>
      <c r="P49" s="144"/>
      <c r="Q49" s="139"/>
      <c r="R49" s="139"/>
      <c r="S49" s="139"/>
      <c r="T49" s="139"/>
      <c r="U49" s="139"/>
      <c r="V49" s="139"/>
      <c r="Y49" s="139">
        <f t="shared" si="3"/>
        <v>0</v>
      </c>
    </row>
    <row r="50" spans="1:25" s="55" customFormat="1" ht="15.75" hidden="1" thickBot="1" x14ac:dyDescent="0.3">
      <c r="A50" s="393"/>
      <c r="B50" s="142" t="s">
        <v>34</v>
      </c>
      <c r="C50" s="289">
        <f t="shared" ref="C50" si="13">SUM(C47:C48)</f>
        <v>1</v>
      </c>
      <c r="E50" s="140">
        <f t="shared" ref="E50:O50" si="14">SUM(E47:E49)</f>
        <v>0</v>
      </c>
      <c r="F50" s="140">
        <f t="shared" si="14"/>
        <v>0</v>
      </c>
      <c r="G50" s="140">
        <f t="shared" si="14"/>
        <v>0</v>
      </c>
      <c r="H50" s="140">
        <f t="shared" si="14"/>
        <v>0</v>
      </c>
      <c r="I50" s="140">
        <f t="shared" si="14"/>
        <v>0</v>
      </c>
      <c r="J50" s="140">
        <f t="shared" si="14"/>
        <v>0</v>
      </c>
      <c r="K50" s="140">
        <f t="shared" si="14"/>
        <v>0</v>
      </c>
      <c r="L50" s="140">
        <f t="shared" si="14"/>
        <v>0</v>
      </c>
      <c r="M50" s="140">
        <f t="shared" si="14"/>
        <v>0</v>
      </c>
      <c r="N50" s="140">
        <f t="shared" si="14"/>
        <v>0</v>
      </c>
      <c r="O50" s="140">
        <f t="shared" si="14"/>
        <v>0</v>
      </c>
      <c r="P50" s="141">
        <f>SUM(P47:P49)</f>
        <v>0</v>
      </c>
      <c r="Q50" s="140">
        <f t="shared" ref="Q50:V50" si="15">SUM(Q47:Q49)</f>
        <v>0</v>
      </c>
      <c r="R50" s="140">
        <f t="shared" si="15"/>
        <v>0</v>
      </c>
      <c r="S50" s="140">
        <f t="shared" si="15"/>
        <v>0</v>
      </c>
      <c r="T50" s="140">
        <f t="shared" si="15"/>
        <v>0</v>
      </c>
      <c r="U50" s="140">
        <f t="shared" si="15"/>
        <v>0</v>
      </c>
      <c r="V50" s="140">
        <f t="shared" si="15"/>
        <v>0</v>
      </c>
      <c r="Y50" s="140">
        <f t="shared" si="3"/>
        <v>0</v>
      </c>
    </row>
    <row r="51" spans="1:25" hidden="1" x14ac:dyDescent="0.25">
      <c r="A51" s="394" t="s">
        <v>40</v>
      </c>
      <c r="B51" s="54" t="s">
        <v>39</v>
      </c>
      <c r="C51" s="290">
        <f>IF(E54=0,0,E51/SUM(E51:E52))</f>
        <v>0</v>
      </c>
      <c r="E51" s="139">
        <f t="shared" ref="E51:P51" si="16">E35+E39+E43+E47</f>
        <v>0</v>
      </c>
      <c r="F51" s="139">
        <f t="shared" si="16"/>
        <v>0</v>
      </c>
      <c r="G51" s="139">
        <f t="shared" si="16"/>
        <v>0</v>
      </c>
      <c r="H51" s="139">
        <f t="shared" si="16"/>
        <v>0</v>
      </c>
      <c r="I51" s="139">
        <f t="shared" si="16"/>
        <v>0</v>
      </c>
      <c r="J51" s="139">
        <f t="shared" si="16"/>
        <v>0</v>
      </c>
      <c r="K51" s="139">
        <f t="shared" si="16"/>
        <v>0</v>
      </c>
      <c r="L51" s="139">
        <f t="shared" si="16"/>
        <v>0</v>
      </c>
      <c r="M51" s="139">
        <f t="shared" si="16"/>
        <v>0</v>
      </c>
      <c r="N51" s="139">
        <f t="shared" si="16"/>
        <v>0</v>
      </c>
      <c r="O51" s="139">
        <f t="shared" si="16"/>
        <v>0</v>
      </c>
      <c r="P51" s="144">
        <f t="shared" si="16"/>
        <v>0</v>
      </c>
      <c r="Q51" s="139">
        <f t="shared" ref="Q51:V51" si="17">Q35+Q39+Q43+Q47</f>
        <v>0</v>
      </c>
      <c r="R51" s="139">
        <f t="shared" si="17"/>
        <v>0</v>
      </c>
      <c r="S51" s="139">
        <f t="shared" si="17"/>
        <v>0</v>
      </c>
      <c r="T51" s="139">
        <f t="shared" si="17"/>
        <v>0</v>
      </c>
      <c r="U51" s="139">
        <f t="shared" si="17"/>
        <v>0</v>
      </c>
      <c r="V51" s="139">
        <f t="shared" si="17"/>
        <v>0</v>
      </c>
      <c r="Y51" s="139">
        <f t="shared" si="3"/>
        <v>0</v>
      </c>
    </row>
    <row r="52" spans="1:25" hidden="1" x14ac:dyDescent="0.25">
      <c r="A52" s="395"/>
      <c r="B52" s="51" t="s">
        <v>37</v>
      </c>
      <c r="C52" s="287">
        <f>IF(E54=0,0,E52/SUM(E51:E52))</f>
        <v>0</v>
      </c>
      <c r="E52" s="139">
        <f t="shared" ref="E52:P52" si="18">E36+E40+E44+E48</f>
        <v>0</v>
      </c>
      <c r="F52" s="139">
        <f t="shared" si="18"/>
        <v>0</v>
      </c>
      <c r="G52" s="139">
        <f t="shared" si="18"/>
        <v>0</v>
      </c>
      <c r="H52" s="139">
        <f t="shared" si="18"/>
        <v>0</v>
      </c>
      <c r="I52" s="139">
        <f t="shared" si="18"/>
        <v>0</v>
      </c>
      <c r="J52" s="139">
        <f t="shared" si="18"/>
        <v>0</v>
      </c>
      <c r="K52" s="139">
        <f t="shared" si="18"/>
        <v>0</v>
      </c>
      <c r="L52" s="139">
        <f t="shared" si="18"/>
        <v>0</v>
      </c>
      <c r="M52" s="139">
        <f t="shared" si="18"/>
        <v>0</v>
      </c>
      <c r="N52" s="139">
        <f t="shared" si="18"/>
        <v>0</v>
      </c>
      <c r="O52" s="139">
        <f t="shared" si="18"/>
        <v>0</v>
      </c>
      <c r="P52" s="144">
        <f t="shared" si="18"/>
        <v>0</v>
      </c>
      <c r="Q52" s="139">
        <f t="shared" ref="Q52:V52" si="19">Q36+Q40+Q44+Q48</f>
        <v>0</v>
      </c>
      <c r="R52" s="139">
        <f t="shared" si="19"/>
        <v>0</v>
      </c>
      <c r="S52" s="139">
        <f t="shared" si="19"/>
        <v>0</v>
      </c>
      <c r="T52" s="139">
        <f t="shared" si="19"/>
        <v>0</v>
      </c>
      <c r="U52" s="139">
        <f t="shared" si="19"/>
        <v>0</v>
      </c>
      <c r="V52" s="139">
        <f t="shared" si="19"/>
        <v>0</v>
      </c>
      <c r="Y52" s="139">
        <f t="shared" si="3"/>
        <v>0</v>
      </c>
    </row>
    <row r="53" spans="1:25" hidden="1" x14ac:dyDescent="0.25">
      <c r="A53" s="395"/>
      <c r="B53" s="143" t="s">
        <v>170</v>
      </c>
      <c r="C53" s="288"/>
      <c r="E53" s="139">
        <f t="shared" ref="E53:P53" si="20">E37+E41+E45+E49</f>
        <v>0</v>
      </c>
      <c r="F53" s="139">
        <f t="shared" si="20"/>
        <v>0</v>
      </c>
      <c r="G53" s="139">
        <f t="shared" si="20"/>
        <v>0</v>
      </c>
      <c r="H53" s="139">
        <f t="shared" si="20"/>
        <v>0</v>
      </c>
      <c r="I53" s="139">
        <f t="shared" si="20"/>
        <v>0</v>
      </c>
      <c r="J53" s="139">
        <f t="shared" si="20"/>
        <v>0</v>
      </c>
      <c r="K53" s="139">
        <f t="shared" si="20"/>
        <v>0</v>
      </c>
      <c r="L53" s="139">
        <f t="shared" si="20"/>
        <v>0</v>
      </c>
      <c r="M53" s="139">
        <f t="shared" si="20"/>
        <v>0</v>
      </c>
      <c r="N53" s="139">
        <f t="shared" si="20"/>
        <v>0</v>
      </c>
      <c r="O53" s="139">
        <f t="shared" si="20"/>
        <v>0</v>
      </c>
      <c r="P53" s="144">
        <f t="shared" si="20"/>
        <v>0</v>
      </c>
      <c r="Q53" s="139">
        <f t="shared" ref="Q53:V53" si="21">Q37+Q41+Q45+Q49</f>
        <v>0</v>
      </c>
      <c r="R53" s="139">
        <f t="shared" si="21"/>
        <v>0</v>
      </c>
      <c r="S53" s="139">
        <f t="shared" si="21"/>
        <v>0</v>
      </c>
      <c r="T53" s="139">
        <f t="shared" si="21"/>
        <v>0</v>
      </c>
      <c r="U53" s="139">
        <f t="shared" si="21"/>
        <v>0</v>
      </c>
      <c r="V53" s="139">
        <f t="shared" si="21"/>
        <v>0</v>
      </c>
      <c r="Y53" s="139">
        <f t="shared" si="3"/>
        <v>0</v>
      </c>
    </row>
    <row r="54" spans="1:25" s="55" customFormat="1" ht="15.75" hidden="1" thickBot="1" x14ac:dyDescent="0.3">
      <c r="A54" s="396"/>
      <c r="B54" s="142" t="s">
        <v>34</v>
      </c>
      <c r="C54" s="289">
        <f t="shared" ref="C54" si="22">SUM(C51:C52)</f>
        <v>0</v>
      </c>
      <c r="E54" s="140">
        <f t="shared" ref="E54:O54" si="23">SUM(E51:E53)</f>
        <v>0</v>
      </c>
      <c r="F54" s="140">
        <f t="shared" si="23"/>
        <v>0</v>
      </c>
      <c r="G54" s="140">
        <f t="shared" si="23"/>
        <v>0</v>
      </c>
      <c r="H54" s="140">
        <f t="shared" si="23"/>
        <v>0</v>
      </c>
      <c r="I54" s="140">
        <f t="shared" si="23"/>
        <v>0</v>
      </c>
      <c r="J54" s="140">
        <f t="shared" si="23"/>
        <v>0</v>
      </c>
      <c r="K54" s="140">
        <f t="shared" si="23"/>
        <v>0</v>
      </c>
      <c r="L54" s="140">
        <f t="shared" si="23"/>
        <v>0</v>
      </c>
      <c r="M54" s="140">
        <f t="shared" si="23"/>
        <v>0</v>
      </c>
      <c r="N54" s="140">
        <f t="shared" si="23"/>
        <v>0</v>
      </c>
      <c r="O54" s="140">
        <f t="shared" si="23"/>
        <v>0</v>
      </c>
      <c r="P54" s="141">
        <f>SUM(P51:P53)</f>
        <v>0</v>
      </c>
      <c r="Q54" s="140">
        <f t="shared" ref="Q54:V54" si="24">SUM(Q51:Q53)</f>
        <v>0</v>
      </c>
      <c r="R54" s="140">
        <f t="shared" si="24"/>
        <v>0</v>
      </c>
      <c r="S54" s="140">
        <f t="shared" si="24"/>
        <v>0</v>
      </c>
      <c r="T54" s="140">
        <f t="shared" si="24"/>
        <v>0</v>
      </c>
      <c r="U54" s="140">
        <f t="shared" si="24"/>
        <v>0</v>
      </c>
      <c r="V54" s="140">
        <f t="shared" si="24"/>
        <v>0</v>
      </c>
      <c r="Y54" s="140">
        <f t="shared" si="3"/>
        <v>0</v>
      </c>
    </row>
    <row r="55" spans="1:25" hidden="1" x14ac:dyDescent="0.25"/>
    <row r="56" spans="1:25" hidden="1" x14ac:dyDescent="0.25"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</row>
    <row r="57" spans="1:25" x14ac:dyDescent="0.25">
      <c r="A57" s="388" t="s">
        <v>36</v>
      </c>
      <c r="B57" s="388"/>
      <c r="C57" s="137" t="s">
        <v>171</v>
      </c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</row>
    <row r="58" spans="1:25" ht="15.75" thickBot="1" x14ac:dyDescent="0.3">
      <c r="A58" s="388"/>
      <c r="B58" s="388"/>
      <c r="C58" s="154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</row>
    <row r="59" spans="1:25" ht="15.75" thickBot="1" x14ac:dyDescent="0.3">
      <c r="B59" s="39" t="s">
        <v>35</v>
      </c>
      <c r="C59" s="34">
        <f>C34</f>
        <v>46023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</row>
    <row r="60" spans="1:25" x14ac:dyDescent="0.25">
      <c r="B60" s="40" t="s">
        <v>29</v>
      </c>
      <c r="C60" s="50">
        <f t="shared" ref="C60" si="25">SUM(C68,C76)</f>
        <v>680431.7823243856</v>
      </c>
    </row>
    <row r="61" spans="1:25" x14ac:dyDescent="0.25">
      <c r="B61" s="41" t="s">
        <v>30</v>
      </c>
      <c r="C61" s="50">
        <f t="shared" ref="C61" si="26">SUM(C69,C77)</f>
        <v>0</v>
      </c>
    </row>
    <row r="62" spans="1:25" x14ac:dyDescent="0.25">
      <c r="B62" s="41" t="s">
        <v>31</v>
      </c>
      <c r="C62" s="50">
        <f t="shared" ref="C62" si="27">SUM(C70,C78)</f>
        <v>0</v>
      </c>
    </row>
    <row r="63" spans="1:25" x14ac:dyDescent="0.25">
      <c r="B63" s="41" t="s">
        <v>32</v>
      </c>
      <c r="C63" s="50">
        <f t="shared" ref="C63" si="28">SUM(C71,C79)</f>
        <v>0</v>
      </c>
    </row>
    <row r="64" spans="1:25" ht="15.75" thickBot="1" x14ac:dyDescent="0.3">
      <c r="B64" s="23" t="s">
        <v>33</v>
      </c>
      <c r="C64" s="56">
        <f t="shared" ref="C64" si="29">SUM(C72,C80)</f>
        <v>0</v>
      </c>
      <c r="D64" s="213" t="s">
        <v>192</v>
      </c>
    </row>
    <row r="65" spans="2:4" ht="15.75" thickBot="1" x14ac:dyDescent="0.3">
      <c r="B65" s="42" t="s">
        <v>34</v>
      </c>
      <c r="C65" s="57">
        <f>SUM(C60:C64)</f>
        <v>680431.7823243856</v>
      </c>
      <c r="D65" s="214">
        <f>SUM(C65:C65)</f>
        <v>680431.7823243856</v>
      </c>
    </row>
    <row r="66" spans="2:4" ht="15.75" thickBot="1" x14ac:dyDescent="0.3">
      <c r="C66" s="49"/>
      <c r="D66" s="214" t="e">
        <f>' 1M - RES'!#REF!-' 1M - RES'!C17+'2M - SGS'!#REF!+'3M - LGS'!#REF!+'4M - SPS'!#REF!+'11M - LPS'!#REF!+' LI 1M - RES'!#REF!+'LI 2M - SGS'!#REF!+'LI 3M - LGS'!#REF!+'LI 4M - SPS'!#REF!+'Biz DRENE'!#REF!</f>
        <v>#REF!</v>
      </c>
    </row>
    <row r="67" spans="2:4" ht="15.75" thickBot="1" x14ac:dyDescent="0.3">
      <c r="B67" s="39" t="s">
        <v>161</v>
      </c>
      <c r="C67" s="34">
        <f>C59</f>
        <v>46023</v>
      </c>
      <c r="D67" s="252">
        <f>'RES kWh ENTRY'!O100+'BIZ SUM'!O130</f>
        <v>57190599.474305034</v>
      </c>
    </row>
    <row r="68" spans="2:4" x14ac:dyDescent="0.25">
      <c r="B68" s="40" t="s">
        <v>29</v>
      </c>
      <c r="C68" s="50">
        <f>' 1M - RES'!C16</f>
        <v>668479.95187335345</v>
      </c>
    </row>
    <row r="69" spans="2:4" x14ac:dyDescent="0.25">
      <c r="B69" s="41" t="s">
        <v>30</v>
      </c>
      <c r="C69" s="50">
        <f>'2M - SGS'!C19+'Biz DRENE'!C19</f>
        <v>0</v>
      </c>
      <c r="D69" s="278" t="s">
        <v>232</v>
      </c>
    </row>
    <row r="70" spans="2:4" x14ac:dyDescent="0.25">
      <c r="B70" s="41" t="s">
        <v>31</v>
      </c>
      <c r="C70" s="50">
        <f>'3M - LGS'!C19+'Biz DRENE'!C37</f>
        <v>0</v>
      </c>
      <c r="D70" s="279">
        <f>' 1M - RES'!C18</f>
        <v>0</v>
      </c>
    </row>
    <row r="71" spans="2:4" x14ac:dyDescent="0.25">
      <c r="B71" s="41" t="s">
        <v>32</v>
      </c>
      <c r="C71" s="50">
        <f>'4M - SPS'!C19+'Biz DRENE'!C55</f>
        <v>0</v>
      </c>
      <c r="D71" s="278" t="s">
        <v>233</v>
      </c>
    </row>
    <row r="72" spans="2:4" ht="15.75" thickBot="1" x14ac:dyDescent="0.3">
      <c r="B72" s="23" t="s">
        <v>33</v>
      </c>
      <c r="C72" s="56">
        <f>'11M - LPS'!C19+'Biz DRENE'!C73</f>
        <v>0</v>
      </c>
      <c r="D72" s="279">
        <f>D65+D70</f>
        <v>680431.7823243856</v>
      </c>
    </row>
    <row r="73" spans="2:4" ht="15.75" thickBot="1" x14ac:dyDescent="0.3">
      <c r="B73" s="42" t="s">
        <v>34</v>
      </c>
      <c r="C73" s="57">
        <f>SUM(C68:C72)</f>
        <v>668479.95187335345</v>
      </c>
    </row>
    <row r="74" spans="2:4" ht="15.75" thickBot="1" x14ac:dyDescent="0.3">
      <c r="C74" s="49"/>
    </row>
    <row r="75" spans="2:4" ht="15.75" thickBot="1" x14ac:dyDescent="0.3">
      <c r="B75" s="47" t="s">
        <v>162</v>
      </c>
      <c r="C75" s="34">
        <f>C67</f>
        <v>46023</v>
      </c>
    </row>
    <row r="76" spans="2:4" x14ac:dyDescent="0.25">
      <c r="B76" s="48" t="s">
        <v>29</v>
      </c>
      <c r="C76" s="50">
        <f>' LI 1M - RES'!C16</f>
        <v>11951.830451032112</v>
      </c>
    </row>
    <row r="77" spans="2:4" x14ac:dyDescent="0.25">
      <c r="B77" s="41" t="s">
        <v>30</v>
      </c>
      <c r="C77" s="8">
        <f>'LI 2M - SGS'!C19</f>
        <v>0</v>
      </c>
    </row>
    <row r="78" spans="2:4" x14ac:dyDescent="0.25">
      <c r="B78" s="41" t="s">
        <v>31</v>
      </c>
      <c r="C78" s="8">
        <f>'LI 3M - LGS'!C19</f>
        <v>0</v>
      </c>
    </row>
    <row r="79" spans="2:4" x14ac:dyDescent="0.25">
      <c r="B79" s="41" t="s">
        <v>32</v>
      </c>
      <c r="C79" s="8">
        <f>'LI 4M - SPS'!C19</f>
        <v>0</v>
      </c>
    </row>
    <row r="80" spans="2:4" ht="15.75" thickBot="1" x14ac:dyDescent="0.3">
      <c r="B80" s="23" t="s">
        <v>33</v>
      </c>
      <c r="C80" s="103">
        <f>'LI 11M - LPS'!C19</f>
        <v>0</v>
      </c>
    </row>
    <row r="81" spans="1:16" ht="15.75" thickBot="1" x14ac:dyDescent="0.3">
      <c r="B81" s="42" t="s">
        <v>34</v>
      </c>
      <c r="C81" s="57">
        <f>SUM(C76:C80)</f>
        <v>11951.830451032112</v>
      </c>
    </row>
    <row r="85" spans="1:16" ht="18" customHeight="1" x14ac:dyDescent="0.25">
      <c r="A85" s="389" t="s">
        <v>91</v>
      </c>
      <c r="B85" s="389"/>
      <c r="C85" s="137" t="s">
        <v>171</v>
      </c>
    </row>
    <row r="86" spans="1:16" ht="15.75" thickBot="1" x14ac:dyDescent="0.3">
      <c r="A86" s="389"/>
      <c r="B86" s="389"/>
    </row>
    <row r="87" spans="1:16" ht="15.75" thickBot="1" x14ac:dyDescent="0.3">
      <c r="B87" s="39" t="s">
        <v>35</v>
      </c>
      <c r="C87" s="34">
        <f>C59</f>
        <v>46023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</row>
    <row r="88" spans="1:16" x14ac:dyDescent="0.25">
      <c r="B88" s="40" t="s">
        <v>29</v>
      </c>
      <c r="C88" s="36">
        <f t="shared" ref="C88:C92" si="30">IF(C$4="X",C96+C104,0)</f>
        <v>1699.5204667551441</v>
      </c>
    </row>
    <row r="89" spans="1:16" x14ac:dyDescent="0.25">
      <c r="B89" s="41" t="s">
        <v>30</v>
      </c>
      <c r="C89" s="36">
        <f t="shared" si="30"/>
        <v>0</v>
      </c>
    </row>
    <row r="90" spans="1:16" x14ac:dyDescent="0.25">
      <c r="B90" s="41" t="s">
        <v>31</v>
      </c>
      <c r="C90" s="36">
        <f t="shared" si="30"/>
        <v>0</v>
      </c>
    </row>
    <row r="91" spans="1:16" x14ac:dyDescent="0.25">
      <c r="B91" s="41" t="s">
        <v>32</v>
      </c>
      <c r="C91" s="36">
        <f t="shared" si="30"/>
        <v>0</v>
      </c>
    </row>
    <row r="92" spans="1:16" ht="15.75" thickBot="1" x14ac:dyDescent="0.3">
      <c r="B92" s="23" t="s">
        <v>33</v>
      </c>
      <c r="C92" s="116">
        <f t="shared" si="30"/>
        <v>0</v>
      </c>
      <c r="D92" s="213" t="s">
        <v>193</v>
      </c>
    </row>
    <row r="93" spans="1:16" s="1" customFormat="1" ht="15.75" thickBot="1" x14ac:dyDescent="0.3">
      <c r="B93" s="42" t="s">
        <v>34</v>
      </c>
      <c r="C93" s="117">
        <f t="shared" ref="C93" si="31">SUM(C88:C92)</f>
        <v>1699.5204667551441</v>
      </c>
      <c r="D93" s="215">
        <f>SUM(C93:C93)</f>
        <v>1699.5204667551441</v>
      </c>
    </row>
    <row r="94" spans="1:16" ht="15.75" thickBot="1" x14ac:dyDescent="0.3"/>
    <row r="95" spans="1:16" ht="15.75" thickBot="1" x14ac:dyDescent="0.3">
      <c r="B95" s="39" t="s">
        <v>152</v>
      </c>
      <c r="C95" s="34">
        <f>C87</f>
        <v>46023</v>
      </c>
    </row>
    <row r="96" spans="1:16" x14ac:dyDescent="0.25">
      <c r="B96" s="40" t="s">
        <v>29</v>
      </c>
      <c r="C96" s="35">
        <f>IF(C$4="X",' 1M - RES'!C61,0)</f>
        <v>1640.8900609348295</v>
      </c>
    </row>
    <row r="97" spans="2:3" x14ac:dyDescent="0.25">
      <c r="B97" s="41" t="s">
        <v>30</v>
      </c>
      <c r="C97" s="36">
        <f>IF(C$4="X",'2M - SGS'!C73+'Biz DRENE'!C77,0)</f>
        <v>0</v>
      </c>
    </row>
    <row r="98" spans="2:3" x14ac:dyDescent="0.25">
      <c r="B98" s="41" t="s">
        <v>31</v>
      </c>
      <c r="C98" s="36">
        <f>IF(C$4="X",'3M - LGS'!C73+'Biz DRENE'!C78,0)</f>
        <v>0</v>
      </c>
    </row>
    <row r="99" spans="2:3" x14ac:dyDescent="0.25">
      <c r="B99" s="41" t="s">
        <v>32</v>
      </c>
      <c r="C99" s="36">
        <f>IF(C$4="X",'4M - SPS'!C73+'Biz DRENE'!C79,0)</f>
        <v>0</v>
      </c>
    </row>
    <row r="100" spans="2:3" ht="15.75" thickBot="1" x14ac:dyDescent="0.3">
      <c r="B100" s="23" t="s">
        <v>33</v>
      </c>
      <c r="C100" s="37">
        <f>IF(C$4="X",'11M - LPS'!C73+'Biz DRENE'!C80,0)</f>
        <v>0</v>
      </c>
    </row>
    <row r="101" spans="2:3" s="1" customFormat="1" ht="15.75" thickBot="1" x14ac:dyDescent="0.3">
      <c r="B101" s="42" t="s">
        <v>34</v>
      </c>
      <c r="C101" s="43">
        <f>SUM(C96:C100)</f>
        <v>1640.8900609348295</v>
      </c>
    </row>
    <row r="102" spans="2:3" ht="15.75" thickBot="1" x14ac:dyDescent="0.3"/>
    <row r="103" spans="2:3" ht="15.75" thickBot="1" x14ac:dyDescent="0.3">
      <c r="B103" s="47" t="s">
        <v>151</v>
      </c>
      <c r="C103" s="44">
        <f>C95</f>
        <v>46023</v>
      </c>
    </row>
    <row r="104" spans="2:3" x14ac:dyDescent="0.25">
      <c r="B104" s="48" t="s">
        <v>29</v>
      </c>
      <c r="C104" s="45">
        <f>IF(C$4="X",' LI 1M - RES'!C61,0)</f>
        <v>58.630405820314515</v>
      </c>
    </row>
    <row r="105" spans="2:3" x14ac:dyDescent="0.25">
      <c r="B105" s="41" t="s">
        <v>30</v>
      </c>
      <c r="C105" s="36">
        <f>IF(C$4="X",'LI 2M - SGS'!C73,0)</f>
        <v>0</v>
      </c>
    </row>
    <row r="106" spans="2:3" x14ac:dyDescent="0.25">
      <c r="B106" s="41" t="s">
        <v>31</v>
      </c>
      <c r="C106" s="36">
        <f>IF(C$4="X",'LI 3M - LGS'!C73,0)</f>
        <v>0</v>
      </c>
    </row>
    <row r="107" spans="2:3" x14ac:dyDescent="0.25">
      <c r="B107" s="41" t="s">
        <v>32</v>
      </c>
      <c r="C107" s="36">
        <f>IF(C$4="X",'LI 4M - SPS'!C73,0)</f>
        <v>0</v>
      </c>
    </row>
    <row r="108" spans="2:3" ht="15.75" thickBot="1" x14ac:dyDescent="0.3">
      <c r="B108" s="23" t="s">
        <v>33</v>
      </c>
      <c r="C108" s="116">
        <f>IF(C$4="X",'LI 11M - LPS'!C73,0)</f>
        <v>0</v>
      </c>
    </row>
    <row r="109" spans="2:3" s="1" customFormat="1" ht="15.75" thickBot="1" x14ac:dyDescent="0.3">
      <c r="B109" s="42" t="s">
        <v>34</v>
      </c>
      <c r="C109" s="117">
        <f>SUM(C104:C108)</f>
        <v>58.630405820314515</v>
      </c>
    </row>
  </sheetData>
  <mergeCells count="9">
    <mergeCell ref="A57:B58"/>
    <mergeCell ref="A85:B86"/>
    <mergeCell ref="A3:B4"/>
    <mergeCell ref="A32:B34"/>
    <mergeCell ref="A43:A46"/>
    <mergeCell ref="A47:A50"/>
    <mergeCell ref="A51:A54"/>
    <mergeCell ref="A35:A38"/>
    <mergeCell ref="A39:A4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CQ117"/>
  <sheetViews>
    <sheetView topLeftCell="A33" zoomScale="80" zoomScaleNormal="80" workbookViewId="0">
      <selection activeCell="R35" sqref="R1:R1048576"/>
    </sheetView>
  </sheetViews>
  <sheetFormatPr defaultRowHeight="15" x14ac:dyDescent="0.25"/>
  <cols>
    <col min="1" max="1" width="12.28515625" style="60" customWidth="1"/>
    <col min="2" max="2" width="28" bestFit="1" customWidth="1"/>
    <col min="3" max="4" width="11.5703125" bestFit="1" customWidth="1"/>
    <col min="5" max="5" width="12.5703125" customWidth="1"/>
    <col min="6" max="6" width="11.5703125" bestFit="1" customWidth="1"/>
    <col min="7" max="7" width="13.5703125" bestFit="1" customWidth="1"/>
    <col min="8" max="8" width="11.5703125" bestFit="1" customWidth="1"/>
    <col min="9" max="11" width="12.42578125" customWidth="1"/>
    <col min="12" max="14" width="11.5703125" bestFit="1" customWidth="1"/>
    <col min="15" max="15" width="15.28515625" style="1" bestFit="1" customWidth="1"/>
    <col min="16" max="16" width="14.5703125" customWidth="1"/>
    <col min="17" max="17" width="13.7109375" bestFit="1" customWidth="1"/>
    <col min="18" max="18" width="15.28515625" style="93" bestFit="1" customWidth="1"/>
    <col min="19" max="19" width="6" customWidth="1"/>
    <col min="20" max="20" width="11.28515625" bestFit="1" customWidth="1"/>
    <col min="21" max="21" width="23.7109375" style="292" customWidth="1"/>
    <col min="22" max="34" width="7.7109375" style="292" customWidth="1"/>
  </cols>
  <sheetData>
    <row r="1" spans="1:95" ht="31.5" x14ac:dyDescent="0.4">
      <c r="A1" s="152" t="s">
        <v>171</v>
      </c>
      <c r="C1" s="400" t="s">
        <v>144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75"/>
      <c r="P1" s="154"/>
      <c r="R1" s="316"/>
      <c r="AA1" s="293"/>
      <c r="AB1" s="293"/>
      <c r="AC1" s="293"/>
      <c r="AD1" s="293"/>
      <c r="AE1" s="293"/>
      <c r="AF1" s="293"/>
      <c r="AG1" s="293"/>
      <c r="AH1" s="293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</row>
    <row r="2" spans="1:95" ht="4.5" customHeight="1" thickBot="1" x14ac:dyDescent="0.95"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  <c r="N2" s="281"/>
    </row>
    <row r="3" spans="1:95" ht="21.75" customHeight="1" thickBot="1" x14ac:dyDescent="0.3">
      <c r="B3" s="186" t="s">
        <v>36</v>
      </c>
      <c r="C3" s="253" t="s">
        <v>181</v>
      </c>
      <c r="D3" s="253" t="s">
        <v>182</v>
      </c>
      <c r="E3" s="253" t="s">
        <v>183</v>
      </c>
      <c r="F3" s="253" t="s">
        <v>184</v>
      </c>
      <c r="G3" s="253" t="s">
        <v>44</v>
      </c>
      <c r="H3" s="253" t="s">
        <v>185</v>
      </c>
      <c r="I3" s="253" t="s">
        <v>186</v>
      </c>
      <c r="J3" s="253" t="s">
        <v>187</v>
      </c>
      <c r="K3" s="253" t="s">
        <v>188</v>
      </c>
      <c r="L3" s="253" t="s">
        <v>189</v>
      </c>
      <c r="M3" s="253" t="s">
        <v>190</v>
      </c>
      <c r="N3" s="253" t="s">
        <v>191</v>
      </c>
      <c r="O3" s="254" t="s">
        <v>34</v>
      </c>
      <c r="R3" s="317" t="s">
        <v>34</v>
      </c>
      <c r="T3" s="60"/>
      <c r="U3" s="186" t="s">
        <v>36</v>
      </c>
      <c r="V3" s="305" t="s">
        <v>181</v>
      </c>
      <c r="W3" s="305" t="s">
        <v>182</v>
      </c>
      <c r="X3" s="305" t="s">
        <v>183</v>
      </c>
      <c r="Y3" s="305" t="s">
        <v>184</v>
      </c>
      <c r="Z3" s="305" t="s">
        <v>44</v>
      </c>
      <c r="AA3" s="305" t="s">
        <v>185</v>
      </c>
      <c r="AB3" s="305" t="s">
        <v>186</v>
      </c>
      <c r="AC3" s="305" t="s">
        <v>187</v>
      </c>
      <c r="AD3" s="305" t="s">
        <v>188</v>
      </c>
      <c r="AE3" s="305" t="s">
        <v>189</v>
      </c>
      <c r="AF3" s="305" t="s">
        <v>190</v>
      </c>
      <c r="AG3" s="305" t="s">
        <v>191</v>
      </c>
      <c r="AH3" s="254" t="s">
        <v>34</v>
      </c>
    </row>
    <row r="4" spans="1:95" ht="15" customHeight="1" x14ac:dyDescent="0.25">
      <c r="A4" s="397" t="s">
        <v>47</v>
      </c>
      <c r="B4" s="255" t="s">
        <v>0</v>
      </c>
      <c r="C4" s="302">
        <f>$R$15*V4</f>
        <v>0</v>
      </c>
      <c r="D4" s="302">
        <f t="shared" ref="D4:D14" si="0">$R$15*W4</f>
        <v>0</v>
      </c>
      <c r="E4" s="302">
        <f t="shared" ref="E4:E14" si="1">$R$15*X4</f>
        <v>0</v>
      </c>
      <c r="F4" s="302">
        <f t="shared" ref="F4:F14" si="2">$R$15*Y4</f>
        <v>0</v>
      </c>
      <c r="G4" s="302">
        <f t="shared" ref="G4:G14" si="3">$R$15*Z4</f>
        <v>0</v>
      </c>
      <c r="H4" s="302">
        <f t="shared" ref="H4:H14" si="4">$R$15*AA4</f>
        <v>0</v>
      </c>
      <c r="I4" s="302">
        <f t="shared" ref="I4:I14" si="5">$R$15*AB4</f>
        <v>0</v>
      </c>
      <c r="J4" s="302">
        <f t="shared" ref="J4:J14" si="6">$R$15*AC4</f>
        <v>0</v>
      </c>
      <c r="K4" s="302">
        <f t="shared" ref="K4:K14" si="7">$R$15*AD4</f>
        <v>0</v>
      </c>
      <c r="L4" s="302">
        <f t="shared" ref="L4:L14" si="8">$R$15*AE4</f>
        <v>0</v>
      </c>
      <c r="M4" s="302">
        <f t="shared" ref="M4:M14" si="9">$R$15*AF4</f>
        <v>0</v>
      </c>
      <c r="N4" s="302">
        <f t="shared" ref="N4:N14" si="10">$R$15*AG4</f>
        <v>0</v>
      </c>
      <c r="O4" s="256">
        <f t="shared" ref="O4:O15" si="11">SUM(C4:N4)</f>
        <v>0</v>
      </c>
      <c r="P4" s="154"/>
      <c r="R4" s="318"/>
      <c r="T4" s="397" t="s">
        <v>47</v>
      </c>
      <c r="U4" s="255" t="s">
        <v>0</v>
      </c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306">
        <f t="shared" ref="AH4:AH15" si="12">SUM(V4:AG4)</f>
        <v>0</v>
      </c>
    </row>
    <row r="5" spans="1:95" x14ac:dyDescent="0.25">
      <c r="A5" s="398"/>
      <c r="B5" s="255" t="s">
        <v>1</v>
      </c>
      <c r="C5" s="135">
        <f t="shared" ref="C5:C14" si="13">$R$15*V5</f>
        <v>0</v>
      </c>
      <c r="D5" s="135">
        <f t="shared" si="0"/>
        <v>0</v>
      </c>
      <c r="E5" s="135">
        <f t="shared" si="1"/>
        <v>0</v>
      </c>
      <c r="F5" s="135">
        <f t="shared" si="2"/>
        <v>0</v>
      </c>
      <c r="G5" s="135">
        <f t="shared" si="3"/>
        <v>0</v>
      </c>
      <c r="H5" s="135">
        <f t="shared" si="4"/>
        <v>0</v>
      </c>
      <c r="I5" s="135">
        <f t="shared" si="5"/>
        <v>0</v>
      </c>
      <c r="J5" s="135">
        <f t="shared" si="6"/>
        <v>0</v>
      </c>
      <c r="K5" s="135">
        <f t="shared" si="7"/>
        <v>0</v>
      </c>
      <c r="L5" s="135">
        <f t="shared" si="8"/>
        <v>0</v>
      </c>
      <c r="M5" s="135">
        <f t="shared" si="9"/>
        <v>0</v>
      </c>
      <c r="N5" s="135">
        <f t="shared" si="10"/>
        <v>0</v>
      </c>
      <c r="O5" s="256">
        <f t="shared" si="11"/>
        <v>0</v>
      </c>
      <c r="R5" s="318"/>
      <c r="T5" s="398"/>
      <c r="U5" s="255" t="s">
        <v>1</v>
      </c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306">
        <f t="shared" si="12"/>
        <v>0</v>
      </c>
    </row>
    <row r="6" spans="1:95" x14ac:dyDescent="0.25">
      <c r="A6" s="398"/>
      <c r="B6" s="255" t="s">
        <v>2</v>
      </c>
      <c r="C6" s="135">
        <f t="shared" si="13"/>
        <v>0</v>
      </c>
      <c r="D6" s="135">
        <f t="shared" si="0"/>
        <v>0</v>
      </c>
      <c r="E6" s="135">
        <f t="shared" si="1"/>
        <v>0</v>
      </c>
      <c r="F6" s="135">
        <f t="shared" si="2"/>
        <v>0</v>
      </c>
      <c r="G6" s="135">
        <f t="shared" si="3"/>
        <v>0</v>
      </c>
      <c r="H6" s="135">
        <f t="shared" si="4"/>
        <v>0</v>
      </c>
      <c r="I6" s="135">
        <f t="shared" si="5"/>
        <v>0</v>
      </c>
      <c r="J6" s="135">
        <f t="shared" si="6"/>
        <v>0</v>
      </c>
      <c r="K6" s="135">
        <f t="shared" si="7"/>
        <v>0</v>
      </c>
      <c r="L6" s="135">
        <f t="shared" si="8"/>
        <v>0</v>
      </c>
      <c r="M6" s="135">
        <f t="shared" si="9"/>
        <v>0</v>
      </c>
      <c r="N6" s="135">
        <f t="shared" si="10"/>
        <v>0</v>
      </c>
      <c r="O6" s="256">
        <f t="shared" si="11"/>
        <v>0</v>
      </c>
      <c r="R6" s="318"/>
      <c r="T6" s="398"/>
      <c r="U6" s="255" t="s">
        <v>2</v>
      </c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306">
        <f t="shared" si="12"/>
        <v>0</v>
      </c>
    </row>
    <row r="7" spans="1:95" x14ac:dyDescent="0.25">
      <c r="A7" s="398"/>
      <c r="B7" s="255" t="s">
        <v>9</v>
      </c>
      <c r="C7" s="135">
        <f t="shared" si="13"/>
        <v>0</v>
      </c>
      <c r="D7" s="135">
        <f t="shared" si="0"/>
        <v>0</v>
      </c>
      <c r="E7" s="135">
        <f t="shared" si="1"/>
        <v>0</v>
      </c>
      <c r="F7" s="135">
        <f t="shared" si="2"/>
        <v>0</v>
      </c>
      <c r="G7" s="135">
        <f t="shared" si="3"/>
        <v>0</v>
      </c>
      <c r="H7" s="135">
        <f t="shared" si="4"/>
        <v>0</v>
      </c>
      <c r="I7" s="135">
        <f t="shared" si="5"/>
        <v>0</v>
      </c>
      <c r="J7" s="135">
        <f t="shared" si="6"/>
        <v>0</v>
      </c>
      <c r="K7" s="135">
        <f t="shared" si="7"/>
        <v>0</v>
      </c>
      <c r="L7" s="135">
        <f t="shared" si="8"/>
        <v>0</v>
      </c>
      <c r="M7" s="135">
        <f t="shared" si="9"/>
        <v>0</v>
      </c>
      <c r="N7" s="135">
        <f t="shared" si="10"/>
        <v>0</v>
      </c>
      <c r="O7" s="256">
        <f t="shared" si="11"/>
        <v>0</v>
      </c>
      <c r="R7" s="318"/>
      <c r="T7" s="398"/>
      <c r="U7" s="255" t="s">
        <v>9</v>
      </c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306">
        <f t="shared" si="12"/>
        <v>0</v>
      </c>
    </row>
    <row r="8" spans="1:95" x14ac:dyDescent="0.25">
      <c r="A8" s="398"/>
      <c r="B8" s="255" t="s">
        <v>3</v>
      </c>
      <c r="C8" s="135">
        <f t="shared" si="13"/>
        <v>0</v>
      </c>
      <c r="D8" s="135">
        <f t="shared" si="0"/>
        <v>0</v>
      </c>
      <c r="E8" s="135">
        <f t="shared" si="1"/>
        <v>0</v>
      </c>
      <c r="F8" s="135">
        <f t="shared" si="2"/>
        <v>0</v>
      </c>
      <c r="G8" s="135">
        <f t="shared" si="3"/>
        <v>0</v>
      </c>
      <c r="H8" s="135">
        <f t="shared" si="4"/>
        <v>0</v>
      </c>
      <c r="I8" s="135">
        <f t="shared" si="5"/>
        <v>0</v>
      </c>
      <c r="J8" s="135">
        <f t="shared" si="6"/>
        <v>0</v>
      </c>
      <c r="K8" s="135">
        <f t="shared" si="7"/>
        <v>0</v>
      </c>
      <c r="L8" s="135">
        <f t="shared" si="8"/>
        <v>0</v>
      </c>
      <c r="M8" s="135">
        <f t="shared" si="9"/>
        <v>0</v>
      </c>
      <c r="N8" s="135">
        <f t="shared" si="10"/>
        <v>0</v>
      </c>
      <c r="O8" s="256">
        <f t="shared" si="11"/>
        <v>0</v>
      </c>
      <c r="R8" s="318"/>
      <c r="T8" s="398"/>
      <c r="U8" s="255" t="s">
        <v>3</v>
      </c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306">
        <f t="shared" si="12"/>
        <v>0</v>
      </c>
    </row>
    <row r="9" spans="1:95" x14ac:dyDescent="0.25">
      <c r="A9" s="398"/>
      <c r="B9" s="255" t="s">
        <v>4</v>
      </c>
      <c r="C9" s="135">
        <f t="shared" si="13"/>
        <v>0</v>
      </c>
      <c r="D9" s="135">
        <f t="shared" si="0"/>
        <v>0</v>
      </c>
      <c r="E9" s="135">
        <f t="shared" si="1"/>
        <v>0</v>
      </c>
      <c r="F9" s="135">
        <f t="shared" si="2"/>
        <v>0</v>
      </c>
      <c r="G9" s="135">
        <f t="shared" si="3"/>
        <v>0</v>
      </c>
      <c r="H9" s="135">
        <f t="shared" si="4"/>
        <v>0</v>
      </c>
      <c r="I9" s="135">
        <f t="shared" si="5"/>
        <v>0</v>
      </c>
      <c r="J9" s="135">
        <f t="shared" si="6"/>
        <v>0</v>
      </c>
      <c r="K9" s="135">
        <f t="shared" si="7"/>
        <v>0</v>
      </c>
      <c r="L9" s="135">
        <f t="shared" si="8"/>
        <v>0</v>
      </c>
      <c r="M9" s="135">
        <f t="shared" si="9"/>
        <v>0</v>
      </c>
      <c r="N9" s="135">
        <f t="shared" si="10"/>
        <v>0</v>
      </c>
      <c r="O9" s="256">
        <f t="shared" si="11"/>
        <v>0</v>
      </c>
      <c r="R9" s="318"/>
      <c r="T9" s="398"/>
      <c r="U9" s="255" t="s">
        <v>4</v>
      </c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306">
        <f t="shared" si="12"/>
        <v>0</v>
      </c>
    </row>
    <row r="10" spans="1:95" x14ac:dyDescent="0.25">
      <c r="A10" s="398"/>
      <c r="B10" s="255" t="s">
        <v>5</v>
      </c>
      <c r="C10" s="135">
        <f t="shared" si="13"/>
        <v>0</v>
      </c>
      <c r="D10" s="135">
        <f t="shared" si="0"/>
        <v>0</v>
      </c>
      <c r="E10" s="135">
        <f t="shared" si="1"/>
        <v>0</v>
      </c>
      <c r="F10" s="135">
        <f t="shared" si="2"/>
        <v>0</v>
      </c>
      <c r="G10" s="135">
        <f t="shared" si="3"/>
        <v>0</v>
      </c>
      <c r="H10" s="135">
        <f t="shared" si="4"/>
        <v>0</v>
      </c>
      <c r="I10" s="135">
        <f t="shared" si="5"/>
        <v>0</v>
      </c>
      <c r="J10" s="135">
        <f t="shared" si="6"/>
        <v>0</v>
      </c>
      <c r="K10" s="135">
        <f t="shared" si="7"/>
        <v>0</v>
      </c>
      <c r="L10" s="135">
        <f t="shared" si="8"/>
        <v>0</v>
      </c>
      <c r="M10" s="135">
        <f t="shared" si="9"/>
        <v>0</v>
      </c>
      <c r="N10" s="135">
        <f t="shared" si="10"/>
        <v>0</v>
      </c>
      <c r="O10" s="256">
        <f t="shared" si="11"/>
        <v>0</v>
      </c>
      <c r="R10" s="318"/>
      <c r="T10" s="398"/>
      <c r="U10" s="255" t="s">
        <v>5</v>
      </c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306">
        <f t="shared" si="12"/>
        <v>0</v>
      </c>
    </row>
    <row r="11" spans="1:95" x14ac:dyDescent="0.25">
      <c r="A11" s="398"/>
      <c r="B11" s="255" t="s">
        <v>6</v>
      </c>
      <c r="C11" s="135">
        <f t="shared" si="13"/>
        <v>0</v>
      </c>
      <c r="D11" s="135">
        <f t="shared" si="0"/>
        <v>0</v>
      </c>
      <c r="E11" s="135">
        <f t="shared" si="1"/>
        <v>0</v>
      </c>
      <c r="F11" s="135">
        <f t="shared" si="2"/>
        <v>0</v>
      </c>
      <c r="G11" s="135">
        <f t="shared" si="3"/>
        <v>0</v>
      </c>
      <c r="H11" s="135">
        <f t="shared" si="4"/>
        <v>0</v>
      </c>
      <c r="I11" s="135">
        <f t="shared" si="5"/>
        <v>0</v>
      </c>
      <c r="J11" s="135">
        <f t="shared" si="6"/>
        <v>0</v>
      </c>
      <c r="K11" s="135">
        <f t="shared" si="7"/>
        <v>0</v>
      </c>
      <c r="L11" s="135">
        <f t="shared" si="8"/>
        <v>0</v>
      </c>
      <c r="M11" s="135">
        <f t="shared" si="9"/>
        <v>0</v>
      </c>
      <c r="N11" s="135">
        <f t="shared" si="10"/>
        <v>0</v>
      </c>
      <c r="O11" s="256">
        <f t="shared" si="11"/>
        <v>0</v>
      </c>
      <c r="R11" s="318"/>
      <c r="T11" s="398"/>
      <c r="U11" s="255" t="s">
        <v>6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306">
        <f t="shared" si="12"/>
        <v>0</v>
      </c>
    </row>
    <row r="12" spans="1:95" x14ac:dyDescent="0.25">
      <c r="A12" s="398"/>
      <c r="B12" s="255" t="s">
        <v>7</v>
      </c>
      <c r="C12" s="135">
        <f t="shared" si="13"/>
        <v>0</v>
      </c>
      <c r="D12" s="135">
        <f t="shared" si="0"/>
        <v>0</v>
      </c>
      <c r="E12" s="135">
        <f t="shared" si="1"/>
        <v>0</v>
      </c>
      <c r="F12" s="135">
        <f t="shared" si="2"/>
        <v>0</v>
      </c>
      <c r="G12" s="135">
        <f t="shared" si="3"/>
        <v>0</v>
      </c>
      <c r="H12" s="135">
        <f t="shared" si="4"/>
        <v>0</v>
      </c>
      <c r="I12" s="135">
        <f t="shared" si="5"/>
        <v>0</v>
      </c>
      <c r="J12" s="135">
        <f t="shared" si="6"/>
        <v>0</v>
      </c>
      <c r="K12" s="135">
        <f t="shared" si="7"/>
        <v>0</v>
      </c>
      <c r="L12" s="135">
        <f t="shared" si="8"/>
        <v>0</v>
      </c>
      <c r="M12" s="135">
        <f t="shared" si="9"/>
        <v>0</v>
      </c>
      <c r="N12" s="135">
        <f t="shared" si="10"/>
        <v>0</v>
      </c>
      <c r="O12" s="256">
        <f t="shared" si="11"/>
        <v>0</v>
      </c>
      <c r="R12" s="318"/>
      <c r="T12" s="398"/>
      <c r="U12" s="255" t="s">
        <v>7</v>
      </c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306">
        <f t="shared" si="12"/>
        <v>0</v>
      </c>
    </row>
    <row r="13" spans="1:95" x14ac:dyDescent="0.25">
      <c r="A13" s="398"/>
      <c r="B13" s="255" t="s">
        <v>8</v>
      </c>
      <c r="C13" s="135">
        <f t="shared" si="13"/>
        <v>0</v>
      </c>
      <c r="D13" s="135">
        <f t="shared" si="0"/>
        <v>0</v>
      </c>
      <c r="E13" s="135">
        <f t="shared" si="1"/>
        <v>0</v>
      </c>
      <c r="F13" s="135">
        <f t="shared" si="2"/>
        <v>0</v>
      </c>
      <c r="G13" s="135">
        <f t="shared" si="3"/>
        <v>0</v>
      </c>
      <c r="H13" s="135">
        <f t="shared" si="4"/>
        <v>0</v>
      </c>
      <c r="I13" s="135">
        <f t="shared" si="5"/>
        <v>0</v>
      </c>
      <c r="J13" s="135">
        <f t="shared" si="6"/>
        <v>0</v>
      </c>
      <c r="K13" s="135">
        <f t="shared" si="7"/>
        <v>0</v>
      </c>
      <c r="L13" s="135">
        <f t="shared" si="8"/>
        <v>0</v>
      </c>
      <c r="M13" s="135">
        <f t="shared" si="9"/>
        <v>0</v>
      </c>
      <c r="N13" s="135">
        <f t="shared" si="10"/>
        <v>0</v>
      </c>
      <c r="O13" s="256">
        <f t="shared" si="11"/>
        <v>0</v>
      </c>
      <c r="R13" s="318"/>
      <c r="T13" s="398"/>
      <c r="U13" s="255" t="s">
        <v>8</v>
      </c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306">
        <f t="shared" si="12"/>
        <v>0</v>
      </c>
    </row>
    <row r="14" spans="1:95" ht="15.75" thickBot="1" x14ac:dyDescent="0.3">
      <c r="A14" s="399"/>
      <c r="B14" s="303" t="s">
        <v>42</v>
      </c>
      <c r="C14" s="135">
        <f t="shared" si="13"/>
        <v>0</v>
      </c>
      <c r="D14" s="135">
        <f t="shared" si="0"/>
        <v>0</v>
      </c>
      <c r="E14" s="135">
        <f t="shared" si="1"/>
        <v>0</v>
      </c>
      <c r="F14" s="135">
        <f t="shared" si="2"/>
        <v>0</v>
      </c>
      <c r="G14" s="135">
        <f t="shared" si="3"/>
        <v>0</v>
      </c>
      <c r="H14" s="135">
        <f t="shared" si="4"/>
        <v>0</v>
      </c>
      <c r="I14" s="135">
        <f t="shared" si="5"/>
        <v>0</v>
      </c>
      <c r="J14" s="135">
        <f t="shared" si="6"/>
        <v>0</v>
      </c>
      <c r="K14" s="135">
        <f t="shared" si="7"/>
        <v>0</v>
      </c>
      <c r="L14" s="135">
        <f t="shared" si="8"/>
        <v>0</v>
      </c>
      <c r="M14" s="135">
        <f t="shared" si="9"/>
        <v>0</v>
      </c>
      <c r="N14" s="135">
        <f t="shared" si="10"/>
        <v>0</v>
      </c>
      <c r="O14" s="256">
        <f t="shared" si="11"/>
        <v>0</v>
      </c>
      <c r="R14" s="318"/>
      <c r="S14" s="1"/>
      <c r="T14" s="399"/>
      <c r="U14" s="303" t="s">
        <v>42</v>
      </c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306">
        <f t="shared" si="12"/>
        <v>0</v>
      </c>
    </row>
    <row r="15" spans="1:95" ht="21.75" thickBot="1" x14ac:dyDescent="0.4">
      <c r="A15" s="63"/>
      <c r="B15" s="257" t="s">
        <v>43</v>
      </c>
      <c r="C15" s="258">
        <f t="shared" ref="C15:N15" si="14">SUM(C4:C14)</f>
        <v>0</v>
      </c>
      <c r="D15" s="258">
        <f t="shared" si="14"/>
        <v>0</v>
      </c>
      <c r="E15" s="258">
        <f t="shared" si="14"/>
        <v>0</v>
      </c>
      <c r="F15" s="258">
        <f t="shared" si="14"/>
        <v>0</v>
      </c>
      <c r="G15" s="258">
        <f t="shared" si="14"/>
        <v>0</v>
      </c>
      <c r="H15" s="258">
        <f t="shared" si="14"/>
        <v>0</v>
      </c>
      <c r="I15" s="258">
        <f t="shared" si="14"/>
        <v>0</v>
      </c>
      <c r="J15" s="258">
        <f t="shared" si="14"/>
        <v>0</v>
      </c>
      <c r="K15" s="258">
        <f t="shared" si="14"/>
        <v>0</v>
      </c>
      <c r="L15" s="304">
        <f t="shared" si="14"/>
        <v>0</v>
      </c>
      <c r="M15" s="304">
        <f t="shared" si="14"/>
        <v>0</v>
      </c>
      <c r="N15" s="304">
        <f t="shared" si="14"/>
        <v>0</v>
      </c>
      <c r="O15" s="259">
        <f t="shared" si="11"/>
        <v>0</v>
      </c>
      <c r="R15" s="319">
        <f>SUM(R4:R14)</f>
        <v>0</v>
      </c>
      <c r="S15" s="1"/>
      <c r="T15" s="63"/>
      <c r="U15" s="257" t="s">
        <v>43</v>
      </c>
      <c r="V15" s="307">
        <f t="shared" ref="V15:AG15" si="15">SUM(V4:V14)</f>
        <v>0</v>
      </c>
      <c r="W15" s="307">
        <f t="shared" si="15"/>
        <v>0</v>
      </c>
      <c r="X15" s="307">
        <f t="shared" si="15"/>
        <v>0</v>
      </c>
      <c r="Y15" s="307">
        <f t="shared" si="15"/>
        <v>0</v>
      </c>
      <c r="Z15" s="307">
        <f t="shared" si="15"/>
        <v>0</v>
      </c>
      <c r="AA15" s="307">
        <f t="shared" si="15"/>
        <v>0</v>
      </c>
      <c r="AB15" s="307">
        <f t="shared" si="15"/>
        <v>0</v>
      </c>
      <c r="AC15" s="307">
        <f t="shared" si="15"/>
        <v>0</v>
      </c>
      <c r="AD15" s="307">
        <f t="shared" si="15"/>
        <v>0</v>
      </c>
      <c r="AE15" s="308">
        <f t="shared" si="15"/>
        <v>0</v>
      </c>
      <c r="AF15" s="308">
        <f t="shared" si="15"/>
        <v>0</v>
      </c>
      <c r="AG15" s="308">
        <f t="shared" si="15"/>
        <v>0</v>
      </c>
      <c r="AH15" s="309">
        <f t="shared" si="12"/>
        <v>0</v>
      </c>
    </row>
    <row r="16" spans="1:95" ht="21.75" thickBot="1" x14ac:dyDescent="0.4">
      <c r="A16" s="63"/>
      <c r="F16" s="62">
        <v>0</v>
      </c>
      <c r="T16" s="63"/>
      <c r="Y16" s="294">
        <v>0</v>
      </c>
      <c r="AH16" s="295"/>
    </row>
    <row r="17" spans="1:34" ht="21.75" thickBot="1" x14ac:dyDescent="0.4">
      <c r="A17" s="63"/>
      <c r="B17" s="145" t="s">
        <v>36</v>
      </c>
      <c r="C17" s="146" t="str">
        <f>C$3</f>
        <v>Jan</v>
      </c>
      <c r="D17" s="146" t="str">
        <f t="shared" ref="D17:N17" si="16">D$3</f>
        <v>Feb</v>
      </c>
      <c r="E17" s="146" t="str">
        <f t="shared" si="16"/>
        <v>Mar</v>
      </c>
      <c r="F17" s="146" t="str">
        <f t="shared" si="16"/>
        <v>Apr</v>
      </c>
      <c r="G17" s="146" t="str">
        <f t="shared" si="16"/>
        <v>May</v>
      </c>
      <c r="H17" s="146" t="str">
        <f t="shared" si="16"/>
        <v>Jun</v>
      </c>
      <c r="I17" s="146" t="str">
        <f t="shared" si="16"/>
        <v>Jul</v>
      </c>
      <c r="J17" s="146" t="str">
        <f t="shared" si="16"/>
        <v>Aug</v>
      </c>
      <c r="K17" s="146" t="str">
        <f t="shared" si="16"/>
        <v>Sep</v>
      </c>
      <c r="L17" s="146" t="str">
        <f t="shared" si="16"/>
        <v>Oct</v>
      </c>
      <c r="M17" s="146" t="str">
        <f t="shared" si="16"/>
        <v>Nov</v>
      </c>
      <c r="N17" s="146" t="str">
        <f t="shared" si="16"/>
        <v>Dec</v>
      </c>
      <c r="O17" s="147" t="s">
        <v>34</v>
      </c>
      <c r="R17" s="320" t="s">
        <v>34</v>
      </c>
      <c r="T17" s="63"/>
      <c r="U17" s="145" t="s">
        <v>36</v>
      </c>
      <c r="V17" s="146" t="str">
        <f>V$3</f>
        <v>Jan</v>
      </c>
      <c r="W17" s="146" t="str">
        <f t="shared" ref="W17:AG17" si="17">W$3</f>
        <v>Feb</v>
      </c>
      <c r="X17" s="146" t="str">
        <f t="shared" si="17"/>
        <v>Mar</v>
      </c>
      <c r="Y17" s="146" t="str">
        <f t="shared" si="17"/>
        <v>Apr</v>
      </c>
      <c r="Z17" s="146" t="str">
        <f t="shared" si="17"/>
        <v>May</v>
      </c>
      <c r="AA17" s="146" t="str">
        <f t="shared" si="17"/>
        <v>Jun</v>
      </c>
      <c r="AB17" s="146" t="str">
        <f t="shared" si="17"/>
        <v>Jul</v>
      </c>
      <c r="AC17" s="146" t="str">
        <f t="shared" si="17"/>
        <v>Aug</v>
      </c>
      <c r="AD17" s="146" t="str">
        <f t="shared" si="17"/>
        <v>Sep</v>
      </c>
      <c r="AE17" s="146" t="str">
        <f t="shared" si="17"/>
        <v>Oct</v>
      </c>
      <c r="AF17" s="146" t="str">
        <f t="shared" si="17"/>
        <v>Nov</v>
      </c>
      <c r="AG17" s="146" t="str">
        <f t="shared" si="17"/>
        <v>Dec</v>
      </c>
      <c r="AH17" s="147" t="s">
        <v>34</v>
      </c>
    </row>
    <row r="18" spans="1:34" ht="15" customHeight="1" x14ac:dyDescent="0.25">
      <c r="A18" s="397" t="s">
        <v>218</v>
      </c>
      <c r="B18" s="9" t="s">
        <v>0</v>
      </c>
      <c r="C18" s="282">
        <f>$R18*V18</f>
        <v>182576.35396581414</v>
      </c>
      <c r="D18" s="282">
        <f t="shared" ref="D18:D28" si="18">$R18*W18</f>
        <v>185345.75092495169</v>
      </c>
      <c r="E18" s="282">
        <f t="shared" ref="E18:E28" si="19">$R18*X18</f>
        <v>115197.95673702291</v>
      </c>
      <c r="F18" s="282">
        <f t="shared" ref="F18:F28" si="20">$R18*Y18</f>
        <v>514592.66329456522</v>
      </c>
      <c r="G18" s="282">
        <f t="shared" ref="G18:G28" si="21">$R18*Z18</f>
        <v>149583.72319124884</v>
      </c>
      <c r="H18" s="282">
        <f t="shared" ref="H18:H28" si="22">$R18*AA18</f>
        <v>134126.79748941376</v>
      </c>
      <c r="I18" s="282">
        <f t="shared" ref="I18:I28" si="23">$R18*AB18</f>
        <v>335206.89996276097</v>
      </c>
      <c r="J18" s="282">
        <f t="shared" ref="J18:J28" si="24">$R18*AC18</f>
        <v>194528.48635052872</v>
      </c>
      <c r="K18" s="282">
        <f t="shared" ref="K18:K28" si="25">$R18*AD18</f>
        <v>410194.86854753201</v>
      </c>
      <c r="L18" s="282">
        <f t="shared" ref="L18:L28" si="26">$R18*AE18</f>
        <v>371904.60913962731</v>
      </c>
      <c r="M18" s="282">
        <f t="shared" ref="M18:M28" si="27">$R18*AF18</f>
        <v>305494.7716205641</v>
      </c>
      <c r="N18" s="282">
        <f t="shared" ref="N18:N28" si="28">$R18*AG18</f>
        <v>404872.3635808184</v>
      </c>
      <c r="O18" s="61">
        <f t="shared" ref="O18:O29" si="29">SUM(C18:N18)</f>
        <v>3303625.244804848</v>
      </c>
      <c r="P18" s="154"/>
      <c r="R18" s="341">
        <v>3303625.2448048485</v>
      </c>
      <c r="T18" s="397" t="s">
        <v>218</v>
      </c>
      <c r="U18" s="9" t="s">
        <v>0</v>
      </c>
      <c r="V18" s="310">
        <v>5.5265455503140548E-2</v>
      </c>
      <c r="W18" s="310">
        <v>5.6103745791511658E-2</v>
      </c>
      <c r="X18" s="310">
        <v>3.487016480400696E-2</v>
      </c>
      <c r="Y18" s="310">
        <v>0.15576605249151473</v>
      </c>
      <c r="Z18" s="310">
        <v>4.5278659686499953E-2</v>
      </c>
      <c r="AA18" s="310">
        <v>4.0599882719850357E-2</v>
      </c>
      <c r="AB18" s="310">
        <v>0.10146638166356617</v>
      </c>
      <c r="AC18" s="310">
        <v>5.8883339342571193E-2</v>
      </c>
      <c r="AD18" s="310">
        <v>0.12416507265543765</v>
      </c>
      <c r="AE18" s="310">
        <v>0.11257469645640646</v>
      </c>
      <c r="AF18" s="310">
        <v>9.2472586623126574E-2</v>
      </c>
      <c r="AG18" s="310">
        <v>0.12255396226236763</v>
      </c>
      <c r="AH18" s="311">
        <f t="shared" ref="AH18:AH28" si="30">SUM(V18:AG18)</f>
        <v>0.99999999999999989</v>
      </c>
    </row>
    <row r="19" spans="1:34" x14ac:dyDescent="0.25">
      <c r="A19" s="398"/>
      <c r="B19" s="10" t="s">
        <v>1</v>
      </c>
      <c r="C19" s="282">
        <f t="shared" ref="C19:C28" si="31">$R19*V19</f>
        <v>246461.55365374533</v>
      </c>
      <c r="D19" s="282">
        <f t="shared" si="18"/>
        <v>234381.54412357995</v>
      </c>
      <c r="E19" s="282">
        <f t="shared" si="19"/>
        <v>257127.52797849753</v>
      </c>
      <c r="F19" s="282">
        <f t="shared" si="20"/>
        <v>550923.56813068897</v>
      </c>
      <c r="G19" s="282">
        <f t="shared" si="21"/>
        <v>252215.0001724321</v>
      </c>
      <c r="H19" s="282">
        <f t="shared" si="22"/>
        <v>258179.18359921433</v>
      </c>
      <c r="I19" s="282">
        <f t="shared" si="23"/>
        <v>409327.28178288223</v>
      </c>
      <c r="J19" s="282">
        <f t="shared" si="24"/>
        <v>289143.15353576094</v>
      </c>
      <c r="K19" s="282">
        <f t="shared" si="25"/>
        <v>472147.29234598187</v>
      </c>
      <c r="L19" s="282">
        <f t="shared" si="26"/>
        <v>414858.2909430557</v>
      </c>
      <c r="M19" s="282">
        <f t="shared" si="27"/>
        <v>298547.2755092642</v>
      </c>
      <c r="N19" s="282">
        <f t="shared" si="28"/>
        <v>521461.60374581494</v>
      </c>
      <c r="O19" s="61">
        <f t="shared" si="29"/>
        <v>4204773.2755209189</v>
      </c>
      <c r="R19" s="341">
        <v>4204773.275520918</v>
      </c>
      <c r="T19" s="398"/>
      <c r="U19" s="10" t="s">
        <v>1</v>
      </c>
      <c r="V19" s="339">
        <v>5.8614707025603389E-2</v>
      </c>
      <c r="W19" s="339">
        <v>5.5741779345889475E-2</v>
      </c>
      <c r="X19" s="339">
        <v>6.1151341851277984E-2</v>
      </c>
      <c r="Y19" s="339">
        <v>0.13102337082905774</v>
      </c>
      <c r="Z19" s="339">
        <v>5.9983020164431071E-2</v>
      </c>
      <c r="AA19" s="339">
        <v>6.1401451798189809E-2</v>
      </c>
      <c r="AB19" s="339">
        <v>9.7348240906561551E-2</v>
      </c>
      <c r="AC19" s="339">
        <v>6.8765456444245449E-2</v>
      </c>
      <c r="AD19" s="339">
        <v>0.11228840686719044</v>
      </c>
      <c r="AE19" s="339">
        <v>9.8663652891405912E-2</v>
      </c>
      <c r="AF19" s="339">
        <v>7.1001991295779915E-2</v>
      </c>
      <c r="AG19" s="339">
        <v>0.12401658058036731</v>
      </c>
      <c r="AH19" s="311">
        <f t="shared" si="30"/>
        <v>1</v>
      </c>
    </row>
    <row r="20" spans="1:34" x14ac:dyDescent="0.25">
      <c r="A20" s="398"/>
      <c r="B20" s="9" t="s">
        <v>2</v>
      </c>
      <c r="C20" s="282">
        <f t="shared" si="31"/>
        <v>0</v>
      </c>
      <c r="D20" s="282">
        <f t="shared" si="18"/>
        <v>0</v>
      </c>
      <c r="E20" s="282">
        <f t="shared" si="19"/>
        <v>0</v>
      </c>
      <c r="F20" s="282">
        <f t="shared" si="20"/>
        <v>0</v>
      </c>
      <c r="G20" s="282">
        <f t="shared" si="21"/>
        <v>0</v>
      </c>
      <c r="H20" s="282">
        <f t="shared" si="22"/>
        <v>0</v>
      </c>
      <c r="I20" s="282">
        <f t="shared" si="23"/>
        <v>0</v>
      </c>
      <c r="J20" s="282">
        <f t="shared" si="24"/>
        <v>0</v>
      </c>
      <c r="K20" s="282">
        <f t="shared" si="25"/>
        <v>0</v>
      </c>
      <c r="L20" s="282">
        <f t="shared" si="26"/>
        <v>0</v>
      </c>
      <c r="M20" s="282">
        <f t="shared" si="27"/>
        <v>0</v>
      </c>
      <c r="N20" s="282">
        <f t="shared" si="28"/>
        <v>0</v>
      </c>
      <c r="O20" s="61">
        <f t="shared" si="29"/>
        <v>0</v>
      </c>
      <c r="R20" s="341"/>
      <c r="T20" s="398"/>
      <c r="U20" s="9" t="s">
        <v>2</v>
      </c>
      <c r="V20" s="339">
        <v>5.8614707025603389E-2</v>
      </c>
      <c r="W20" s="339">
        <v>5.5741779345889475E-2</v>
      </c>
      <c r="X20" s="339">
        <v>6.1151341851277984E-2</v>
      </c>
      <c r="Y20" s="339">
        <v>0.13102337082905774</v>
      </c>
      <c r="Z20" s="339">
        <v>5.9983020164431071E-2</v>
      </c>
      <c r="AA20" s="339">
        <v>6.1401451798189809E-2</v>
      </c>
      <c r="AB20" s="339">
        <v>9.7348240906561551E-2</v>
      </c>
      <c r="AC20" s="339">
        <v>6.8765456444245449E-2</v>
      </c>
      <c r="AD20" s="339">
        <v>0.11228840686719044</v>
      </c>
      <c r="AE20" s="339">
        <v>9.8663652891405912E-2</v>
      </c>
      <c r="AF20" s="339">
        <v>7.1001991295779915E-2</v>
      </c>
      <c r="AG20" s="339">
        <v>0.12401658058036731</v>
      </c>
      <c r="AH20" s="311">
        <f t="shared" si="30"/>
        <v>1</v>
      </c>
    </row>
    <row r="21" spans="1:34" x14ac:dyDescent="0.25">
      <c r="A21" s="398"/>
      <c r="B21" s="9" t="s">
        <v>9</v>
      </c>
      <c r="C21" s="282">
        <f t="shared" si="31"/>
        <v>144143.54033587949</v>
      </c>
      <c r="D21" s="282">
        <f t="shared" si="18"/>
        <v>137078.52222187578</v>
      </c>
      <c r="E21" s="282">
        <f t="shared" si="19"/>
        <v>150381.55708741435</v>
      </c>
      <c r="F21" s="282">
        <f t="shared" si="20"/>
        <v>322208.76801092841</v>
      </c>
      <c r="G21" s="282">
        <f t="shared" si="21"/>
        <v>147508.45522033959</v>
      </c>
      <c r="H21" s="282">
        <f t="shared" si="22"/>
        <v>150996.62001360694</v>
      </c>
      <c r="I21" s="282">
        <f t="shared" si="23"/>
        <v>239395.89229052229</v>
      </c>
      <c r="J21" s="282">
        <f t="shared" si="24"/>
        <v>169105.96073365293</v>
      </c>
      <c r="K21" s="282">
        <f t="shared" si="25"/>
        <v>276136.3030858874</v>
      </c>
      <c r="L21" s="282">
        <f t="shared" si="26"/>
        <v>242630.71423397906</v>
      </c>
      <c r="M21" s="282">
        <f t="shared" si="27"/>
        <v>174605.98057413322</v>
      </c>
      <c r="N21" s="282">
        <f t="shared" si="28"/>
        <v>304977.87828907097</v>
      </c>
      <c r="O21" s="61">
        <f t="shared" si="29"/>
        <v>2459170.1920972904</v>
      </c>
      <c r="R21" s="341">
        <v>2459170.1920972904</v>
      </c>
      <c r="T21" s="398"/>
      <c r="U21" s="9" t="s">
        <v>9</v>
      </c>
      <c r="V21" s="339">
        <v>5.8614707025603389E-2</v>
      </c>
      <c r="W21" s="339">
        <v>5.5741779345889475E-2</v>
      </c>
      <c r="X21" s="339">
        <v>6.1151341851277984E-2</v>
      </c>
      <c r="Y21" s="339">
        <v>0.13102337082905774</v>
      </c>
      <c r="Z21" s="339">
        <v>5.9983020164431071E-2</v>
      </c>
      <c r="AA21" s="339">
        <v>6.1401451798189809E-2</v>
      </c>
      <c r="AB21" s="339">
        <v>9.7348240906561551E-2</v>
      </c>
      <c r="AC21" s="339">
        <v>6.8765456444245449E-2</v>
      </c>
      <c r="AD21" s="339">
        <v>0.11228840686719044</v>
      </c>
      <c r="AE21" s="339">
        <v>9.8663652891405912E-2</v>
      </c>
      <c r="AF21" s="339">
        <v>7.1001991295779915E-2</v>
      </c>
      <c r="AG21" s="339">
        <v>0.12401658058036731</v>
      </c>
      <c r="AH21" s="311">
        <f t="shared" si="30"/>
        <v>1</v>
      </c>
    </row>
    <row r="22" spans="1:34" x14ac:dyDescent="0.25">
      <c r="A22" s="398"/>
      <c r="B22" s="10" t="s">
        <v>3</v>
      </c>
      <c r="C22" s="282">
        <f t="shared" si="31"/>
        <v>0</v>
      </c>
      <c r="D22" s="282">
        <f t="shared" si="18"/>
        <v>0</v>
      </c>
      <c r="E22" s="282">
        <f t="shared" si="19"/>
        <v>0</v>
      </c>
      <c r="F22" s="282">
        <f t="shared" si="20"/>
        <v>0</v>
      </c>
      <c r="G22" s="282">
        <f t="shared" si="21"/>
        <v>0</v>
      </c>
      <c r="H22" s="282">
        <f t="shared" si="22"/>
        <v>0</v>
      </c>
      <c r="I22" s="282">
        <f t="shared" si="23"/>
        <v>0</v>
      </c>
      <c r="J22" s="282">
        <f t="shared" si="24"/>
        <v>0</v>
      </c>
      <c r="K22" s="282">
        <f t="shared" si="25"/>
        <v>0</v>
      </c>
      <c r="L22" s="282">
        <f t="shared" si="26"/>
        <v>0</v>
      </c>
      <c r="M22" s="282">
        <f t="shared" si="27"/>
        <v>0</v>
      </c>
      <c r="N22" s="282">
        <f t="shared" si="28"/>
        <v>0</v>
      </c>
      <c r="O22" s="61">
        <f t="shared" si="29"/>
        <v>0</v>
      </c>
      <c r="R22" s="341"/>
      <c r="T22" s="398"/>
      <c r="U22" s="10" t="s">
        <v>3</v>
      </c>
      <c r="V22" s="310">
        <v>6.4212209325554562E-2</v>
      </c>
      <c r="W22" s="310">
        <v>5.9037639662890523E-2</v>
      </c>
      <c r="X22" s="310">
        <v>7.0140844878619851E-2</v>
      </c>
      <c r="Y22" s="310">
        <v>0.13701470865450827</v>
      </c>
      <c r="Z22" s="310">
        <v>6.1332334640238198E-2</v>
      </c>
      <c r="AA22" s="310">
        <v>6.2061799620692491E-2</v>
      </c>
      <c r="AB22" s="310">
        <v>8.6993097427692054E-2</v>
      </c>
      <c r="AC22" s="310">
        <v>5.8537901962052254E-2</v>
      </c>
      <c r="AD22" s="310">
        <v>0.10961492504866864</v>
      </c>
      <c r="AE22" s="310">
        <v>9.0463245851511165E-2</v>
      </c>
      <c r="AF22" s="310">
        <v>6.580642683525699E-2</v>
      </c>
      <c r="AG22" s="310">
        <v>0.13478486609231499</v>
      </c>
      <c r="AH22" s="311">
        <f t="shared" si="30"/>
        <v>0.99999999999999978</v>
      </c>
    </row>
    <row r="23" spans="1:34" x14ac:dyDescent="0.25">
      <c r="A23" s="398"/>
      <c r="B23" s="9" t="s">
        <v>4</v>
      </c>
      <c r="C23" s="282">
        <f t="shared" si="31"/>
        <v>24064.539805700402</v>
      </c>
      <c r="D23" s="282">
        <f t="shared" si="18"/>
        <v>27722.237352419688</v>
      </c>
      <c r="E23" s="282">
        <f t="shared" si="19"/>
        <v>24608.838803389142</v>
      </c>
      <c r="F23" s="282">
        <f t="shared" si="20"/>
        <v>56775.007251336021</v>
      </c>
      <c r="G23" s="282">
        <f t="shared" si="21"/>
        <v>39322.092706881849</v>
      </c>
      <c r="H23" s="282">
        <f t="shared" si="22"/>
        <v>41305.589710461536</v>
      </c>
      <c r="I23" s="282">
        <f t="shared" si="23"/>
        <v>72021.537643863965</v>
      </c>
      <c r="J23" s="282">
        <f t="shared" si="24"/>
        <v>54481.853236239527</v>
      </c>
      <c r="K23" s="282">
        <f t="shared" si="25"/>
        <v>70132.272539480269</v>
      </c>
      <c r="L23" s="282">
        <f t="shared" si="26"/>
        <v>66204.992482746311</v>
      </c>
      <c r="M23" s="282">
        <f t="shared" si="27"/>
        <v>46147.610782651711</v>
      </c>
      <c r="N23" s="282">
        <f t="shared" si="28"/>
        <v>46313.900337735271</v>
      </c>
      <c r="O23" s="61">
        <f t="shared" si="29"/>
        <v>569100.47265290562</v>
      </c>
      <c r="R23" s="341">
        <v>569100.47265290574</v>
      </c>
      <c r="T23" s="398"/>
      <c r="U23" s="9" t="s">
        <v>4</v>
      </c>
      <c r="V23" s="310">
        <v>4.2285221963569444E-2</v>
      </c>
      <c r="W23" s="310">
        <v>4.8712378015063562E-2</v>
      </c>
      <c r="X23" s="310">
        <v>4.3241641829382331E-2</v>
      </c>
      <c r="Y23" s="310">
        <v>9.9762713228254668E-2</v>
      </c>
      <c r="Z23" s="310">
        <v>6.909516789465818E-2</v>
      </c>
      <c r="AA23" s="310">
        <v>7.2580487445235015E-2</v>
      </c>
      <c r="AB23" s="310">
        <v>0.12655329085939784</v>
      </c>
      <c r="AC23" s="310">
        <v>9.5733277082459919E-2</v>
      </c>
      <c r="AD23" s="310">
        <v>0.12323355173569488</v>
      </c>
      <c r="AE23" s="310">
        <v>0.11633269635874073</v>
      </c>
      <c r="AF23" s="310">
        <v>8.1088688202157103E-2</v>
      </c>
      <c r="AG23" s="310">
        <v>8.1380885385386265E-2</v>
      </c>
      <c r="AH23" s="311">
        <f t="shared" si="30"/>
        <v>0.99999999999999989</v>
      </c>
    </row>
    <row r="24" spans="1:34" x14ac:dyDescent="0.25">
      <c r="A24" s="398"/>
      <c r="B24" s="9" t="s">
        <v>5</v>
      </c>
      <c r="C24" s="282">
        <f t="shared" si="31"/>
        <v>24138.889855392696</v>
      </c>
      <c r="D24" s="282">
        <f t="shared" si="18"/>
        <v>26044.175783677983</v>
      </c>
      <c r="E24" s="282">
        <f t="shared" si="19"/>
        <v>33455.239184412414</v>
      </c>
      <c r="F24" s="282">
        <f t="shared" si="20"/>
        <v>50396.345424069194</v>
      </c>
      <c r="G24" s="282">
        <f t="shared" si="21"/>
        <v>46160.041447309799</v>
      </c>
      <c r="H24" s="282">
        <f t="shared" si="22"/>
        <v>45102.799633528164</v>
      </c>
      <c r="I24" s="282">
        <f t="shared" si="23"/>
        <v>69876.508981746549</v>
      </c>
      <c r="J24" s="282">
        <f t="shared" si="24"/>
        <v>68606.290781229414</v>
      </c>
      <c r="K24" s="282">
        <f t="shared" si="25"/>
        <v>51455.380045768638</v>
      </c>
      <c r="L24" s="282">
        <f t="shared" si="26"/>
        <v>67123.013448995946</v>
      </c>
      <c r="M24" s="282">
        <f t="shared" si="27"/>
        <v>38961.430381765669</v>
      </c>
      <c r="N24" s="282">
        <f t="shared" si="28"/>
        <v>55054.189108655766</v>
      </c>
      <c r="O24" s="61">
        <f t="shared" si="29"/>
        <v>576374.30407655216</v>
      </c>
      <c r="R24" s="341">
        <v>576374.30407655227</v>
      </c>
      <c r="T24" s="398"/>
      <c r="U24" s="9" t="s">
        <v>5</v>
      </c>
      <c r="V24" s="310">
        <v>4.188057948569935E-2</v>
      </c>
      <c r="W24" s="310">
        <v>4.5186219440169345E-2</v>
      </c>
      <c r="X24" s="310">
        <v>5.8044293348596253E-2</v>
      </c>
      <c r="Y24" s="310">
        <v>8.7436835867991267E-2</v>
      </c>
      <c r="Z24" s="310">
        <v>8.0086917686703396E-2</v>
      </c>
      <c r="AA24" s="310">
        <v>7.8252620414420396E-2</v>
      </c>
      <c r="AB24" s="310">
        <v>0.12123460134764399</v>
      </c>
      <c r="AC24" s="310">
        <v>0.11903079352426742</v>
      </c>
      <c r="AD24" s="310">
        <v>8.9274243632718381E-2</v>
      </c>
      <c r="AE24" s="310">
        <v>0.11645733158860752</v>
      </c>
      <c r="AF24" s="310">
        <v>6.7597445108501797E-2</v>
      </c>
      <c r="AG24" s="310">
        <v>9.5518118554680814E-2</v>
      </c>
      <c r="AH24" s="311">
        <f t="shared" si="30"/>
        <v>0.99999999999999989</v>
      </c>
    </row>
    <row r="25" spans="1:34" x14ac:dyDescent="0.25">
      <c r="A25" s="398"/>
      <c r="B25" s="9" t="s">
        <v>6</v>
      </c>
      <c r="C25" s="282">
        <f t="shared" si="31"/>
        <v>0</v>
      </c>
      <c r="D25" s="282">
        <f t="shared" si="18"/>
        <v>0</v>
      </c>
      <c r="E25" s="282">
        <f t="shared" si="19"/>
        <v>0</v>
      </c>
      <c r="F25" s="282">
        <f t="shared" si="20"/>
        <v>0</v>
      </c>
      <c r="G25" s="282">
        <f t="shared" si="21"/>
        <v>0</v>
      </c>
      <c r="H25" s="282">
        <f t="shared" si="22"/>
        <v>0</v>
      </c>
      <c r="I25" s="282">
        <f t="shared" si="23"/>
        <v>0</v>
      </c>
      <c r="J25" s="282">
        <f t="shared" si="24"/>
        <v>0</v>
      </c>
      <c r="K25" s="282">
        <f t="shared" si="25"/>
        <v>0</v>
      </c>
      <c r="L25" s="282">
        <f t="shared" si="26"/>
        <v>0</v>
      </c>
      <c r="M25" s="282">
        <f t="shared" si="27"/>
        <v>0</v>
      </c>
      <c r="N25" s="282">
        <f t="shared" si="28"/>
        <v>0</v>
      </c>
      <c r="O25" s="61">
        <f t="shared" si="29"/>
        <v>0</v>
      </c>
      <c r="R25" s="321"/>
      <c r="T25" s="398"/>
      <c r="U25" s="9" t="s">
        <v>6</v>
      </c>
      <c r="V25" s="339">
        <v>5.8614707025603389E-2</v>
      </c>
      <c r="W25" s="339">
        <v>5.5741779345889475E-2</v>
      </c>
      <c r="X25" s="339">
        <v>6.1151341851277984E-2</v>
      </c>
      <c r="Y25" s="339">
        <v>0.13102337082905774</v>
      </c>
      <c r="Z25" s="339">
        <v>5.9983020164431071E-2</v>
      </c>
      <c r="AA25" s="339">
        <v>6.1401451798189809E-2</v>
      </c>
      <c r="AB25" s="339">
        <v>9.7348240906561551E-2</v>
      </c>
      <c r="AC25" s="339">
        <v>6.8765456444245449E-2</v>
      </c>
      <c r="AD25" s="339">
        <v>0.11228840686719044</v>
      </c>
      <c r="AE25" s="339">
        <v>9.8663652891405912E-2</v>
      </c>
      <c r="AF25" s="339">
        <v>7.1001991295779915E-2</v>
      </c>
      <c r="AG25" s="339">
        <v>0.12401658058036731</v>
      </c>
      <c r="AH25" s="311">
        <f t="shared" si="30"/>
        <v>1</v>
      </c>
    </row>
    <row r="26" spans="1:34" x14ac:dyDescent="0.25">
      <c r="A26" s="398"/>
      <c r="B26" s="9" t="s">
        <v>7</v>
      </c>
      <c r="C26" s="282">
        <f t="shared" si="31"/>
        <v>0</v>
      </c>
      <c r="D26" s="282">
        <f t="shared" si="18"/>
        <v>0</v>
      </c>
      <c r="E26" s="282">
        <f t="shared" si="19"/>
        <v>0</v>
      </c>
      <c r="F26" s="282">
        <f t="shared" si="20"/>
        <v>0</v>
      </c>
      <c r="G26" s="282">
        <f t="shared" si="21"/>
        <v>0</v>
      </c>
      <c r="H26" s="282">
        <f t="shared" si="22"/>
        <v>0</v>
      </c>
      <c r="I26" s="282">
        <f t="shared" si="23"/>
        <v>0</v>
      </c>
      <c r="J26" s="282">
        <f t="shared" si="24"/>
        <v>0</v>
      </c>
      <c r="K26" s="282">
        <f t="shared" si="25"/>
        <v>0</v>
      </c>
      <c r="L26" s="282">
        <f t="shared" si="26"/>
        <v>0</v>
      </c>
      <c r="M26" s="282">
        <f t="shared" si="27"/>
        <v>0</v>
      </c>
      <c r="N26" s="282">
        <f t="shared" si="28"/>
        <v>0</v>
      </c>
      <c r="O26" s="61">
        <f t="shared" si="29"/>
        <v>0</v>
      </c>
      <c r="R26" s="341"/>
      <c r="T26" s="398"/>
      <c r="U26" s="9" t="s">
        <v>7</v>
      </c>
      <c r="V26" s="339">
        <v>5.8614707025603389E-2</v>
      </c>
      <c r="W26" s="339">
        <v>5.5741779345889475E-2</v>
      </c>
      <c r="X26" s="339">
        <v>6.1151341851277984E-2</v>
      </c>
      <c r="Y26" s="339">
        <v>0.13102337082905774</v>
      </c>
      <c r="Z26" s="339">
        <v>5.9983020164431071E-2</v>
      </c>
      <c r="AA26" s="339">
        <v>6.1401451798189809E-2</v>
      </c>
      <c r="AB26" s="339">
        <v>9.7348240906561551E-2</v>
      </c>
      <c r="AC26" s="339">
        <v>6.8765456444245449E-2</v>
      </c>
      <c r="AD26" s="339">
        <v>0.11228840686719044</v>
      </c>
      <c r="AE26" s="339">
        <v>9.8663652891405912E-2</v>
      </c>
      <c r="AF26" s="339">
        <v>7.1001991295779915E-2</v>
      </c>
      <c r="AG26" s="339">
        <v>0.12401658058036731</v>
      </c>
      <c r="AH26" s="311">
        <f t="shared" si="30"/>
        <v>1</v>
      </c>
    </row>
    <row r="27" spans="1:34" x14ac:dyDescent="0.25">
      <c r="A27" s="398"/>
      <c r="B27" s="9" t="s">
        <v>8</v>
      </c>
      <c r="C27" s="282">
        <f t="shared" si="31"/>
        <v>47095.074256821448</v>
      </c>
      <c r="D27" s="282">
        <f t="shared" si="18"/>
        <v>39919.711104641894</v>
      </c>
      <c r="E27" s="282">
        <f t="shared" si="19"/>
        <v>51527.052915691544</v>
      </c>
      <c r="F27" s="282">
        <f t="shared" si="20"/>
        <v>113279.48227952595</v>
      </c>
      <c r="G27" s="282">
        <f t="shared" si="21"/>
        <v>49147.848925572784</v>
      </c>
      <c r="H27" s="282">
        <f t="shared" si="22"/>
        <v>80021.937376629401</v>
      </c>
      <c r="I27" s="282">
        <f t="shared" si="23"/>
        <v>186750.9498750763</v>
      </c>
      <c r="J27" s="282">
        <f t="shared" si="24"/>
        <v>172563.87984223751</v>
      </c>
      <c r="K27" s="282">
        <f t="shared" si="25"/>
        <v>142739.41805065397</v>
      </c>
      <c r="L27" s="282">
        <f t="shared" si="26"/>
        <v>158469.25123015215</v>
      </c>
      <c r="M27" s="282">
        <f t="shared" si="27"/>
        <v>89310.720216058122</v>
      </c>
      <c r="N27" s="282">
        <f t="shared" si="28"/>
        <v>118368.13985780114</v>
      </c>
      <c r="O27" s="61">
        <f t="shared" si="29"/>
        <v>1249193.4659308624</v>
      </c>
      <c r="R27" s="341">
        <v>1249193.4659308624</v>
      </c>
      <c r="T27" s="398"/>
      <c r="U27" s="9" t="s">
        <v>8</v>
      </c>
      <c r="V27" s="310">
        <v>3.7700384721214966E-2</v>
      </c>
      <c r="W27" s="310">
        <v>3.1956388016242863E-2</v>
      </c>
      <c r="X27" s="310">
        <v>4.1248256832095334E-2</v>
      </c>
      <c r="Y27" s="310">
        <v>9.0682096383776237E-2</v>
      </c>
      <c r="Z27" s="310">
        <v>3.9343664745275661E-2</v>
      </c>
      <c r="AA27" s="310">
        <v>6.4058882438197351E-2</v>
      </c>
      <c r="AB27" s="310">
        <v>0.14949721958072762</v>
      </c>
      <c r="AC27" s="310">
        <v>0.13814023571893083</v>
      </c>
      <c r="AD27" s="310">
        <v>0.11426526150157913</v>
      </c>
      <c r="AE27" s="310">
        <v>0.12685725274112405</v>
      </c>
      <c r="AF27" s="310">
        <v>7.149470650609463E-2</v>
      </c>
      <c r="AG27" s="310">
        <v>9.475565081474123E-2</v>
      </c>
      <c r="AH27" s="311">
        <f t="shared" si="30"/>
        <v>0.99999999999999989</v>
      </c>
    </row>
    <row r="28" spans="1:34" ht="15.75" thickBot="1" x14ac:dyDescent="0.3">
      <c r="A28" s="399"/>
      <c r="B28" s="148" t="s">
        <v>42</v>
      </c>
      <c r="C28" s="282">
        <f t="shared" si="31"/>
        <v>0</v>
      </c>
      <c r="D28" s="282">
        <f t="shared" si="18"/>
        <v>0</v>
      </c>
      <c r="E28" s="282">
        <f t="shared" si="19"/>
        <v>0</v>
      </c>
      <c r="F28" s="282">
        <f t="shared" si="20"/>
        <v>0</v>
      </c>
      <c r="G28" s="282">
        <f t="shared" si="21"/>
        <v>0</v>
      </c>
      <c r="H28" s="282">
        <f t="shared" si="22"/>
        <v>0</v>
      </c>
      <c r="I28" s="282">
        <f t="shared" si="23"/>
        <v>0</v>
      </c>
      <c r="J28" s="282">
        <f t="shared" si="24"/>
        <v>0</v>
      </c>
      <c r="K28" s="282">
        <f t="shared" si="25"/>
        <v>0</v>
      </c>
      <c r="L28" s="282">
        <f t="shared" si="26"/>
        <v>0</v>
      </c>
      <c r="M28" s="282">
        <f t="shared" si="27"/>
        <v>0</v>
      </c>
      <c r="N28" s="282">
        <f t="shared" si="28"/>
        <v>0</v>
      </c>
      <c r="O28" s="61">
        <f t="shared" si="29"/>
        <v>0</v>
      </c>
      <c r="R28" s="321"/>
      <c r="T28" s="399"/>
      <c r="U28" s="148" t="s">
        <v>42</v>
      </c>
      <c r="V28" s="339">
        <v>5.8614707025603389E-2</v>
      </c>
      <c r="W28" s="339">
        <v>5.5741779345889475E-2</v>
      </c>
      <c r="X28" s="339">
        <v>6.1151341851277984E-2</v>
      </c>
      <c r="Y28" s="339">
        <v>0.13102337082905774</v>
      </c>
      <c r="Z28" s="339">
        <v>5.9983020164431071E-2</v>
      </c>
      <c r="AA28" s="339">
        <v>6.1401451798189809E-2</v>
      </c>
      <c r="AB28" s="339">
        <v>9.7348240906561551E-2</v>
      </c>
      <c r="AC28" s="339">
        <v>6.8765456444245449E-2</v>
      </c>
      <c r="AD28" s="339">
        <v>0.11228840686719044</v>
      </c>
      <c r="AE28" s="339">
        <v>9.8663652891405912E-2</v>
      </c>
      <c r="AF28" s="339">
        <v>7.1001991295779915E-2</v>
      </c>
      <c r="AG28" s="339">
        <v>0.12401658058036731</v>
      </c>
      <c r="AH28" s="311">
        <f t="shared" si="30"/>
        <v>1</v>
      </c>
    </row>
    <row r="29" spans="1:34" ht="21.75" thickBot="1" x14ac:dyDescent="0.4">
      <c r="A29" s="63"/>
      <c r="B29" s="149" t="s">
        <v>43</v>
      </c>
      <c r="C29" s="150">
        <f t="shared" ref="C29:N29" si="32">SUM(C18:C28)</f>
        <v>668479.95187335345</v>
      </c>
      <c r="D29" s="150">
        <f t="shared" si="32"/>
        <v>650491.94151114696</v>
      </c>
      <c r="E29" s="150">
        <f t="shared" si="32"/>
        <v>632298.17270642775</v>
      </c>
      <c r="F29" s="150">
        <f t="shared" si="32"/>
        <v>1608175.8343911134</v>
      </c>
      <c r="G29" s="150">
        <f t="shared" si="32"/>
        <v>683937.16166378499</v>
      </c>
      <c r="H29" s="150">
        <f t="shared" si="32"/>
        <v>709732.92782285425</v>
      </c>
      <c r="I29" s="150">
        <f t="shared" si="32"/>
        <v>1312579.0705368526</v>
      </c>
      <c r="J29" s="150">
        <f t="shared" si="32"/>
        <v>948429.62447964912</v>
      </c>
      <c r="K29" s="150">
        <f t="shared" si="32"/>
        <v>1422805.5346153041</v>
      </c>
      <c r="L29" s="151">
        <f t="shared" si="32"/>
        <v>1321190.8714785564</v>
      </c>
      <c r="M29" s="151">
        <f t="shared" si="32"/>
        <v>953067.78908443695</v>
      </c>
      <c r="N29" s="280">
        <f t="shared" si="32"/>
        <v>1451048.0749198964</v>
      </c>
      <c r="O29" s="64">
        <f t="shared" si="29"/>
        <v>12362236.955083376</v>
      </c>
      <c r="R29" s="322">
        <f>SUM(R18:R28)</f>
        <v>12362236.955083378</v>
      </c>
      <c r="T29" s="63"/>
      <c r="U29" s="149" t="s">
        <v>43</v>
      </c>
      <c r="V29" s="312"/>
      <c r="W29" s="312"/>
      <c r="X29" s="312"/>
      <c r="Y29" s="312"/>
      <c r="Z29" s="312"/>
      <c r="AA29" s="312"/>
      <c r="AB29" s="312"/>
      <c r="AC29" s="312"/>
      <c r="AD29" s="312"/>
      <c r="AE29" s="313"/>
      <c r="AF29" s="313"/>
      <c r="AG29" s="314"/>
      <c r="AH29" s="315"/>
    </row>
    <row r="30" spans="1:34" ht="21.75" thickBot="1" x14ac:dyDescent="0.4">
      <c r="A30" s="63"/>
      <c r="T30" s="63"/>
      <c r="AH30" s="295"/>
    </row>
    <row r="31" spans="1:34" ht="21.75" thickBot="1" x14ac:dyDescent="0.4">
      <c r="A31" s="63"/>
      <c r="B31" s="186" t="s">
        <v>36</v>
      </c>
      <c r="C31" s="253" t="str">
        <f>C$3</f>
        <v>Jan</v>
      </c>
      <c r="D31" s="253" t="str">
        <f t="shared" ref="D31:N31" si="33">D$3</f>
        <v>Feb</v>
      </c>
      <c r="E31" s="253" t="str">
        <f t="shared" si="33"/>
        <v>Mar</v>
      </c>
      <c r="F31" s="253" t="str">
        <f t="shared" si="33"/>
        <v>Apr</v>
      </c>
      <c r="G31" s="253" t="str">
        <f t="shared" si="33"/>
        <v>May</v>
      </c>
      <c r="H31" s="253" t="str">
        <f t="shared" si="33"/>
        <v>Jun</v>
      </c>
      <c r="I31" s="253" t="str">
        <f t="shared" si="33"/>
        <v>Jul</v>
      </c>
      <c r="J31" s="253" t="str">
        <f t="shared" si="33"/>
        <v>Aug</v>
      </c>
      <c r="K31" s="253" t="str">
        <f t="shared" si="33"/>
        <v>Sep</v>
      </c>
      <c r="L31" s="253" t="str">
        <f t="shared" si="33"/>
        <v>Oct</v>
      </c>
      <c r="M31" s="253" t="str">
        <f t="shared" si="33"/>
        <v>Nov</v>
      </c>
      <c r="N31" s="253" t="str">
        <f t="shared" si="33"/>
        <v>Dec</v>
      </c>
      <c r="O31" s="254" t="s">
        <v>34</v>
      </c>
      <c r="R31" s="317" t="s">
        <v>34</v>
      </c>
      <c r="T31" s="63"/>
      <c r="U31" s="186" t="s">
        <v>36</v>
      </c>
      <c r="V31" s="305" t="s">
        <v>181</v>
      </c>
      <c r="W31" s="305" t="s">
        <v>182</v>
      </c>
      <c r="X31" s="305" t="s">
        <v>183</v>
      </c>
      <c r="Y31" s="305" t="s">
        <v>184</v>
      </c>
      <c r="Z31" s="305" t="s">
        <v>44</v>
      </c>
      <c r="AA31" s="305" t="s">
        <v>185</v>
      </c>
      <c r="AB31" s="305" t="s">
        <v>186</v>
      </c>
      <c r="AC31" s="305" t="s">
        <v>187</v>
      </c>
      <c r="AD31" s="305" t="s">
        <v>188</v>
      </c>
      <c r="AE31" s="305" t="s">
        <v>189</v>
      </c>
      <c r="AF31" s="305" t="s">
        <v>190</v>
      </c>
      <c r="AG31" s="305" t="s">
        <v>191</v>
      </c>
      <c r="AH31" s="254" t="s">
        <v>34</v>
      </c>
    </row>
    <row r="32" spans="1:34" ht="15" customHeight="1" x14ac:dyDescent="0.25">
      <c r="A32" s="397" t="s">
        <v>164</v>
      </c>
      <c r="B32" s="255" t="s">
        <v>0</v>
      </c>
      <c r="C32" s="302">
        <f t="shared" ref="C32:C42" si="34">$R$43*V32</f>
        <v>0</v>
      </c>
      <c r="D32" s="302">
        <f t="shared" ref="D32:D42" si="35">$R$43*W32</f>
        <v>0</v>
      </c>
      <c r="E32" s="302">
        <f t="shared" ref="E32:E42" si="36">$R$43*X32</f>
        <v>0</v>
      </c>
      <c r="F32" s="302">
        <f t="shared" ref="F32:F42" si="37">$R$43*Y32</f>
        <v>0</v>
      </c>
      <c r="G32" s="302">
        <f t="shared" ref="G32:G42" si="38">$R$43*Z32</f>
        <v>0</v>
      </c>
      <c r="H32" s="302">
        <f t="shared" ref="H32:H42" si="39">$R$43*AA32</f>
        <v>0</v>
      </c>
      <c r="I32" s="302">
        <f t="shared" ref="I32:I42" si="40">$R$43*AB32</f>
        <v>0</v>
      </c>
      <c r="J32" s="302">
        <f t="shared" ref="J32:J42" si="41">$R$43*AC32</f>
        <v>0</v>
      </c>
      <c r="K32" s="302">
        <f t="shared" ref="K32:K42" si="42">$R$43*AD32</f>
        <v>0</v>
      </c>
      <c r="L32" s="302">
        <f t="shared" ref="L32:L42" si="43">$R$43*AE32</f>
        <v>0</v>
      </c>
      <c r="M32" s="302">
        <f t="shared" ref="M32:M42" si="44">$R$43*AF32</f>
        <v>0</v>
      </c>
      <c r="N32" s="302">
        <f t="shared" ref="N32:N42" si="45">$R$43*AG32</f>
        <v>0</v>
      </c>
      <c r="O32" s="256">
        <f t="shared" ref="O32:O43" si="46">SUM(C32:N32)</f>
        <v>0</v>
      </c>
      <c r="P32" s="154"/>
      <c r="R32" s="318"/>
      <c r="T32" s="397" t="s">
        <v>164</v>
      </c>
      <c r="U32" s="255" t="s">
        <v>0</v>
      </c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306">
        <f t="shared" ref="AH32:AH43" si="47">SUM(V32:AG32)</f>
        <v>0</v>
      </c>
    </row>
    <row r="33" spans="1:34" x14ac:dyDescent="0.25">
      <c r="A33" s="398"/>
      <c r="B33" s="255" t="s">
        <v>1</v>
      </c>
      <c r="C33" s="302">
        <f t="shared" si="34"/>
        <v>0</v>
      </c>
      <c r="D33" s="302">
        <f t="shared" si="35"/>
        <v>0</v>
      </c>
      <c r="E33" s="302">
        <f t="shared" si="36"/>
        <v>0</v>
      </c>
      <c r="F33" s="302">
        <f t="shared" si="37"/>
        <v>0</v>
      </c>
      <c r="G33" s="302">
        <f t="shared" si="38"/>
        <v>0</v>
      </c>
      <c r="H33" s="302">
        <f t="shared" si="39"/>
        <v>0</v>
      </c>
      <c r="I33" s="302">
        <f t="shared" si="40"/>
        <v>0</v>
      </c>
      <c r="J33" s="302">
        <f t="shared" si="41"/>
        <v>0</v>
      </c>
      <c r="K33" s="302">
        <f t="shared" si="42"/>
        <v>0</v>
      </c>
      <c r="L33" s="302">
        <f t="shared" si="43"/>
        <v>0</v>
      </c>
      <c r="M33" s="302">
        <f t="shared" si="44"/>
        <v>0</v>
      </c>
      <c r="N33" s="302">
        <f t="shared" si="45"/>
        <v>0</v>
      </c>
      <c r="O33" s="256">
        <f t="shared" si="46"/>
        <v>0</v>
      </c>
      <c r="R33" s="318"/>
      <c r="T33" s="398"/>
      <c r="U33" s="255" t="s">
        <v>1</v>
      </c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306">
        <f t="shared" si="47"/>
        <v>0</v>
      </c>
    </row>
    <row r="34" spans="1:34" x14ac:dyDescent="0.25">
      <c r="A34" s="398"/>
      <c r="B34" s="255" t="s">
        <v>2</v>
      </c>
      <c r="C34" s="302">
        <f t="shared" si="34"/>
        <v>0</v>
      </c>
      <c r="D34" s="302">
        <f t="shared" si="35"/>
        <v>0</v>
      </c>
      <c r="E34" s="302">
        <f t="shared" si="36"/>
        <v>0</v>
      </c>
      <c r="F34" s="302">
        <f t="shared" si="37"/>
        <v>0</v>
      </c>
      <c r="G34" s="302">
        <f t="shared" si="38"/>
        <v>0</v>
      </c>
      <c r="H34" s="302">
        <f t="shared" si="39"/>
        <v>0</v>
      </c>
      <c r="I34" s="302">
        <f t="shared" si="40"/>
        <v>0</v>
      </c>
      <c r="J34" s="302">
        <f t="shared" si="41"/>
        <v>0</v>
      </c>
      <c r="K34" s="302">
        <f t="shared" si="42"/>
        <v>0</v>
      </c>
      <c r="L34" s="302">
        <f t="shared" si="43"/>
        <v>0</v>
      </c>
      <c r="M34" s="302">
        <f t="shared" si="44"/>
        <v>0</v>
      </c>
      <c r="N34" s="302">
        <f t="shared" si="45"/>
        <v>0</v>
      </c>
      <c r="O34" s="256">
        <f t="shared" si="46"/>
        <v>0</v>
      </c>
      <c r="R34" s="318"/>
      <c r="T34" s="398"/>
      <c r="U34" s="255" t="s">
        <v>2</v>
      </c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306">
        <f t="shared" si="47"/>
        <v>0</v>
      </c>
    </row>
    <row r="35" spans="1:34" x14ac:dyDescent="0.25">
      <c r="A35" s="398"/>
      <c r="B35" s="255" t="s">
        <v>9</v>
      </c>
      <c r="C35" s="302">
        <f t="shared" si="34"/>
        <v>0</v>
      </c>
      <c r="D35" s="302">
        <f t="shared" si="35"/>
        <v>0</v>
      </c>
      <c r="E35" s="302">
        <f t="shared" si="36"/>
        <v>0</v>
      </c>
      <c r="F35" s="302">
        <f t="shared" si="37"/>
        <v>0</v>
      </c>
      <c r="G35" s="302">
        <f t="shared" si="38"/>
        <v>0</v>
      </c>
      <c r="H35" s="302">
        <f t="shared" si="39"/>
        <v>0</v>
      </c>
      <c r="I35" s="302">
        <f t="shared" si="40"/>
        <v>0</v>
      </c>
      <c r="J35" s="302">
        <f t="shared" si="41"/>
        <v>0</v>
      </c>
      <c r="K35" s="302">
        <f t="shared" si="42"/>
        <v>0</v>
      </c>
      <c r="L35" s="302">
        <f t="shared" si="43"/>
        <v>0</v>
      </c>
      <c r="M35" s="302">
        <f t="shared" si="44"/>
        <v>0</v>
      </c>
      <c r="N35" s="302">
        <f t="shared" si="45"/>
        <v>0</v>
      </c>
      <c r="O35" s="256">
        <f t="shared" si="46"/>
        <v>0</v>
      </c>
      <c r="R35" s="318"/>
      <c r="T35" s="398"/>
      <c r="U35" s="255" t="s">
        <v>9</v>
      </c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306">
        <f t="shared" si="47"/>
        <v>0</v>
      </c>
    </row>
    <row r="36" spans="1:34" x14ac:dyDescent="0.25">
      <c r="A36" s="398"/>
      <c r="B36" s="255" t="s">
        <v>3</v>
      </c>
      <c r="C36" s="302">
        <f t="shared" si="34"/>
        <v>0</v>
      </c>
      <c r="D36" s="302">
        <f t="shared" si="35"/>
        <v>0</v>
      </c>
      <c r="E36" s="302">
        <f t="shared" si="36"/>
        <v>0</v>
      </c>
      <c r="F36" s="302">
        <f t="shared" si="37"/>
        <v>0</v>
      </c>
      <c r="G36" s="302">
        <f t="shared" si="38"/>
        <v>0</v>
      </c>
      <c r="H36" s="302">
        <f t="shared" si="39"/>
        <v>0</v>
      </c>
      <c r="I36" s="302">
        <f t="shared" si="40"/>
        <v>0</v>
      </c>
      <c r="J36" s="302">
        <f t="shared" si="41"/>
        <v>0</v>
      </c>
      <c r="K36" s="302">
        <f t="shared" si="42"/>
        <v>0</v>
      </c>
      <c r="L36" s="302">
        <f t="shared" si="43"/>
        <v>0</v>
      </c>
      <c r="M36" s="302">
        <f t="shared" si="44"/>
        <v>0</v>
      </c>
      <c r="N36" s="302">
        <f t="shared" si="45"/>
        <v>0</v>
      </c>
      <c r="O36" s="256">
        <f t="shared" si="46"/>
        <v>0</v>
      </c>
      <c r="R36" s="318"/>
      <c r="T36" s="398"/>
      <c r="U36" s="255" t="s">
        <v>3</v>
      </c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306">
        <f t="shared" si="47"/>
        <v>0</v>
      </c>
    </row>
    <row r="37" spans="1:34" x14ac:dyDescent="0.25">
      <c r="A37" s="398"/>
      <c r="B37" s="255" t="s">
        <v>4</v>
      </c>
      <c r="C37" s="302">
        <f t="shared" si="34"/>
        <v>0</v>
      </c>
      <c r="D37" s="302">
        <f t="shared" si="35"/>
        <v>0</v>
      </c>
      <c r="E37" s="302">
        <f t="shared" si="36"/>
        <v>0</v>
      </c>
      <c r="F37" s="302">
        <f t="shared" si="37"/>
        <v>0</v>
      </c>
      <c r="G37" s="302">
        <f t="shared" si="38"/>
        <v>0</v>
      </c>
      <c r="H37" s="302">
        <f t="shared" si="39"/>
        <v>0</v>
      </c>
      <c r="I37" s="302">
        <f t="shared" si="40"/>
        <v>0</v>
      </c>
      <c r="J37" s="302">
        <f t="shared" si="41"/>
        <v>0</v>
      </c>
      <c r="K37" s="302">
        <f t="shared" si="42"/>
        <v>0</v>
      </c>
      <c r="L37" s="302">
        <f t="shared" si="43"/>
        <v>0</v>
      </c>
      <c r="M37" s="302">
        <f t="shared" si="44"/>
        <v>0</v>
      </c>
      <c r="N37" s="302">
        <f t="shared" si="45"/>
        <v>0</v>
      </c>
      <c r="O37" s="256">
        <f t="shared" si="46"/>
        <v>0</v>
      </c>
      <c r="R37" s="318"/>
      <c r="T37" s="398"/>
      <c r="U37" s="255" t="s">
        <v>4</v>
      </c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306">
        <f t="shared" si="47"/>
        <v>0</v>
      </c>
    </row>
    <row r="38" spans="1:34" x14ac:dyDescent="0.25">
      <c r="A38" s="398"/>
      <c r="B38" s="255" t="s">
        <v>5</v>
      </c>
      <c r="C38" s="302">
        <f t="shared" si="34"/>
        <v>0</v>
      </c>
      <c r="D38" s="302">
        <f t="shared" si="35"/>
        <v>0</v>
      </c>
      <c r="E38" s="302">
        <f t="shared" si="36"/>
        <v>0</v>
      </c>
      <c r="F38" s="302">
        <f t="shared" si="37"/>
        <v>0</v>
      </c>
      <c r="G38" s="302">
        <f t="shared" si="38"/>
        <v>0</v>
      </c>
      <c r="H38" s="302">
        <f t="shared" si="39"/>
        <v>0</v>
      </c>
      <c r="I38" s="302">
        <f t="shared" si="40"/>
        <v>0</v>
      </c>
      <c r="J38" s="302">
        <f t="shared" si="41"/>
        <v>0</v>
      </c>
      <c r="K38" s="302">
        <f t="shared" si="42"/>
        <v>0</v>
      </c>
      <c r="L38" s="302">
        <f t="shared" si="43"/>
        <v>0</v>
      </c>
      <c r="M38" s="302">
        <f t="shared" si="44"/>
        <v>0</v>
      </c>
      <c r="N38" s="302">
        <f t="shared" si="45"/>
        <v>0</v>
      </c>
      <c r="O38" s="256">
        <f t="shared" si="46"/>
        <v>0</v>
      </c>
      <c r="R38" s="318"/>
      <c r="T38" s="398"/>
      <c r="U38" s="255" t="s">
        <v>5</v>
      </c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306">
        <f t="shared" si="47"/>
        <v>0</v>
      </c>
    </row>
    <row r="39" spans="1:34" x14ac:dyDescent="0.25">
      <c r="A39" s="398"/>
      <c r="B39" s="255" t="s">
        <v>6</v>
      </c>
      <c r="C39" s="302">
        <f t="shared" si="34"/>
        <v>0</v>
      </c>
      <c r="D39" s="302">
        <f t="shared" si="35"/>
        <v>0</v>
      </c>
      <c r="E39" s="302">
        <f t="shared" si="36"/>
        <v>0</v>
      </c>
      <c r="F39" s="302">
        <f t="shared" si="37"/>
        <v>0</v>
      </c>
      <c r="G39" s="302">
        <f t="shared" si="38"/>
        <v>0</v>
      </c>
      <c r="H39" s="302">
        <f t="shared" si="39"/>
        <v>0</v>
      </c>
      <c r="I39" s="302">
        <f t="shared" si="40"/>
        <v>0</v>
      </c>
      <c r="J39" s="302">
        <f t="shared" si="41"/>
        <v>0</v>
      </c>
      <c r="K39" s="302">
        <f t="shared" si="42"/>
        <v>0</v>
      </c>
      <c r="L39" s="302">
        <f t="shared" si="43"/>
        <v>0</v>
      </c>
      <c r="M39" s="302">
        <f t="shared" si="44"/>
        <v>0</v>
      </c>
      <c r="N39" s="302">
        <f t="shared" si="45"/>
        <v>0</v>
      </c>
      <c r="O39" s="256">
        <f t="shared" si="46"/>
        <v>0</v>
      </c>
      <c r="R39" s="318"/>
      <c r="T39" s="398"/>
      <c r="U39" s="255" t="s">
        <v>6</v>
      </c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306">
        <f t="shared" si="47"/>
        <v>0</v>
      </c>
    </row>
    <row r="40" spans="1:34" x14ac:dyDescent="0.25">
      <c r="A40" s="398"/>
      <c r="B40" s="255" t="s">
        <v>7</v>
      </c>
      <c r="C40" s="302">
        <f t="shared" si="34"/>
        <v>0</v>
      </c>
      <c r="D40" s="302">
        <f t="shared" si="35"/>
        <v>0</v>
      </c>
      <c r="E40" s="302">
        <f t="shared" si="36"/>
        <v>0</v>
      </c>
      <c r="F40" s="302">
        <f t="shared" si="37"/>
        <v>0</v>
      </c>
      <c r="G40" s="302">
        <f t="shared" si="38"/>
        <v>0</v>
      </c>
      <c r="H40" s="302">
        <f t="shared" si="39"/>
        <v>0</v>
      </c>
      <c r="I40" s="302">
        <f t="shared" si="40"/>
        <v>0</v>
      </c>
      <c r="J40" s="302">
        <f t="shared" si="41"/>
        <v>0</v>
      </c>
      <c r="K40" s="302">
        <f t="shared" si="42"/>
        <v>0</v>
      </c>
      <c r="L40" s="302">
        <f t="shared" si="43"/>
        <v>0</v>
      </c>
      <c r="M40" s="302">
        <f t="shared" si="44"/>
        <v>0</v>
      </c>
      <c r="N40" s="302">
        <f t="shared" si="45"/>
        <v>0</v>
      </c>
      <c r="O40" s="256">
        <f t="shared" si="46"/>
        <v>0</v>
      </c>
      <c r="R40" s="318"/>
      <c r="T40" s="398"/>
      <c r="U40" s="255" t="s">
        <v>7</v>
      </c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306">
        <f t="shared" si="47"/>
        <v>0</v>
      </c>
    </row>
    <row r="41" spans="1:34" x14ac:dyDescent="0.25">
      <c r="A41" s="398"/>
      <c r="B41" s="255" t="s">
        <v>8</v>
      </c>
      <c r="C41" s="302">
        <f t="shared" si="34"/>
        <v>0</v>
      </c>
      <c r="D41" s="302">
        <f t="shared" si="35"/>
        <v>0</v>
      </c>
      <c r="E41" s="302">
        <f t="shared" si="36"/>
        <v>0</v>
      </c>
      <c r="F41" s="302">
        <f t="shared" si="37"/>
        <v>0</v>
      </c>
      <c r="G41" s="302">
        <f t="shared" si="38"/>
        <v>0</v>
      </c>
      <c r="H41" s="302">
        <f t="shared" si="39"/>
        <v>0</v>
      </c>
      <c r="I41" s="302">
        <f t="shared" si="40"/>
        <v>0</v>
      </c>
      <c r="J41" s="302">
        <f t="shared" si="41"/>
        <v>0</v>
      </c>
      <c r="K41" s="302">
        <f t="shared" si="42"/>
        <v>0</v>
      </c>
      <c r="L41" s="302">
        <f t="shared" si="43"/>
        <v>0</v>
      </c>
      <c r="M41" s="302">
        <f t="shared" si="44"/>
        <v>0</v>
      </c>
      <c r="N41" s="302">
        <f t="shared" si="45"/>
        <v>0</v>
      </c>
      <c r="O41" s="256">
        <f t="shared" si="46"/>
        <v>0</v>
      </c>
      <c r="R41" s="318"/>
      <c r="T41" s="398"/>
      <c r="U41" s="255" t="s">
        <v>8</v>
      </c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306">
        <f t="shared" si="47"/>
        <v>0</v>
      </c>
    </row>
    <row r="42" spans="1:34" ht="15.75" thickBot="1" x14ac:dyDescent="0.3">
      <c r="A42" s="399"/>
      <c r="B42" s="303" t="s">
        <v>42</v>
      </c>
      <c r="C42" s="302">
        <f t="shared" si="34"/>
        <v>0</v>
      </c>
      <c r="D42" s="302">
        <f t="shared" si="35"/>
        <v>0</v>
      </c>
      <c r="E42" s="302">
        <f t="shared" si="36"/>
        <v>0</v>
      </c>
      <c r="F42" s="302">
        <f t="shared" si="37"/>
        <v>0</v>
      </c>
      <c r="G42" s="302">
        <f t="shared" si="38"/>
        <v>0</v>
      </c>
      <c r="H42" s="302">
        <f t="shared" si="39"/>
        <v>0</v>
      </c>
      <c r="I42" s="302">
        <f t="shared" si="40"/>
        <v>0</v>
      </c>
      <c r="J42" s="302">
        <f t="shared" si="41"/>
        <v>0</v>
      </c>
      <c r="K42" s="302">
        <f t="shared" si="42"/>
        <v>0</v>
      </c>
      <c r="L42" s="302">
        <f t="shared" si="43"/>
        <v>0</v>
      </c>
      <c r="M42" s="302">
        <f t="shared" si="44"/>
        <v>0</v>
      </c>
      <c r="N42" s="302">
        <f t="shared" si="45"/>
        <v>0</v>
      </c>
      <c r="O42" s="256">
        <f t="shared" si="46"/>
        <v>0</v>
      </c>
      <c r="R42" s="318"/>
      <c r="T42" s="399"/>
      <c r="U42" s="303" t="s">
        <v>42</v>
      </c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306">
        <f t="shared" si="47"/>
        <v>0</v>
      </c>
    </row>
    <row r="43" spans="1:34" ht="21.75" thickBot="1" x14ac:dyDescent="0.4">
      <c r="A43" s="63"/>
      <c r="B43" s="257" t="s">
        <v>43</v>
      </c>
      <c r="C43" s="258">
        <f t="shared" ref="C43:N43" si="48">SUM(C32:C42)</f>
        <v>0</v>
      </c>
      <c r="D43" s="258">
        <f t="shared" si="48"/>
        <v>0</v>
      </c>
      <c r="E43" s="258">
        <f t="shared" si="48"/>
        <v>0</v>
      </c>
      <c r="F43" s="258">
        <f t="shared" si="48"/>
        <v>0</v>
      </c>
      <c r="G43" s="258">
        <f t="shared" si="48"/>
        <v>0</v>
      </c>
      <c r="H43" s="258">
        <f t="shared" si="48"/>
        <v>0</v>
      </c>
      <c r="I43" s="258">
        <f t="shared" si="48"/>
        <v>0</v>
      </c>
      <c r="J43" s="258">
        <f t="shared" si="48"/>
        <v>0</v>
      </c>
      <c r="K43" s="258">
        <f t="shared" si="48"/>
        <v>0</v>
      </c>
      <c r="L43" s="304">
        <f t="shared" si="48"/>
        <v>0</v>
      </c>
      <c r="M43" s="304">
        <f t="shared" si="48"/>
        <v>0</v>
      </c>
      <c r="N43" s="304">
        <f t="shared" si="48"/>
        <v>0</v>
      </c>
      <c r="O43" s="259">
        <f t="shared" si="46"/>
        <v>0</v>
      </c>
      <c r="R43" s="319">
        <f>SUM(R32:R42)</f>
        <v>0</v>
      </c>
      <c r="T43" s="63"/>
      <c r="U43" s="257" t="s">
        <v>43</v>
      </c>
      <c r="V43" s="307">
        <f t="shared" ref="V43:AG43" si="49">SUM(V32:V42)</f>
        <v>0</v>
      </c>
      <c r="W43" s="307">
        <f t="shared" si="49"/>
        <v>0</v>
      </c>
      <c r="X43" s="307">
        <f t="shared" si="49"/>
        <v>0</v>
      </c>
      <c r="Y43" s="307">
        <f t="shared" si="49"/>
        <v>0</v>
      </c>
      <c r="Z43" s="307">
        <f t="shared" si="49"/>
        <v>0</v>
      </c>
      <c r="AA43" s="307">
        <f t="shared" si="49"/>
        <v>0</v>
      </c>
      <c r="AB43" s="307">
        <f t="shared" si="49"/>
        <v>0</v>
      </c>
      <c r="AC43" s="307">
        <f t="shared" si="49"/>
        <v>0</v>
      </c>
      <c r="AD43" s="307">
        <f t="shared" si="49"/>
        <v>0</v>
      </c>
      <c r="AE43" s="308">
        <f t="shared" si="49"/>
        <v>0</v>
      </c>
      <c r="AF43" s="308">
        <f t="shared" si="49"/>
        <v>0</v>
      </c>
      <c r="AG43" s="308">
        <f t="shared" si="49"/>
        <v>0</v>
      </c>
      <c r="AH43" s="309">
        <f t="shared" si="47"/>
        <v>0</v>
      </c>
    </row>
    <row r="44" spans="1:34" ht="21.75" thickBot="1" x14ac:dyDescent="0.4">
      <c r="A44" s="63"/>
      <c r="F44" s="62">
        <v>0</v>
      </c>
      <c r="T44" s="63"/>
      <c r="Y44" s="294">
        <v>0</v>
      </c>
      <c r="AH44" s="295"/>
    </row>
    <row r="45" spans="1:34" ht="21.75" thickBot="1" x14ac:dyDescent="0.4">
      <c r="A45" s="63"/>
      <c r="B45" s="145" t="s">
        <v>36</v>
      </c>
      <c r="C45" s="146" t="str">
        <f>C$3</f>
        <v>Jan</v>
      </c>
      <c r="D45" s="146" t="str">
        <f t="shared" ref="D45:N45" si="50">D$3</f>
        <v>Feb</v>
      </c>
      <c r="E45" s="146" t="str">
        <f t="shared" si="50"/>
        <v>Mar</v>
      </c>
      <c r="F45" s="146" t="str">
        <f t="shared" si="50"/>
        <v>Apr</v>
      </c>
      <c r="G45" s="146" t="str">
        <f t="shared" si="50"/>
        <v>May</v>
      </c>
      <c r="H45" s="146" t="str">
        <f t="shared" si="50"/>
        <v>Jun</v>
      </c>
      <c r="I45" s="146" t="str">
        <f t="shared" si="50"/>
        <v>Jul</v>
      </c>
      <c r="J45" s="146" t="str">
        <f t="shared" si="50"/>
        <v>Aug</v>
      </c>
      <c r="K45" s="146" t="str">
        <f t="shared" si="50"/>
        <v>Sep</v>
      </c>
      <c r="L45" s="146" t="str">
        <f t="shared" si="50"/>
        <v>Oct</v>
      </c>
      <c r="M45" s="146" t="str">
        <f t="shared" si="50"/>
        <v>Nov</v>
      </c>
      <c r="N45" s="146" t="str">
        <f t="shared" si="50"/>
        <v>Dec</v>
      </c>
      <c r="O45" s="147" t="s">
        <v>34</v>
      </c>
      <c r="R45" s="320" t="s">
        <v>34</v>
      </c>
      <c r="T45" s="63"/>
      <c r="U45" s="145" t="s">
        <v>36</v>
      </c>
      <c r="V45" s="146" t="str">
        <f>V$3</f>
        <v>Jan</v>
      </c>
      <c r="W45" s="146" t="str">
        <f t="shared" ref="W45:AG45" si="51">W$3</f>
        <v>Feb</v>
      </c>
      <c r="X45" s="146" t="str">
        <f t="shared" si="51"/>
        <v>Mar</v>
      </c>
      <c r="Y45" s="146" t="str">
        <f t="shared" si="51"/>
        <v>Apr</v>
      </c>
      <c r="Z45" s="146" t="str">
        <f t="shared" si="51"/>
        <v>May</v>
      </c>
      <c r="AA45" s="146" t="str">
        <f t="shared" si="51"/>
        <v>Jun</v>
      </c>
      <c r="AB45" s="146" t="str">
        <f t="shared" si="51"/>
        <v>Jul</v>
      </c>
      <c r="AC45" s="146" t="str">
        <f t="shared" si="51"/>
        <v>Aug</v>
      </c>
      <c r="AD45" s="146" t="str">
        <f t="shared" si="51"/>
        <v>Sep</v>
      </c>
      <c r="AE45" s="146" t="str">
        <f t="shared" si="51"/>
        <v>Oct</v>
      </c>
      <c r="AF45" s="146" t="str">
        <f t="shared" si="51"/>
        <v>Nov</v>
      </c>
      <c r="AG45" s="146" t="str">
        <f t="shared" si="51"/>
        <v>Dec</v>
      </c>
      <c r="AH45" s="147" t="s">
        <v>34</v>
      </c>
    </row>
    <row r="46" spans="1:34" x14ac:dyDescent="0.25">
      <c r="A46" s="403" t="s">
        <v>45</v>
      </c>
      <c r="B46" s="9" t="s">
        <v>0</v>
      </c>
      <c r="C46" s="282">
        <f>$R46*V46</f>
        <v>0</v>
      </c>
      <c r="D46" s="282">
        <f t="shared" ref="D46:D56" si="52">$R46*W46</f>
        <v>280.97363432144658</v>
      </c>
      <c r="E46" s="282">
        <f t="shared" ref="E46:E56" si="53">$R46*X46</f>
        <v>85.046930781126591</v>
      </c>
      <c r="F46" s="282">
        <f t="shared" ref="F46:F56" si="54">$R46*Y46</f>
        <v>151.18225631872599</v>
      </c>
      <c r="G46" s="282">
        <f t="shared" ref="G46:G56" si="55">$R46*Z46</f>
        <v>211.35939470711531</v>
      </c>
      <c r="H46" s="282">
        <f t="shared" ref="H46:H56" si="56">$R46*AA46</f>
        <v>511.74840813987441</v>
      </c>
      <c r="I46" s="282">
        <f t="shared" ref="I46:I56" si="57">$R46*AB46</f>
        <v>1354.6695815617873</v>
      </c>
      <c r="J46" s="282">
        <f t="shared" ref="J46:J56" si="58">$R46*AC46</f>
        <v>581.36291821177872</v>
      </c>
      <c r="K46" s="282">
        <f t="shared" ref="K46:K56" si="59">$R46*AD46</f>
        <v>453.29243108038901</v>
      </c>
      <c r="L46" s="282">
        <f t="shared" ref="L46:L56" si="60">$R46*AE46</f>
        <v>446.44830797573184</v>
      </c>
      <c r="M46" s="282">
        <f t="shared" ref="M46:M56" si="61">$R46*AF46</f>
        <v>0</v>
      </c>
      <c r="N46" s="282">
        <f t="shared" ref="N46:N56" si="62">$R46*AG46</f>
        <v>48.981743499473275</v>
      </c>
      <c r="O46" s="61">
        <f t="shared" ref="O46:O57" si="63">SUM(C46:N46)</f>
        <v>4125.065606597449</v>
      </c>
      <c r="P46" s="154"/>
      <c r="R46" s="341">
        <v>4125.065606597449</v>
      </c>
      <c r="T46" s="403" t="s">
        <v>45</v>
      </c>
      <c r="U46" s="9" t="s">
        <v>0</v>
      </c>
      <c r="V46" s="310">
        <v>0</v>
      </c>
      <c r="W46" s="310">
        <v>6.8113737117797515E-2</v>
      </c>
      <c r="X46" s="310">
        <v>2.0617109857624147E-2</v>
      </c>
      <c r="Y46" s="310">
        <v>3.6649661056767611E-2</v>
      </c>
      <c r="Z46" s="310">
        <v>5.1237826222466955E-2</v>
      </c>
      <c r="AA46" s="310">
        <v>0.12405824705464234</v>
      </c>
      <c r="AB46" s="310">
        <v>0.32839952397246436</v>
      </c>
      <c r="AC46" s="310">
        <v>0.14093422351440238</v>
      </c>
      <c r="AD46" s="310">
        <v>0.10988732648407167</v>
      </c>
      <c r="AE46" s="310">
        <v>0.10822817151361229</v>
      </c>
      <c r="AF46" s="310">
        <v>0</v>
      </c>
      <c r="AG46" s="310">
        <v>1.1874173206150715E-2</v>
      </c>
      <c r="AH46" s="311">
        <f t="shared" ref="AH46:AH56" si="64">SUM(V46:AG46)</f>
        <v>0.99999999999999989</v>
      </c>
    </row>
    <row r="47" spans="1:34" x14ac:dyDescent="0.25">
      <c r="A47" s="404"/>
      <c r="B47" s="10" t="s">
        <v>1</v>
      </c>
      <c r="C47" s="282">
        <f t="shared" ref="C47:C56" si="65">$R47*V47</f>
        <v>0</v>
      </c>
      <c r="D47" s="282">
        <f t="shared" si="52"/>
        <v>8234.6711958397918</v>
      </c>
      <c r="E47" s="282">
        <f t="shared" si="53"/>
        <v>10298.061324966384</v>
      </c>
      <c r="F47" s="282">
        <f t="shared" si="54"/>
        <v>7716.978638570612</v>
      </c>
      <c r="G47" s="282">
        <f t="shared" si="55"/>
        <v>12418.661173411379</v>
      </c>
      <c r="H47" s="282">
        <f t="shared" si="56"/>
        <v>13087.315313766299</v>
      </c>
      <c r="I47" s="282">
        <f t="shared" si="57"/>
        <v>12996.234797621499</v>
      </c>
      <c r="J47" s="282">
        <f t="shared" si="58"/>
        <v>10123.172401638956</v>
      </c>
      <c r="K47" s="282">
        <f t="shared" si="59"/>
        <v>14452.158261922908</v>
      </c>
      <c r="L47" s="282">
        <f t="shared" si="60"/>
        <v>16921.036662100494</v>
      </c>
      <c r="M47" s="282">
        <f t="shared" si="61"/>
        <v>1218.8521814080027</v>
      </c>
      <c r="N47" s="282">
        <f t="shared" si="62"/>
        <v>3552.008775047741</v>
      </c>
      <c r="O47" s="61">
        <f t="shared" si="63"/>
        <v>111019.15072629407</v>
      </c>
      <c r="R47" s="341">
        <v>111019.15072629406</v>
      </c>
      <c r="T47" s="404"/>
      <c r="U47" s="10" t="s">
        <v>1</v>
      </c>
      <c r="V47" s="310">
        <v>0</v>
      </c>
      <c r="W47" s="310">
        <v>7.4173429916983419E-2</v>
      </c>
      <c r="X47" s="310">
        <v>9.2759323572517344E-2</v>
      </c>
      <c r="Y47" s="310">
        <v>6.9510337523622429E-2</v>
      </c>
      <c r="Z47" s="310">
        <v>0.11186053119815581</v>
      </c>
      <c r="AA47" s="310">
        <v>0.11788340325203611</v>
      </c>
      <c r="AB47" s="310">
        <v>0.11706299960501713</v>
      </c>
      <c r="AC47" s="310">
        <v>9.1184019472429254E-2</v>
      </c>
      <c r="AD47" s="310">
        <v>0.13017716463669562</v>
      </c>
      <c r="AE47" s="310">
        <v>0.15241547563102437</v>
      </c>
      <c r="AF47" s="310">
        <v>1.0978756128417462E-2</v>
      </c>
      <c r="AG47" s="310">
        <v>3.199455906310112E-2</v>
      </c>
      <c r="AH47" s="311">
        <f t="shared" si="64"/>
        <v>1</v>
      </c>
    </row>
    <row r="48" spans="1:34" x14ac:dyDescent="0.25">
      <c r="A48" s="404"/>
      <c r="B48" s="9" t="s">
        <v>2</v>
      </c>
      <c r="C48" s="282">
        <f t="shared" si="65"/>
        <v>0</v>
      </c>
      <c r="D48" s="282">
        <f t="shared" si="52"/>
        <v>0</v>
      </c>
      <c r="E48" s="282">
        <f t="shared" si="53"/>
        <v>0</v>
      </c>
      <c r="F48" s="282">
        <f t="shared" si="54"/>
        <v>0</v>
      </c>
      <c r="G48" s="282">
        <f t="shared" si="55"/>
        <v>0</v>
      </c>
      <c r="H48" s="282">
        <f t="shared" si="56"/>
        <v>0</v>
      </c>
      <c r="I48" s="282">
        <f t="shared" si="57"/>
        <v>0</v>
      </c>
      <c r="J48" s="282">
        <f t="shared" si="58"/>
        <v>0</v>
      </c>
      <c r="K48" s="282">
        <f t="shared" si="59"/>
        <v>0</v>
      </c>
      <c r="L48" s="282">
        <f t="shared" si="60"/>
        <v>0</v>
      </c>
      <c r="M48" s="282">
        <f t="shared" si="61"/>
        <v>0</v>
      </c>
      <c r="N48" s="282">
        <f t="shared" si="62"/>
        <v>0</v>
      </c>
      <c r="O48" s="61">
        <f t="shared" si="63"/>
        <v>0</v>
      </c>
      <c r="R48" s="341"/>
      <c r="T48" s="404"/>
      <c r="U48" s="9" t="s">
        <v>2</v>
      </c>
      <c r="V48" s="339">
        <v>0</v>
      </c>
      <c r="W48" s="339">
        <v>5.2027699021352784E-2</v>
      </c>
      <c r="X48" s="339">
        <v>8.5982635134261617E-2</v>
      </c>
      <c r="Y48" s="339">
        <v>8.6283152814271291E-2</v>
      </c>
      <c r="Z48" s="339">
        <v>0.10172765332014939</v>
      </c>
      <c r="AA48" s="339">
        <v>0.11434828919299594</v>
      </c>
      <c r="AB48" s="339">
        <v>0.12980152755489091</v>
      </c>
      <c r="AC48" s="339">
        <v>7.7490522664498226E-2</v>
      </c>
      <c r="AD48" s="339">
        <v>0.1253779599816244</v>
      </c>
      <c r="AE48" s="339">
        <v>0.18165823411509591</v>
      </c>
      <c r="AF48" s="339">
        <v>1.6969925373076608E-2</v>
      </c>
      <c r="AG48" s="339">
        <v>2.8332400827782919E-2</v>
      </c>
      <c r="AH48" s="311">
        <f t="shared" si="64"/>
        <v>0.99999999999999989</v>
      </c>
    </row>
    <row r="49" spans="1:34" x14ac:dyDescent="0.25">
      <c r="A49" s="404"/>
      <c r="B49" s="9" t="s">
        <v>9</v>
      </c>
      <c r="C49" s="282">
        <f t="shared" si="65"/>
        <v>0</v>
      </c>
      <c r="D49" s="282">
        <f t="shared" si="52"/>
        <v>252.98888375147737</v>
      </c>
      <c r="E49" s="282">
        <f t="shared" si="53"/>
        <v>16930.401530024628</v>
      </c>
      <c r="F49" s="282">
        <f t="shared" si="54"/>
        <v>20700.928670617206</v>
      </c>
      <c r="G49" s="282">
        <f t="shared" si="55"/>
        <v>13110.552577518596</v>
      </c>
      <c r="H49" s="282">
        <f t="shared" si="56"/>
        <v>18668.550451519146</v>
      </c>
      <c r="I49" s="282">
        <f t="shared" si="57"/>
        <v>16745.929743287314</v>
      </c>
      <c r="J49" s="282">
        <f t="shared" si="58"/>
        <v>9605.9343971750877</v>
      </c>
      <c r="K49" s="282">
        <f t="shared" si="59"/>
        <v>20310.049471305771</v>
      </c>
      <c r="L49" s="282">
        <f t="shared" si="60"/>
        <v>38707.162874603884</v>
      </c>
      <c r="M49" s="282">
        <f t="shared" si="61"/>
        <v>1701.6849524751938</v>
      </c>
      <c r="N49" s="282">
        <f t="shared" si="62"/>
        <v>1879.9169531984564</v>
      </c>
      <c r="O49" s="61">
        <f t="shared" si="63"/>
        <v>158614.10050547676</v>
      </c>
      <c r="R49" s="341">
        <v>158614.10050547679</v>
      </c>
      <c r="T49" s="404"/>
      <c r="U49" s="9" t="s">
        <v>9</v>
      </c>
      <c r="V49" s="310">
        <v>0</v>
      </c>
      <c r="W49" s="310">
        <v>1.5949961759089755E-3</v>
      </c>
      <c r="X49" s="310">
        <v>0.10673957407361799</v>
      </c>
      <c r="Y49" s="310">
        <v>0.13051127613904934</v>
      </c>
      <c r="Z49" s="310">
        <v>8.2656917233319374E-2</v>
      </c>
      <c r="AA49" s="310">
        <v>0.11769792466133577</v>
      </c>
      <c r="AB49" s="310">
        <v>0.1055765514536275</v>
      </c>
      <c r="AC49" s="310">
        <v>6.0561667383685125E-2</v>
      </c>
      <c r="AD49" s="310">
        <v>0.12804693533917236</v>
      </c>
      <c r="AE49" s="310">
        <v>0.24403355534754215</v>
      </c>
      <c r="AF49" s="310">
        <v>1.0728459494157244E-2</v>
      </c>
      <c r="AG49" s="310">
        <v>1.1852142698584006E-2</v>
      </c>
      <c r="AH49" s="311">
        <f t="shared" si="64"/>
        <v>0.99999999999999989</v>
      </c>
    </row>
    <row r="50" spans="1:34" x14ac:dyDescent="0.25">
      <c r="A50" s="404"/>
      <c r="B50" s="10" t="s">
        <v>3</v>
      </c>
      <c r="C50" s="282">
        <f t="shared" si="65"/>
        <v>0</v>
      </c>
      <c r="D50" s="282">
        <f t="shared" si="52"/>
        <v>11248.685421808046</v>
      </c>
      <c r="E50" s="282">
        <f t="shared" si="53"/>
        <v>4696.3797369069571</v>
      </c>
      <c r="F50" s="282">
        <f t="shared" si="54"/>
        <v>4194.6700792698284</v>
      </c>
      <c r="G50" s="282">
        <f t="shared" si="55"/>
        <v>11029.735318573827</v>
      </c>
      <c r="H50" s="282">
        <f t="shared" si="56"/>
        <v>11015.765785642048</v>
      </c>
      <c r="I50" s="282">
        <f t="shared" si="57"/>
        <v>13661.830295493533</v>
      </c>
      <c r="J50" s="282">
        <f t="shared" si="58"/>
        <v>7697.007808727084</v>
      </c>
      <c r="K50" s="282">
        <f t="shared" si="59"/>
        <v>14571.142378725908</v>
      </c>
      <c r="L50" s="282">
        <f t="shared" si="60"/>
        <v>13350.214484018106</v>
      </c>
      <c r="M50" s="282">
        <f t="shared" si="61"/>
        <v>1715.2984794234978</v>
      </c>
      <c r="N50" s="282">
        <f t="shared" si="62"/>
        <v>3450.5950482889198</v>
      </c>
      <c r="O50" s="61">
        <f t="shared" si="63"/>
        <v>96631.324836877757</v>
      </c>
      <c r="R50" s="341">
        <v>96631.324836877757</v>
      </c>
      <c r="T50" s="404"/>
      <c r="U50" s="10" t="s">
        <v>3</v>
      </c>
      <c r="V50" s="310">
        <v>0</v>
      </c>
      <c r="W50" s="310">
        <v>0.11640827072170255</v>
      </c>
      <c r="X50" s="310">
        <v>4.8601007435579116E-2</v>
      </c>
      <c r="Y50" s="310">
        <v>4.3409009307807833E-2</v>
      </c>
      <c r="Z50" s="310">
        <v>0.11414244125487255</v>
      </c>
      <c r="AA50" s="310">
        <v>0.1139978759914307</v>
      </c>
      <c r="AB50" s="310">
        <v>0.14138096852708906</v>
      </c>
      <c r="AC50" s="310">
        <v>7.9653340381292667E-2</v>
      </c>
      <c r="AD50" s="310">
        <v>0.15079108563732607</v>
      </c>
      <c r="AE50" s="310">
        <v>0.13815617768414593</v>
      </c>
      <c r="AF50" s="310">
        <v>1.7750956869514868E-2</v>
      </c>
      <c r="AG50" s="310">
        <v>3.5708866189238637E-2</v>
      </c>
      <c r="AH50" s="311">
        <f t="shared" si="64"/>
        <v>0.99999999999999989</v>
      </c>
    </row>
    <row r="51" spans="1:34" x14ac:dyDescent="0.25">
      <c r="A51" s="404"/>
      <c r="B51" s="9" t="s">
        <v>4</v>
      </c>
      <c r="C51" s="282">
        <f t="shared" si="65"/>
        <v>0</v>
      </c>
      <c r="D51" s="282">
        <f t="shared" si="52"/>
        <v>3483.4603343486629</v>
      </c>
      <c r="E51" s="282">
        <f t="shared" si="53"/>
        <v>23948.789798647056</v>
      </c>
      <c r="F51" s="282">
        <f t="shared" si="54"/>
        <v>87449.22216595817</v>
      </c>
      <c r="G51" s="282">
        <f t="shared" si="55"/>
        <v>1241076.9454254534</v>
      </c>
      <c r="H51" s="282">
        <f t="shared" si="56"/>
        <v>459898.79884638567</v>
      </c>
      <c r="I51" s="282">
        <f t="shared" si="57"/>
        <v>643559.21904324065</v>
      </c>
      <c r="J51" s="282">
        <f t="shared" si="58"/>
        <v>447020.82438135688</v>
      </c>
      <c r="K51" s="282">
        <f t="shared" si="59"/>
        <v>450994.6453883397</v>
      </c>
      <c r="L51" s="282">
        <f t="shared" si="60"/>
        <v>334293.69348348508</v>
      </c>
      <c r="M51" s="282">
        <f t="shared" si="61"/>
        <v>92055.857851796725</v>
      </c>
      <c r="N51" s="282">
        <f t="shared" si="62"/>
        <v>84465.451066067413</v>
      </c>
      <c r="O51" s="61">
        <f t="shared" si="63"/>
        <v>3868246.9077850794</v>
      </c>
      <c r="R51" s="341">
        <v>3868246.9077850794</v>
      </c>
      <c r="T51" s="404"/>
      <c r="U51" s="9" t="s">
        <v>4</v>
      </c>
      <c r="V51" s="310">
        <v>0</v>
      </c>
      <c r="W51" s="310">
        <v>9.005268839840573E-4</v>
      </c>
      <c r="X51" s="310">
        <v>6.1911223273903937E-3</v>
      </c>
      <c r="Y51" s="310">
        <v>2.2606939073604986E-2</v>
      </c>
      <c r="Z51" s="310">
        <v>0.32083705487561082</v>
      </c>
      <c r="AA51" s="310">
        <v>0.1188907558927564</v>
      </c>
      <c r="AB51" s="310">
        <v>0.1663697365718923</v>
      </c>
      <c r="AC51" s="310">
        <v>0.1155616058224465</v>
      </c>
      <c r="AD51" s="310">
        <v>0.11658889831481177</v>
      </c>
      <c r="AE51" s="310">
        <v>8.6419947188660307E-2</v>
      </c>
      <c r="AF51" s="310">
        <v>2.3797823677317181E-2</v>
      </c>
      <c r="AG51" s="310">
        <v>2.1835589371525282E-2</v>
      </c>
      <c r="AH51" s="311">
        <f t="shared" si="64"/>
        <v>1</v>
      </c>
    </row>
    <row r="52" spans="1:34" x14ac:dyDescent="0.25">
      <c r="A52" s="404"/>
      <c r="B52" s="9" t="s">
        <v>5</v>
      </c>
      <c r="C52" s="282">
        <f t="shared" si="65"/>
        <v>0</v>
      </c>
      <c r="D52" s="282">
        <f t="shared" si="52"/>
        <v>0</v>
      </c>
      <c r="E52" s="282">
        <f t="shared" si="53"/>
        <v>1267.0252779382556</v>
      </c>
      <c r="F52" s="282">
        <f t="shared" si="54"/>
        <v>8235.6643065986627</v>
      </c>
      <c r="G52" s="282">
        <f t="shared" si="55"/>
        <v>42445.346810931565</v>
      </c>
      <c r="H52" s="282">
        <f t="shared" si="56"/>
        <v>17104.841252166454</v>
      </c>
      <c r="I52" s="282">
        <f t="shared" si="57"/>
        <v>19638.891808042961</v>
      </c>
      <c r="J52" s="282">
        <f t="shared" si="58"/>
        <v>8869.1769455677913</v>
      </c>
      <c r="K52" s="282">
        <f t="shared" si="59"/>
        <v>21539.429724950343</v>
      </c>
      <c r="L52" s="282">
        <f t="shared" si="60"/>
        <v>6335.1263896912778</v>
      </c>
      <c r="M52" s="282">
        <f t="shared" si="61"/>
        <v>0</v>
      </c>
      <c r="N52" s="282">
        <f t="shared" si="62"/>
        <v>0</v>
      </c>
      <c r="O52" s="61">
        <f t="shared" si="63"/>
        <v>125435.5025158873</v>
      </c>
      <c r="R52" s="341">
        <v>125435.5025158873</v>
      </c>
      <c r="T52" s="404"/>
      <c r="U52" s="9" t="s">
        <v>5</v>
      </c>
      <c r="V52" s="310">
        <v>0</v>
      </c>
      <c r="W52" s="310">
        <v>0</v>
      </c>
      <c r="X52" s="310">
        <v>1.0101010101010102E-2</v>
      </c>
      <c r="Y52" s="310">
        <v>6.5656565656565663E-2</v>
      </c>
      <c r="Z52" s="310">
        <v>0.3383838383838384</v>
      </c>
      <c r="AA52" s="310">
        <v>0.13636363636363638</v>
      </c>
      <c r="AB52" s="310">
        <v>0.15656565656565657</v>
      </c>
      <c r="AC52" s="310">
        <v>7.0707070707070718E-2</v>
      </c>
      <c r="AD52" s="310">
        <v>0.17171717171717171</v>
      </c>
      <c r="AE52" s="310">
        <v>5.0505050505050504E-2</v>
      </c>
      <c r="AF52" s="310">
        <v>0</v>
      </c>
      <c r="AG52" s="310">
        <v>0</v>
      </c>
      <c r="AH52" s="311">
        <f t="shared" si="64"/>
        <v>1</v>
      </c>
    </row>
    <row r="53" spans="1:34" x14ac:dyDescent="0.25">
      <c r="A53" s="404"/>
      <c r="B53" s="9" t="s">
        <v>6</v>
      </c>
      <c r="C53" s="282">
        <f t="shared" si="65"/>
        <v>0</v>
      </c>
      <c r="D53" s="282">
        <f t="shared" si="52"/>
        <v>0</v>
      </c>
      <c r="E53" s="282">
        <f t="shared" si="53"/>
        <v>0</v>
      </c>
      <c r="F53" s="282">
        <f t="shared" si="54"/>
        <v>0</v>
      </c>
      <c r="G53" s="282">
        <f t="shared" si="55"/>
        <v>0</v>
      </c>
      <c r="H53" s="282">
        <f t="shared" si="56"/>
        <v>0</v>
      </c>
      <c r="I53" s="282">
        <f t="shared" si="57"/>
        <v>0</v>
      </c>
      <c r="J53" s="282">
        <f t="shared" si="58"/>
        <v>0</v>
      </c>
      <c r="K53" s="282">
        <f t="shared" si="59"/>
        <v>0</v>
      </c>
      <c r="L53" s="282">
        <f t="shared" si="60"/>
        <v>0</v>
      </c>
      <c r="M53" s="282">
        <f t="shared" si="61"/>
        <v>0</v>
      </c>
      <c r="N53" s="282">
        <f t="shared" si="62"/>
        <v>0</v>
      </c>
      <c r="O53" s="61">
        <f t="shared" si="63"/>
        <v>0</v>
      </c>
      <c r="R53" s="321"/>
      <c r="T53" s="404"/>
      <c r="U53" s="9" t="s">
        <v>6</v>
      </c>
      <c r="V53" s="339">
        <v>0</v>
      </c>
      <c r="W53" s="339">
        <v>5.2027699021352784E-2</v>
      </c>
      <c r="X53" s="339">
        <v>8.5982635134261617E-2</v>
      </c>
      <c r="Y53" s="339">
        <v>8.6283152814271291E-2</v>
      </c>
      <c r="Z53" s="339">
        <v>0.10172765332014939</v>
      </c>
      <c r="AA53" s="339">
        <v>0.11434828919299594</v>
      </c>
      <c r="AB53" s="339">
        <v>0.12980152755489091</v>
      </c>
      <c r="AC53" s="339">
        <v>7.7490522664498226E-2</v>
      </c>
      <c r="AD53" s="339">
        <v>0.1253779599816244</v>
      </c>
      <c r="AE53" s="339">
        <v>0.18165823411509591</v>
      </c>
      <c r="AF53" s="339">
        <v>1.6969925373076608E-2</v>
      </c>
      <c r="AG53" s="339">
        <v>2.8332400827782919E-2</v>
      </c>
      <c r="AH53" s="311">
        <f t="shared" si="64"/>
        <v>0.99999999999999989</v>
      </c>
    </row>
    <row r="54" spans="1:34" x14ac:dyDescent="0.25">
      <c r="A54" s="404"/>
      <c r="B54" s="9" t="s">
        <v>7</v>
      </c>
      <c r="C54" s="282">
        <f t="shared" si="65"/>
        <v>0</v>
      </c>
      <c r="D54" s="282">
        <f t="shared" si="52"/>
        <v>3341.6146306051664</v>
      </c>
      <c r="E54" s="282">
        <f t="shared" si="53"/>
        <v>0</v>
      </c>
      <c r="F54" s="282">
        <f t="shared" si="54"/>
        <v>278.46788588376387</v>
      </c>
      <c r="G54" s="282">
        <f t="shared" si="55"/>
        <v>696.16971470940962</v>
      </c>
      <c r="H54" s="282">
        <f t="shared" si="56"/>
        <v>1196.1461445523885</v>
      </c>
      <c r="I54" s="282">
        <f t="shared" si="57"/>
        <v>4477.3935929700119</v>
      </c>
      <c r="J54" s="282">
        <f t="shared" si="58"/>
        <v>1078.8196204402966</v>
      </c>
      <c r="K54" s="282">
        <f t="shared" si="59"/>
        <v>0</v>
      </c>
      <c r="L54" s="282">
        <f t="shared" si="60"/>
        <v>3006.1873917620424</v>
      </c>
      <c r="M54" s="282">
        <f t="shared" si="61"/>
        <v>2907.3604572515578</v>
      </c>
      <c r="N54" s="282">
        <f t="shared" si="62"/>
        <v>2928.2942590619314</v>
      </c>
      <c r="O54" s="61">
        <f t="shared" si="63"/>
        <v>19910.453697236568</v>
      </c>
      <c r="R54" s="341">
        <v>19910.453697236568</v>
      </c>
      <c r="T54" s="404"/>
      <c r="U54" s="9" t="s">
        <v>7</v>
      </c>
      <c r="V54" s="310">
        <v>0</v>
      </c>
      <c r="W54" s="310">
        <v>0.16783216904137946</v>
      </c>
      <c r="X54" s="310">
        <v>0</v>
      </c>
      <c r="Y54" s="310">
        <v>1.3986014086781622E-2</v>
      </c>
      <c r="Z54" s="310">
        <v>3.496503521695405E-2</v>
      </c>
      <c r="AA54" s="310">
        <v>6.0076287699983716E-2</v>
      </c>
      <c r="AB54" s="310">
        <v>0.22487652270783981</v>
      </c>
      <c r="AC54" s="310">
        <v>5.4183577975926753E-2</v>
      </c>
      <c r="AD54" s="310">
        <v>0</v>
      </c>
      <c r="AE54" s="310">
        <v>0.15098537870984227</v>
      </c>
      <c r="AF54" s="310">
        <v>0.14602180851635135</v>
      </c>
      <c r="AG54" s="310">
        <v>0.14707320604494101</v>
      </c>
      <c r="AH54" s="311">
        <f t="shared" si="64"/>
        <v>1</v>
      </c>
    </row>
    <row r="55" spans="1:34" x14ac:dyDescent="0.25">
      <c r="A55" s="404"/>
      <c r="B55" s="9" t="s">
        <v>8</v>
      </c>
      <c r="C55" s="282">
        <f t="shared" si="65"/>
        <v>0</v>
      </c>
      <c r="D55" s="282">
        <f t="shared" si="52"/>
        <v>0</v>
      </c>
      <c r="E55" s="282">
        <f t="shared" si="53"/>
        <v>45247.94542106655</v>
      </c>
      <c r="F55" s="282">
        <f t="shared" si="54"/>
        <v>16432.468235248132</v>
      </c>
      <c r="G55" s="282">
        <f t="shared" si="55"/>
        <v>8636.7895875768263</v>
      </c>
      <c r="H55" s="282">
        <f t="shared" si="56"/>
        <v>6453.7944117523148</v>
      </c>
      <c r="I55" s="282">
        <f t="shared" si="57"/>
        <v>173120.91994321978</v>
      </c>
      <c r="J55" s="282">
        <f t="shared" si="58"/>
        <v>33355.036200471652</v>
      </c>
      <c r="K55" s="282">
        <f t="shared" si="59"/>
        <v>127.27162670498802</v>
      </c>
      <c r="L55" s="282">
        <f t="shared" si="60"/>
        <v>11818.363210376281</v>
      </c>
      <c r="M55" s="282">
        <f t="shared" si="61"/>
        <v>6353.9756153405015</v>
      </c>
      <c r="N55" s="282">
        <f t="shared" si="62"/>
        <v>12707.951230681003</v>
      </c>
      <c r="O55" s="61">
        <f t="shared" si="63"/>
        <v>314254.51548243803</v>
      </c>
      <c r="R55" s="341">
        <v>314254.51548243809</v>
      </c>
      <c r="T55" s="404"/>
      <c r="U55" s="9" t="s">
        <v>8</v>
      </c>
      <c r="V55" s="310">
        <v>0</v>
      </c>
      <c r="W55" s="310">
        <v>0</v>
      </c>
      <c r="X55" s="310">
        <v>0.14398502866888863</v>
      </c>
      <c r="Y55" s="310">
        <v>5.2290317006332562E-2</v>
      </c>
      <c r="Z55" s="310">
        <v>2.7483422391935328E-2</v>
      </c>
      <c r="AA55" s="310">
        <v>2.0536839070854913E-2</v>
      </c>
      <c r="AB55" s="310">
        <v>0.55089397737832835</v>
      </c>
      <c r="AC55" s="310">
        <v>0.10614019706054367</v>
      </c>
      <c r="AD55" s="310">
        <v>4.0499537933322239E-4</v>
      </c>
      <c r="AE55" s="310">
        <v>3.7607616209533012E-2</v>
      </c>
      <c r="AF55" s="310">
        <v>2.0219202278083381E-2</v>
      </c>
      <c r="AG55" s="310">
        <v>4.0438404556166763E-2</v>
      </c>
      <c r="AH55" s="311">
        <f t="shared" si="64"/>
        <v>0.99999999999999989</v>
      </c>
    </row>
    <row r="56" spans="1:34" ht="15.75" thickBot="1" x14ac:dyDescent="0.3">
      <c r="A56" s="405"/>
      <c r="B56" s="148" t="s">
        <v>42</v>
      </c>
      <c r="C56" s="282">
        <f t="shared" si="65"/>
        <v>0</v>
      </c>
      <c r="D56" s="282">
        <f t="shared" si="52"/>
        <v>0</v>
      </c>
      <c r="E56" s="282">
        <f t="shared" si="53"/>
        <v>0</v>
      </c>
      <c r="F56" s="282">
        <f t="shared" si="54"/>
        <v>0</v>
      </c>
      <c r="G56" s="282">
        <f t="shared" si="55"/>
        <v>0</v>
      </c>
      <c r="H56" s="282">
        <f t="shared" si="56"/>
        <v>0</v>
      </c>
      <c r="I56" s="282">
        <f t="shared" si="57"/>
        <v>0</v>
      </c>
      <c r="J56" s="282">
        <f t="shared" si="58"/>
        <v>0</v>
      </c>
      <c r="K56" s="282">
        <f t="shared" si="59"/>
        <v>0</v>
      </c>
      <c r="L56" s="282">
        <f t="shared" si="60"/>
        <v>0</v>
      </c>
      <c r="M56" s="282">
        <f t="shared" si="61"/>
        <v>0</v>
      </c>
      <c r="N56" s="282">
        <f t="shared" si="62"/>
        <v>0</v>
      </c>
      <c r="O56" s="61">
        <f t="shared" si="63"/>
        <v>0</v>
      </c>
      <c r="R56" s="321"/>
      <c r="T56" s="405"/>
      <c r="U56" s="148" t="s">
        <v>42</v>
      </c>
      <c r="V56" s="339">
        <v>0</v>
      </c>
      <c r="W56" s="339">
        <v>5.2027699021352784E-2</v>
      </c>
      <c r="X56" s="339">
        <v>8.5982635134261617E-2</v>
      </c>
      <c r="Y56" s="339">
        <v>8.6283152814271291E-2</v>
      </c>
      <c r="Z56" s="339">
        <v>0.10172765332014939</v>
      </c>
      <c r="AA56" s="339">
        <v>0.11434828919299594</v>
      </c>
      <c r="AB56" s="339">
        <v>0.12980152755489091</v>
      </c>
      <c r="AC56" s="339">
        <v>7.7490522664498226E-2</v>
      </c>
      <c r="AD56" s="339">
        <v>0.1253779599816244</v>
      </c>
      <c r="AE56" s="339">
        <v>0.18165823411509591</v>
      </c>
      <c r="AF56" s="339">
        <v>1.6969925373076608E-2</v>
      </c>
      <c r="AG56" s="339">
        <v>2.8332400827782919E-2</v>
      </c>
      <c r="AH56" s="311">
        <f t="shared" si="64"/>
        <v>0.99999999999999989</v>
      </c>
    </row>
    <row r="57" spans="1:34" ht="21.75" thickBot="1" x14ac:dyDescent="0.4">
      <c r="A57" s="63"/>
      <c r="B57" s="149" t="s">
        <v>43</v>
      </c>
      <c r="C57" s="150">
        <f t="shared" ref="C57:N57" si="66">SUM(C46:C56)</f>
        <v>0</v>
      </c>
      <c r="D57" s="150">
        <f t="shared" si="66"/>
        <v>26842.394100674592</v>
      </c>
      <c r="E57" s="150">
        <f t="shared" si="66"/>
        <v>102473.65002033097</v>
      </c>
      <c r="F57" s="150">
        <f t="shared" si="66"/>
        <v>145159.58223846508</v>
      </c>
      <c r="G57" s="150">
        <f t="shared" si="66"/>
        <v>1329625.5600028823</v>
      </c>
      <c r="H57" s="150">
        <f t="shared" si="66"/>
        <v>527936.9606139242</v>
      </c>
      <c r="I57" s="150">
        <f t="shared" si="66"/>
        <v>885555.08880543755</v>
      </c>
      <c r="J57" s="150">
        <f t="shared" si="66"/>
        <v>518331.3346735895</v>
      </c>
      <c r="K57" s="150">
        <f t="shared" si="66"/>
        <v>522447.98928303004</v>
      </c>
      <c r="L57" s="151">
        <f t="shared" si="66"/>
        <v>424878.23280401289</v>
      </c>
      <c r="M57" s="151">
        <f t="shared" si="66"/>
        <v>105953.02953769549</v>
      </c>
      <c r="N57" s="280">
        <f t="shared" si="66"/>
        <v>109033.19907584494</v>
      </c>
      <c r="O57" s="64">
        <f t="shared" si="63"/>
        <v>4698237.0211558873</v>
      </c>
      <c r="R57" s="322">
        <f>SUM(R46:R56)</f>
        <v>4698237.0211558864</v>
      </c>
      <c r="T57" s="63"/>
      <c r="U57" s="149" t="s">
        <v>43</v>
      </c>
      <c r="V57" s="312"/>
      <c r="W57" s="312"/>
      <c r="X57" s="312"/>
      <c r="Y57" s="312"/>
      <c r="Z57" s="312"/>
      <c r="AA57" s="312"/>
      <c r="AB57" s="312"/>
      <c r="AC57" s="312"/>
      <c r="AD57" s="312"/>
      <c r="AE57" s="313"/>
      <c r="AF57" s="313"/>
      <c r="AG57" s="314"/>
      <c r="AH57" s="315"/>
    </row>
    <row r="58" spans="1:34" ht="21.75" thickBot="1" x14ac:dyDescent="0.4">
      <c r="A58" s="63"/>
      <c r="F58" s="62">
        <v>0</v>
      </c>
      <c r="T58" s="63"/>
      <c r="U58"/>
      <c r="V58"/>
      <c r="W58"/>
      <c r="X58"/>
      <c r="Y58" s="62">
        <v>0</v>
      </c>
      <c r="Z58"/>
      <c r="AA58"/>
      <c r="AB58"/>
      <c r="AC58"/>
      <c r="AD58"/>
      <c r="AE58"/>
      <c r="AF58"/>
      <c r="AG58"/>
      <c r="AH58" s="1"/>
    </row>
    <row r="59" spans="1:34" ht="21.75" thickBot="1" x14ac:dyDescent="0.4">
      <c r="A59" s="63"/>
      <c r="B59" s="145" t="s">
        <v>36</v>
      </c>
      <c r="C59" s="146" t="str">
        <f>C$3</f>
        <v>Jan</v>
      </c>
      <c r="D59" s="146" t="str">
        <f t="shared" ref="D59:N59" si="67">D$3</f>
        <v>Feb</v>
      </c>
      <c r="E59" s="146" t="str">
        <f t="shared" si="67"/>
        <v>Mar</v>
      </c>
      <c r="F59" s="146" t="str">
        <f t="shared" si="67"/>
        <v>Apr</v>
      </c>
      <c r="G59" s="146" t="str">
        <f t="shared" si="67"/>
        <v>May</v>
      </c>
      <c r="H59" s="146" t="str">
        <f t="shared" si="67"/>
        <v>Jun</v>
      </c>
      <c r="I59" s="146" t="str">
        <f t="shared" si="67"/>
        <v>Jul</v>
      </c>
      <c r="J59" s="146" t="str">
        <f t="shared" si="67"/>
        <v>Aug</v>
      </c>
      <c r="K59" s="146" t="str">
        <f t="shared" si="67"/>
        <v>Sep</v>
      </c>
      <c r="L59" s="146" t="str">
        <f t="shared" si="67"/>
        <v>Oct</v>
      </c>
      <c r="M59" s="146" t="str">
        <f t="shared" si="67"/>
        <v>Nov</v>
      </c>
      <c r="N59" s="146" t="str">
        <f t="shared" si="67"/>
        <v>Dec</v>
      </c>
      <c r="O59" s="147" t="s">
        <v>34</v>
      </c>
      <c r="R59" s="320" t="s">
        <v>34</v>
      </c>
      <c r="T59" s="63"/>
      <c r="U59" s="145" t="s">
        <v>36</v>
      </c>
      <c r="V59" s="146" t="str">
        <f>V$3</f>
        <v>Jan</v>
      </c>
      <c r="W59" s="146" t="str">
        <f t="shared" ref="W59:AG59" si="68">W$3</f>
        <v>Feb</v>
      </c>
      <c r="X59" s="146" t="str">
        <f t="shared" si="68"/>
        <v>Mar</v>
      </c>
      <c r="Y59" s="146" t="str">
        <f t="shared" si="68"/>
        <v>Apr</v>
      </c>
      <c r="Z59" s="146" t="str">
        <f t="shared" si="68"/>
        <v>May</v>
      </c>
      <c r="AA59" s="146" t="str">
        <f t="shared" si="68"/>
        <v>Jun</v>
      </c>
      <c r="AB59" s="146" t="str">
        <f t="shared" si="68"/>
        <v>Jul</v>
      </c>
      <c r="AC59" s="146" t="str">
        <f t="shared" si="68"/>
        <v>Aug</v>
      </c>
      <c r="AD59" s="146" t="str">
        <f t="shared" si="68"/>
        <v>Sep</v>
      </c>
      <c r="AE59" s="146" t="str">
        <f t="shared" si="68"/>
        <v>Oct</v>
      </c>
      <c r="AF59" s="146" t="str">
        <f t="shared" si="68"/>
        <v>Nov</v>
      </c>
      <c r="AG59" s="146" t="str">
        <f t="shared" si="68"/>
        <v>Dec</v>
      </c>
      <c r="AH59" s="147" t="s">
        <v>34</v>
      </c>
    </row>
    <row r="60" spans="1:34" x14ac:dyDescent="0.25">
      <c r="A60" s="403" t="s">
        <v>46</v>
      </c>
      <c r="B60" s="9" t="s">
        <v>0</v>
      </c>
      <c r="C60" s="282">
        <f>$R60*V60</f>
        <v>0</v>
      </c>
      <c r="D60" s="282">
        <f t="shared" ref="D60:D70" si="69">$R60*W60</f>
        <v>0</v>
      </c>
      <c r="E60" s="282">
        <f t="shared" ref="E60:E70" si="70">$R60*X60</f>
        <v>3.8434768365376097</v>
      </c>
      <c r="F60" s="282">
        <f t="shared" ref="F60:F70" si="71">$R60*Y60</f>
        <v>8.0239631383032979</v>
      </c>
      <c r="G60" s="282">
        <f t="shared" ref="G60:G70" si="72">$R60*Z60</f>
        <v>0</v>
      </c>
      <c r="H60" s="282">
        <f t="shared" ref="H60:H70" si="73">$R60*AA60</f>
        <v>0</v>
      </c>
      <c r="I60" s="282">
        <f t="shared" ref="I60:I70" si="74">$R60*AB60</f>
        <v>17.110721631168094</v>
      </c>
      <c r="J60" s="282">
        <f t="shared" ref="J60:J70" si="75">$R60*AC60</f>
        <v>0</v>
      </c>
      <c r="K60" s="282">
        <f t="shared" ref="K60:K70" si="76">$R60*AD60</f>
        <v>0</v>
      </c>
      <c r="L60" s="282">
        <f t="shared" ref="L60:L70" si="77">$R60*AE60</f>
        <v>0</v>
      </c>
      <c r="M60" s="282">
        <f t="shared" ref="M60:M70" si="78">$R60*AF60</f>
        <v>13.740821485288578</v>
      </c>
      <c r="N60" s="282">
        <f t="shared" ref="N60:N70" si="79">$R60*AG60</f>
        <v>0</v>
      </c>
      <c r="O60" s="61">
        <f t="shared" ref="O60:O71" si="80">SUM(C60:N60)</f>
        <v>42.718983091297581</v>
      </c>
      <c r="P60" s="154"/>
      <c r="R60" s="341">
        <v>42.718983091297581</v>
      </c>
      <c r="T60" s="403" t="s">
        <v>46</v>
      </c>
      <c r="U60" s="9" t="s">
        <v>0</v>
      </c>
      <c r="V60" s="310">
        <v>0</v>
      </c>
      <c r="W60" s="310">
        <v>0</v>
      </c>
      <c r="X60" s="310">
        <v>8.9971168750048652E-2</v>
      </c>
      <c r="Y60" s="310">
        <v>0.18783132363321364</v>
      </c>
      <c r="Z60" s="310">
        <v>0</v>
      </c>
      <c r="AA60" s="310">
        <v>0</v>
      </c>
      <c r="AB60" s="310">
        <v>0.40054140789352671</v>
      </c>
      <c r="AC60" s="310">
        <v>0</v>
      </c>
      <c r="AD60" s="310">
        <v>0</v>
      </c>
      <c r="AE60" s="310">
        <v>0</v>
      </c>
      <c r="AF60" s="310">
        <v>0.32165609972321096</v>
      </c>
      <c r="AG60" s="310">
        <v>0</v>
      </c>
      <c r="AH60" s="311">
        <f t="shared" ref="AH60:AH70" si="81">SUM(V60:AG60)</f>
        <v>1</v>
      </c>
    </row>
    <row r="61" spans="1:34" x14ac:dyDescent="0.25">
      <c r="A61" s="404"/>
      <c r="B61" s="10" t="s">
        <v>1</v>
      </c>
      <c r="C61" s="282">
        <f t="shared" ref="C61:C70" si="82">$R61*V61</f>
        <v>1285.7519010852432</v>
      </c>
      <c r="D61" s="282">
        <f t="shared" si="69"/>
        <v>79460.976143737644</v>
      </c>
      <c r="E61" s="282">
        <f t="shared" si="70"/>
        <v>85064.359731760647</v>
      </c>
      <c r="F61" s="282">
        <f t="shared" si="71"/>
        <v>108715.65920469075</v>
      </c>
      <c r="G61" s="282">
        <f t="shared" si="72"/>
        <v>33691.58181507072</v>
      </c>
      <c r="H61" s="282">
        <f t="shared" si="73"/>
        <v>214434.168141195</v>
      </c>
      <c r="I61" s="282">
        <f t="shared" si="74"/>
        <v>425579.5537263811</v>
      </c>
      <c r="J61" s="282">
        <f t="shared" si="75"/>
        <v>533364.37156920042</v>
      </c>
      <c r="K61" s="282">
        <f t="shared" si="76"/>
        <v>247537.41589444061</v>
      </c>
      <c r="L61" s="282">
        <f t="shared" si="77"/>
        <v>89824.000587759176</v>
      </c>
      <c r="M61" s="282">
        <f t="shared" si="78"/>
        <v>111512.33169954878</v>
      </c>
      <c r="N61" s="282">
        <f t="shared" si="79"/>
        <v>228601.9008470448</v>
      </c>
      <c r="O61" s="61">
        <f t="shared" si="80"/>
        <v>2159072.0712619149</v>
      </c>
      <c r="R61" s="341">
        <v>2159072.0712619149</v>
      </c>
      <c r="T61" s="404"/>
      <c r="U61" s="10" t="s">
        <v>1</v>
      </c>
      <c r="V61" s="310">
        <v>5.9551133943099846E-4</v>
      </c>
      <c r="W61" s="310">
        <v>3.6803299529179226E-2</v>
      </c>
      <c r="X61" s="310">
        <v>3.939857351868898E-2</v>
      </c>
      <c r="Y61" s="310">
        <v>5.0352955166128199E-2</v>
      </c>
      <c r="Z61" s="310">
        <v>1.5604658252736775E-2</v>
      </c>
      <c r="AA61" s="310">
        <v>9.9317744412239312E-2</v>
      </c>
      <c r="AB61" s="310">
        <v>0.19711224992949966</v>
      </c>
      <c r="AC61" s="310">
        <v>0.24703407480856554</v>
      </c>
      <c r="AD61" s="310">
        <v>0.11464990872201972</v>
      </c>
      <c r="AE61" s="310">
        <v>4.1603057991139523E-2</v>
      </c>
      <c r="AF61" s="310">
        <v>5.1648267412570933E-2</v>
      </c>
      <c r="AG61" s="310">
        <v>0.10587969891780112</v>
      </c>
      <c r="AH61" s="311">
        <f t="shared" si="81"/>
        <v>1</v>
      </c>
    </row>
    <row r="62" spans="1:34" x14ac:dyDescent="0.25">
      <c r="A62" s="404"/>
      <c r="B62" s="9" t="s">
        <v>2</v>
      </c>
      <c r="C62" s="282">
        <f t="shared" si="82"/>
        <v>0</v>
      </c>
      <c r="D62" s="282">
        <f t="shared" si="69"/>
        <v>0</v>
      </c>
      <c r="E62" s="282">
        <f t="shared" si="70"/>
        <v>0</v>
      </c>
      <c r="F62" s="282">
        <f t="shared" si="71"/>
        <v>0</v>
      </c>
      <c r="G62" s="282">
        <f t="shared" si="72"/>
        <v>0</v>
      </c>
      <c r="H62" s="282">
        <f t="shared" si="73"/>
        <v>0</v>
      </c>
      <c r="I62" s="282">
        <f t="shared" si="74"/>
        <v>0</v>
      </c>
      <c r="J62" s="282">
        <f t="shared" si="75"/>
        <v>0</v>
      </c>
      <c r="K62" s="282">
        <f t="shared" si="76"/>
        <v>0</v>
      </c>
      <c r="L62" s="282">
        <f t="shared" si="77"/>
        <v>0</v>
      </c>
      <c r="M62" s="282">
        <f t="shared" si="78"/>
        <v>0</v>
      </c>
      <c r="N62" s="282">
        <f t="shared" si="79"/>
        <v>0</v>
      </c>
      <c r="O62" s="61">
        <f t="shared" si="80"/>
        <v>0</v>
      </c>
      <c r="R62" s="341">
        <v>0</v>
      </c>
      <c r="T62" s="404"/>
      <c r="U62" s="9" t="s">
        <v>2</v>
      </c>
      <c r="V62" s="339">
        <v>2.7412340511539374E-3</v>
      </c>
      <c r="W62" s="339">
        <v>3.6189358403064482E-2</v>
      </c>
      <c r="X62" s="339">
        <v>5.0475608182908839E-2</v>
      </c>
      <c r="Y62" s="339">
        <v>4.303045223953509E-2</v>
      </c>
      <c r="Z62" s="339">
        <v>3.389276106769544E-2</v>
      </c>
      <c r="AA62" s="339">
        <v>0.10504245804016842</v>
      </c>
      <c r="AB62" s="339">
        <v>6.3939212622133548E-2</v>
      </c>
      <c r="AC62" s="339">
        <v>0.1015869399965002</v>
      </c>
      <c r="AD62" s="339">
        <v>0.14487768425663283</v>
      </c>
      <c r="AE62" s="339">
        <v>5.4294001754024206E-2</v>
      </c>
      <c r="AF62" s="339">
        <v>9.1862973221375238E-2</v>
      </c>
      <c r="AG62" s="339">
        <v>0.27206731616480795</v>
      </c>
      <c r="AH62" s="311">
        <f t="shared" si="81"/>
        <v>1.0000000000000002</v>
      </c>
    </row>
    <row r="63" spans="1:34" x14ac:dyDescent="0.25">
      <c r="A63" s="404"/>
      <c r="B63" s="9" t="s">
        <v>9</v>
      </c>
      <c r="C63" s="282">
        <f t="shared" si="82"/>
        <v>9506.9492661702625</v>
      </c>
      <c r="D63" s="282">
        <f t="shared" si="69"/>
        <v>34595.911911998832</v>
      </c>
      <c r="E63" s="282">
        <f t="shared" si="70"/>
        <v>84771.763815130471</v>
      </c>
      <c r="F63" s="282">
        <f t="shared" si="71"/>
        <v>173506.22268294418</v>
      </c>
      <c r="G63" s="282">
        <f t="shared" si="72"/>
        <v>89960.5451745584</v>
      </c>
      <c r="H63" s="282">
        <f t="shared" si="73"/>
        <v>412547.56912150636</v>
      </c>
      <c r="I63" s="282">
        <f t="shared" si="74"/>
        <v>276363.87899394979</v>
      </c>
      <c r="J63" s="282">
        <f t="shared" si="75"/>
        <v>741884.7546153299</v>
      </c>
      <c r="K63" s="282">
        <f t="shared" si="76"/>
        <v>256840.50301314748</v>
      </c>
      <c r="L63" s="282">
        <f t="shared" si="77"/>
        <v>29878.183598191576</v>
      </c>
      <c r="M63" s="282">
        <f t="shared" si="78"/>
        <v>269556.90696504549</v>
      </c>
      <c r="N63" s="282">
        <f t="shared" si="79"/>
        <v>368699.43470870773</v>
      </c>
      <c r="O63" s="61">
        <f t="shared" si="80"/>
        <v>2748112.623866681</v>
      </c>
      <c r="R63" s="341">
        <v>2748112.6238666805</v>
      </c>
      <c r="T63" s="404"/>
      <c r="U63" s="9" t="s">
        <v>9</v>
      </c>
      <c r="V63" s="310">
        <v>3.4594467430500309E-3</v>
      </c>
      <c r="W63" s="310">
        <v>1.2588971649684904E-2</v>
      </c>
      <c r="X63" s="310">
        <v>3.0847266985679047E-2</v>
      </c>
      <c r="Y63" s="310">
        <v>6.3136503641111869E-2</v>
      </c>
      <c r="Z63" s="310">
        <v>3.2735392426523298E-2</v>
      </c>
      <c r="AA63" s="310">
        <v>0.15012032823496113</v>
      </c>
      <c r="AB63" s="310">
        <v>0.10056497561045995</v>
      </c>
      <c r="AC63" s="310">
        <v>0.26996155403975941</v>
      </c>
      <c r="AD63" s="310">
        <v>9.3460690359831344E-2</v>
      </c>
      <c r="AE63" s="310">
        <v>1.0872255867065606E-2</v>
      </c>
      <c r="AF63" s="310">
        <v>9.8088013069046076E-2</v>
      </c>
      <c r="AG63" s="310">
        <v>0.13416460137282732</v>
      </c>
      <c r="AH63" s="311">
        <f t="shared" si="81"/>
        <v>1</v>
      </c>
    </row>
    <row r="64" spans="1:34" x14ac:dyDescent="0.25">
      <c r="A64" s="404"/>
      <c r="B64" s="10" t="s">
        <v>3</v>
      </c>
      <c r="C64" s="282">
        <f t="shared" si="82"/>
        <v>901.75486329823786</v>
      </c>
      <c r="D64" s="282">
        <f t="shared" si="69"/>
        <v>11584.761380322932</v>
      </c>
      <c r="E64" s="282">
        <f t="shared" si="70"/>
        <v>16150.768155486354</v>
      </c>
      <c r="F64" s="282">
        <f t="shared" si="71"/>
        <v>7578.3705543627002</v>
      </c>
      <c r="G64" s="282">
        <f t="shared" si="72"/>
        <v>10567.027502281782</v>
      </c>
      <c r="H64" s="282">
        <f t="shared" si="73"/>
        <v>27242.724353734382</v>
      </c>
      <c r="I64" s="282">
        <f t="shared" si="74"/>
        <v>12711.026602553129</v>
      </c>
      <c r="J64" s="282">
        <f t="shared" si="75"/>
        <v>19598.106470278355</v>
      </c>
      <c r="K64" s="282">
        <f t="shared" si="76"/>
        <v>45579.177189121823</v>
      </c>
      <c r="L64" s="282">
        <f t="shared" si="77"/>
        <v>17777.782786621639</v>
      </c>
      <c r="M64" s="282">
        <f t="shared" si="78"/>
        <v>26606.827037908261</v>
      </c>
      <c r="N64" s="282">
        <f t="shared" si="79"/>
        <v>91366.886744565112</v>
      </c>
      <c r="O64" s="61">
        <f t="shared" si="80"/>
        <v>287665.21364053473</v>
      </c>
      <c r="R64" s="341">
        <v>287665.21364053473</v>
      </c>
      <c r="T64" s="404"/>
      <c r="U64" s="10" t="s">
        <v>3</v>
      </c>
      <c r="V64" s="310">
        <v>3.1347372589341548E-3</v>
      </c>
      <c r="W64" s="310">
        <v>4.0271679824308557E-2</v>
      </c>
      <c r="X64" s="310">
        <v>5.6144321209683309E-2</v>
      </c>
      <c r="Y64" s="310">
        <v>2.6344410776871344E-2</v>
      </c>
      <c r="Z64" s="310">
        <v>3.6733768982878466E-2</v>
      </c>
      <c r="AA64" s="310">
        <v>9.4702880508092224E-2</v>
      </c>
      <c r="AB64" s="310">
        <v>4.4186874185061446E-2</v>
      </c>
      <c r="AC64" s="310">
        <v>6.8128176578097027E-2</v>
      </c>
      <c r="AD64" s="310">
        <v>0.15844521696696137</v>
      </c>
      <c r="AE64" s="310">
        <v>6.1800252319825791E-2</v>
      </c>
      <c r="AF64" s="310">
        <v>9.2492334061483161E-2</v>
      </c>
      <c r="AG64" s="310">
        <v>0.31761534732780305</v>
      </c>
      <c r="AH64" s="311">
        <f t="shared" si="81"/>
        <v>0.99999999999999989</v>
      </c>
    </row>
    <row r="65" spans="1:34" x14ac:dyDescent="0.25">
      <c r="A65" s="404"/>
      <c r="B65" s="9" t="s">
        <v>4</v>
      </c>
      <c r="C65" s="282">
        <f t="shared" si="82"/>
        <v>0</v>
      </c>
      <c r="D65" s="282">
        <f t="shared" si="69"/>
        <v>8633.1453791795411</v>
      </c>
      <c r="E65" s="282">
        <f t="shared" si="70"/>
        <v>10011.182505415893</v>
      </c>
      <c r="F65" s="282">
        <f t="shared" si="71"/>
        <v>210748.22382425118</v>
      </c>
      <c r="G65" s="282">
        <f t="shared" si="72"/>
        <v>21600.627121568567</v>
      </c>
      <c r="H65" s="282">
        <f t="shared" si="73"/>
        <v>170478.90269392001</v>
      </c>
      <c r="I65" s="282">
        <f t="shared" si="74"/>
        <v>96486.450849273577</v>
      </c>
      <c r="J65" s="282">
        <f t="shared" si="75"/>
        <v>382712.34911964618</v>
      </c>
      <c r="K65" s="282">
        <f t="shared" si="76"/>
        <v>38535.524567851782</v>
      </c>
      <c r="L65" s="282">
        <f t="shared" si="77"/>
        <v>25095.660141804736</v>
      </c>
      <c r="M65" s="282">
        <f t="shared" si="78"/>
        <v>92354.769716652285</v>
      </c>
      <c r="N65" s="282">
        <f t="shared" si="79"/>
        <v>39256.37990027012</v>
      </c>
      <c r="O65" s="61">
        <f t="shared" si="80"/>
        <v>1095913.215819834</v>
      </c>
      <c r="R65" s="341">
        <v>1095913.2158198338</v>
      </c>
      <c r="T65" s="404"/>
      <c r="U65" s="9" t="s">
        <v>4</v>
      </c>
      <c r="V65" s="310">
        <v>0</v>
      </c>
      <c r="W65" s="310">
        <v>7.8775812304820447E-3</v>
      </c>
      <c r="X65" s="310">
        <v>9.1350139417076918E-3</v>
      </c>
      <c r="Y65" s="310">
        <v>0.1923037525070761</v>
      </c>
      <c r="Z65" s="310">
        <v>1.9710162091082648E-2</v>
      </c>
      <c r="AA65" s="310">
        <v>0.15555876161817037</v>
      </c>
      <c r="AB65" s="310">
        <v>8.8042054294503347E-2</v>
      </c>
      <c r="AC65" s="310">
        <v>0.34921775154736651</v>
      </c>
      <c r="AD65" s="310">
        <v>3.5162934447344918E-2</v>
      </c>
      <c r="AE65" s="310">
        <v>2.2899313357610258E-2</v>
      </c>
      <c r="AF65" s="310">
        <v>8.4271973714235462E-2</v>
      </c>
      <c r="AG65" s="310">
        <v>3.5820701250420729E-2</v>
      </c>
      <c r="AH65" s="311">
        <f t="shared" si="81"/>
        <v>1.0000000000000002</v>
      </c>
    </row>
    <row r="66" spans="1:34" x14ac:dyDescent="0.25">
      <c r="A66" s="404"/>
      <c r="B66" s="9" t="s">
        <v>5</v>
      </c>
      <c r="C66" s="282">
        <f t="shared" si="82"/>
        <v>0</v>
      </c>
      <c r="D66" s="282">
        <f t="shared" si="69"/>
        <v>0</v>
      </c>
      <c r="E66" s="282">
        <f t="shared" si="70"/>
        <v>0</v>
      </c>
      <c r="F66" s="282">
        <f t="shared" si="71"/>
        <v>0</v>
      </c>
      <c r="G66" s="282">
        <f t="shared" si="72"/>
        <v>13841.509345487135</v>
      </c>
      <c r="H66" s="282">
        <f t="shared" si="73"/>
        <v>542.804288058319</v>
      </c>
      <c r="I66" s="282">
        <f t="shared" si="74"/>
        <v>13027.302913399657</v>
      </c>
      <c r="J66" s="282">
        <f t="shared" si="75"/>
        <v>47766.77734913207</v>
      </c>
      <c r="K66" s="282">
        <f t="shared" si="76"/>
        <v>31618.349779397082</v>
      </c>
      <c r="L66" s="282">
        <f t="shared" si="77"/>
        <v>0</v>
      </c>
      <c r="M66" s="282">
        <f t="shared" si="78"/>
        <v>27275.915474930531</v>
      </c>
      <c r="N66" s="282">
        <f t="shared" si="79"/>
        <v>0</v>
      </c>
      <c r="O66" s="61">
        <f t="shared" si="80"/>
        <v>134072.6591504048</v>
      </c>
      <c r="R66" s="341">
        <v>134072.6591504048</v>
      </c>
      <c r="T66" s="404"/>
      <c r="U66" s="9" t="s">
        <v>5</v>
      </c>
      <c r="V66" s="310">
        <v>0</v>
      </c>
      <c r="W66" s="310">
        <v>0</v>
      </c>
      <c r="X66" s="310">
        <v>0</v>
      </c>
      <c r="Y66" s="310">
        <v>0</v>
      </c>
      <c r="Z66" s="310">
        <v>0.10323886639676114</v>
      </c>
      <c r="AA66" s="310">
        <v>4.048582995951417E-3</v>
      </c>
      <c r="AB66" s="310">
        <v>9.7165991902834009E-2</v>
      </c>
      <c r="AC66" s="310">
        <v>0.35627530364372467</v>
      </c>
      <c r="AD66" s="310">
        <v>0.23582995951417005</v>
      </c>
      <c r="AE66" s="310">
        <v>0</v>
      </c>
      <c r="AF66" s="310">
        <v>0.20344129554655871</v>
      </c>
      <c r="AG66" s="310">
        <v>0</v>
      </c>
      <c r="AH66" s="311">
        <f t="shared" si="81"/>
        <v>1</v>
      </c>
    </row>
    <row r="67" spans="1:34" x14ac:dyDescent="0.25">
      <c r="A67" s="404"/>
      <c r="B67" s="9" t="s">
        <v>6</v>
      </c>
      <c r="C67" s="282">
        <f t="shared" si="82"/>
        <v>0</v>
      </c>
      <c r="D67" s="282">
        <f t="shared" si="69"/>
        <v>0</v>
      </c>
      <c r="E67" s="282">
        <f t="shared" si="70"/>
        <v>0</v>
      </c>
      <c r="F67" s="282">
        <f t="shared" si="71"/>
        <v>0</v>
      </c>
      <c r="G67" s="282">
        <f t="shared" si="72"/>
        <v>0</v>
      </c>
      <c r="H67" s="282">
        <f t="shared" si="73"/>
        <v>0</v>
      </c>
      <c r="I67" s="282">
        <f t="shared" si="74"/>
        <v>0</v>
      </c>
      <c r="J67" s="282">
        <f t="shared" si="75"/>
        <v>0</v>
      </c>
      <c r="K67" s="282">
        <f t="shared" si="76"/>
        <v>0</v>
      </c>
      <c r="L67" s="282">
        <f t="shared" si="77"/>
        <v>0</v>
      </c>
      <c r="M67" s="282">
        <f t="shared" si="78"/>
        <v>0</v>
      </c>
      <c r="N67" s="282">
        <f t="shared" si="79"/>
        <v>0</v>
      </c>
      <c r="O67" s="61">
        <f t="shared" si="80"/>
        <v>0</v>
      </c>
      <c r="R67" s="321"/>
      <c r="T67" s="404"/>
      <c r="U67" s="9" t="s">
        <v>6</v>
      </c>
      <c r="V67" s="339">
        <v>2.7412340511539374E-3</v>
      </c>
      <c r="W67" s="339">
        <v>3.6189358403064482E-2</v>
      </c>
      <c r="X67" s="339">
        <v>5.0475608182908839E-2</v>
      </c>
      <c r="Y67" s="339">
        <v>4.303045223953509E-2</v>
      </c>
      <c r="Z67" s="339">
        <v>3.389276106769544E-2</v>
      </c>
      <c r="AA67" s="339">
        <v>0.10504245804016842</v>
      </c>
      <c r="AB67" s="339">
        <v>6.3939212622133548E-2</v>
      </c>
      <c r="AC67" s="339">
        <v>0.1015869399965002</v>
      </c>
      <c r="AD67" s="339">
        <v>0.14487768425663283</v>
      </c>
      <c r="AE67" s="339">
        <v>5.4294001754024206E-2</v>
      </c>
      <c r="AF67" s="339">
        <v>9.1862973221375238E-2</v>
      </c>
      <c r="AG67" s="339">
        <v>0.27206731616480795</v>
      </c>
      <c r="AH67" s="311">
        <f t="shared" si="81"/>
        <v>1.0000000000000002</v>
      </c>
    </row>
    <row r="68" spans="1:34" x14ac:dyDescent="0.25">
      <c r="A68" s="404"/>
      <c r="B68" s="9" t="s">
        <v>7</v>
      </c>
      <c r="C68" s="282">
        <f t="shared" si="82"/>
        <v>257.37442047836947</v>
      </c>
      <c r="D68" s="282">
        <f t="shared" si="69"/>
        <v>3397.8182718662283</v>
      </c>
      <c r="E68" s="282">
        <f t="shared" si="70"/>
        <v>4739.1540313388123</v>
      </c>
      <c r="F68" s="282">
        <f t="shared" si="71"/>
        <v>4040.1284609063005</v>
      </c>
      <c r="G68" s="282">
        <f t="shared" si="72"/>
        <v>3182.190785401162</v>
      </c>
      <c r="H68" s="282">
        <f t="shared" si="73"/>
        <v>9862.434676940904</v>
      </c>
      <c r="I68" s="282">
        <f t="shared" si="74"/>
        <v>6003.2516331604347</v>
      </c>
      <c r="J68" s="282">
        <f t="shared" si="75"/>
        <v>9537.9961440227562</v>
      </c>
      <c r="K68" s="282">
        <f t="shared" si="76"/>
        <v>13602.563418509471</v>
      </c>
      <c r="L68" s="282">
        <f t="shared" si="77"/>
        <v>5097.662941627028</v>
      </c>
      <c r="M68" s="282">
        <f t="shared" si="78"/>
        <v>8625.0130616605693</v>
      </c>
      <c r="N68" s="282">
        <f t="shared" si="79"/>
        <v>25544.395889707459</v>
      </c>
      <c r="O68" s="61">
        <f t="shared" si="80"/>
        <v>93889.983735619506</v>
      </c>
      <c r="R68" s="341">
        <v>93889.983735619477</v>
      </c>
      <c r="T68" s="404"/>
      <c r="U68" s="9" t="s">
        <v>7</v>
      </c>
      <c r="V68" s="339">
        <v>2.7412340511539374E-3</v>
      </c>
      <c r="W68" s="339">
        <v>3.6189358403064482E-2</v>
      </c>
      <c r="X68" s="339">
        <v>5.0475608182908839E-2</v>
      </c>
      <c r="Y68" s="339">
        <v>4.303045223953509E-2</v>
      </c>
      <c r="Z68" s="339">
        <v>3.389276106769544E-2</v>
      </c>
      <c r="AA68" s="339">
        <v>0.10504245804016842</v>
      </c>
      <c r="AB68" s="339">
        <v>6.3939212622133548E-2</v>
      </c>
      <c r="AC68" s="339">
        <v>0.1015869399965002</v>
      </c>
      <c r="AD68" s="339">
        <v>0.14487768425663283</v>
      </c>
      <c r="AE68" s="339">
        <v>5.4294001754024206E-2</v>
      </c>
      <c r="AF68" s="339">
        <v>9.1862973221375238E-2</v>
      </c>
      <c r="AG68" s="339">
        <v>0.27206731616480795</v>
      </c>
      <c r="AH68" s="311">
        <f t="shared" si="81"/>
        <v>1.0000000000000002</v>
      </c>
    </row>
    <row r="69" spans="1:34" x14ac:dyDescent="0.25">
      <c r="A69" s="404"/>
      <c r="B69" s="9" t="s">
        <v>8</v>
      </c>
      <c r="C69" s="282">
        <f t="shared" si="82"/>
        <v>0</v>
      </c>
      <c r="D69" s="282">
        <f t="shared" si="69"/>
        <v>0</v>
      </c>
      <c r="E69" s="282">
        <f t="shared" si="70"/>
        <v>142.5826751939658</v>
      </c>
      <c r="F69" s="282">
        <f t="shared" si="71"/>
        <v>338155.80518898333</v>
      </c>
      <c r="G69" s="282">
        <f t="shared" si="72"/>
        <v>0</v>
      </c>
      <c r="H69" s="282">
        <f t="shared" si="73"/>
        <v>332356.28380933136</v>
      </c>
      <c r="I69" s="282">
        <f t="shared" si="74"/>
        <v>49268.255703974763</v>
      </c>
      <c r="J69" s="282">
        <f t="shared" si="75"/>
        <v>13329.465090235817</v>
      </c>
      <c r="K69" s="282">
        <f t="shared" si="76"/>
        <v>7616.8371944204682</v>
      </c>
      <c r="L69" s="282">
        <f t="shared" si="77"/>
        <v>11827.316445736646</v>
      </c>
      <c r="M69" s="282">
        <f t="shared" si="78"/>
        <v>109885.26146047682</v>
      </c>
      <c r="N69" s="282">
        <f t="shared" si="79"/>
        <v>53563.188381028012</v>
      </c>
      <c r="O69" s="61">
        <f t="shared" si="80"/>
        <v>916144.99594938115</v>
      </c>
      <c r="R69" s="341">
        <v>916144.99594938115</v>
      </c>
      <c r="T69" s="404"/>
      <c r="U69" s="9" t="s">
        <v>8</v>
      </c>
      <c r="V69" s="310">
        <v>0</v>
      </c>
      <c r="W69" s="310">
        <v>0</v>
      </c>
      <c r="X69" s="310">
        <v>1.5563330676298732E-4</v>
      </c>
      <c r="Y69" s="310">
        <v>0.36910729926386798</v>
      </c>
      <c r="Z69" s="310">
        <v>0</v>
      </c>
      <c r="AA69" s="310">
        <v>0.36277694609347044</v>
      </c>
      <c r="AB69" s="310">
        <v>5.3777792731290464E-2</v>
      </c>
      <c r="AC69" s="310">
        <v>1.4549514704735993E-2</v>
      </c>
      <c r="AD69" s="310">
        <v>8.3140084027062827E-3</v>
      </c>
      <c r="AE69" s="310">
        <v>1.2909873980679505E-2</v>
      </c>
      <c r="AF69" s="310">
        <v>0.11994308973614499</v>
      </c>
      <c r="AG69" s="310">
        <v>5.8465841780341379E-2</v>
      </c>
      <c r="AH69" s="311">
        <f t="shared" si="81"/>
        <v>1</v>
      </c>
    </row>
    <row r="70" spans="1:34" ht="15.75" thickBot="1" x14ac:dyDescent="0.3">
      <c r="A70" s="405"/>
      <c r="B70" s="148" t="s">
        <v>42</v>
      </c>
      <c r="C70" s="282">
        <f t="shared" si="82"/>
        <v>0</v>
      </c>
      <c r="D70" s="282">
        <f t="shared" si="69"/>
        <v>0</v>
      </c>
      <c r="E70" s="282">
        <f t="shared" si="70"/>
        <v>0</v>
      </c>
      <c r="F70" s="282">
        <f t="shared" si="71"/>
        <v>0</v>
      </c>
      <c r="G70" s="282">
        <f t="shared" si="72"/>
        <v>0</v>
      </c>
      <c r="H70" s="282">
        <f t="shared" si="73"/>
        <v>0</v>
      </c>
      <c r="I70" s="282">
        <f t="shared" si="74"/>
        <v>0</v>
      </c>
      <c r="J70" s="282">
        <f t="shared" si="75"/>
        <v>0</v>
      </c>
      <c r="K70" s="282">
        <f t="shared" si="76"/>
        <v>0</v>
      </c>
      <c r="L70" s="282">
        <f t="shared" si="77"/>
        <v>0</v>
      </c>
      <c r="M70" s="282">
        <f t="shared" si="78"/>
        <v>0</v>
      </c>
      <c r="N70" s="282">
        <f t="shared" si="79"/>
        <v>0</v>
      </c>
      <c r="O70" s="61">
        <f t="shared" si="80"/>
        <v>0</v>
      </c>
      <c r="R70" s="321"/>
      <c r="T70" s="405"/>
      <c r="U70" s="148" t="s">
        <v>42</v>
      </c>
      <c r="V70" s="339">
        <v>2.7412340511539374E-3</v>
      </c>
      <c r="W70" s="339">
        <v>3.6189358403064482E-2</v>
      </c>
      <c r="X70" s="339">
        <v>5.0475608182908839E-2</v>
      </c>
      <c r="Y70" s="339">
        <v>4.303045223953509E-2</v>
      </c>
      <c r="Z70" s="339">
        <v>3.389276106769544E-2</v>
      </c>
      <c r="AA70" s="339">
        <v>0.10504245804016842</v>
      </c>
      <c r="AB70" s="339">
        <v>6.3939212622133548E-2</v>
      </c>
      <c r="AC70" s="339">
        <v>0.1015869399965002</v>
      </c>
      <c r="AD70" s="339">
        <v>0.14487768425663283</v>
      </c>
      <c r="AE70" s="339">
        <v>5.4294001754024206E-2</v>
      </c>
      <c r="AF70" s="339">
        <v>9.1862973221375238E-2</v>
      </c>
      <c r="AG70" s="339">
        <v>0.27206731616480795</v>
      </c>
      <c r="AH70" s="311">
        <f t="shared" si="81"/>
        <v>1.0000000000000002</v>
      </c>
    </row>
    <row r="71" spans="1:34" ht="21.75" thickBot="1" x14ac:dyDescent="0.4">
      <c r="A71" s="63"/>
      <c r="B71" s="149" t="s">
        <v>43</v>
      </c>
      <c r="C71" s="150">
        <f t="shared" ref="C71:N71" si="83">SUM(C60:C70)</f>
        <v>11951.830451032112</v>
      </c>
      <c r="D71" s="150">
        <f t="shared" si="83"/>
        <v>137672.61308710516</v>
      </c>
      <c r="E71" s="150">
        <f t="shared" si="83"/>
        <v>200883.65439116268</v>
      </c>
      <c r="F71" s="150">
        <f t="shared" si="83"/>
        <v>842752.43387927674</v>
      </c>
      <c r="G71" s="150">
        <f t="shared" si="83"/>
        <v>172843.48174436777</v>
      </c>
      <c r="H71" s="150">
        <f t="shared" si="83"/>
        <v>1167464.8870846864</v>
      </c>
      <c r="I71" s="150">
        <f t="shared" si="83"/>
        <v>879456.83114432346</v>
      </c>
      <c r="J71" s="150">
        <f t="shared" si="83"/>
        <v>1748193.8203578459</v>
      </c>
      <c r="K71" s="150">
        <f t="shared" si="83"/>
        <v>641330.37105688883</v>
      </c>
      <c r="L71" s="151">
        <f t="shared" si="83"/>
        <v>179500.60650174078</v>
      </c>
      <c r="M71" s="151">
        <f t="shared" si="83"/>
        <v>645830.76623770793</v>
      </c>
      <c r="N71" s="280">
        <f t="shared" si="83"/>
        <v>807032.18647132325</v>
      </c>
      <c r="O71" s="64">
        <f t="shared" si="80"/>
        <v>7434913.4824074609</v>
      </c>
      <c r="R71" s="322">
        <f>SUM(R60:R70)</f>
        <v>7434913.48240746</v>
      </c>
      <c r="T71" s="63"/>
      <c r="U71" s="149" t="s">
        <v>43</v>
      </c>
      <c r="V71" s="312"/>
      <c r="W71" s="312"/>
      <c r="X71" s="312"/>
      <c r="Y71" s="312"/>
      <c r="Z71" s="312"/>
      <c r="AA71" s="312"/>
      <c r="AB71" s="312"/>
      <c r="AC71" s="312"/>
      <c r="AD71" s="312"/>
      <c r="AE71" s="313"/>
      <c r="AF71" s="313"/>
      <c r="AG71" s="314"/>
      <c r="AH71" s="315"/>
    </row>
    <row r="72" spans="1:34" ht="21.75" thickBot="1" x14ac:dyDescent="0.4">
      <c r="A72" s="63"/>
      <c r="F72" s="62">
        <v>0</v>
      </c>
      <c r="T72" s="63"/>
      <c r="Y72" s="294">
        <v>0</v>
      </c>
      <c r="AH72" s="295"/>
    </row>
    <row r="73" spans="1:34" ht="21.75" thickBot="1" x14ac:dyDescent="0.4">
      <c r="A73" s="63"/>
      <c r="B73" s="145" t="s">
        <v>36</v>
      </c>
      <c r="C73" s="146" t="str">
        <f>C$3</f>
        <v>Jan</v>
      </c>
      <c r="D73" s="146" t="str">
        <f t="shared" ref="D73:N73" si="84">D$3</f>
        <v>Feb</v>
      </c>
      <c r="E73" s="146" t="str">
        <f t="shared" si="84"/>
        <v>Mar</v>
      </c>
      <c r="F73" s="146" t="str">
        <f t="shared" si="84"/>
        <v>Apr</v>
      </c>
      <c r="G73" s="146" t="str">
        <f t="shared" si="84"/>
        <v>May</v>
      </c>
      <c r="H73" s="146" t="str">
        <f t="shared" si="84"/>
        <v>Jun</v>
      </c>
      <c r="I73" s="146" t="str">
        <f t="shared" si="84"/>
        <v>Jul</v>
      </c>
      <c r="J73" s="146" t="str">
        <f t="shared" si="84"/>
        <v>Aug</v>
      </c>
      <c r="K73" s="146" t="str">
        <f t="shared" si="84"/>
        <v>Sep</v>
      </c>
      <c r="L73" s="146" t="str">
        <f t="shared" si="84"/>
        <v>Oct</v>
      </c>
      <c r="M73" s="146" t="str">
        <f t="shared" si="84"/>
        <v>Nov</v>
      </c>
      <c r="N73" s="146" t="str">
        <f t="shared" si="84"/>
        <v>Dec</v>
      </c>
      <c r="O73" s="147" t="s">
        <v>34</v>
      </c>
      <c r="R73" s="320" t="s">
        <v>34</v>
      </c>
    </row>
    <row r="74" spans="1:34" ht="15" customHeight="1" x14ac:dyDescent="0.25">
      <c r="A74" s="397" t="s">
        <v>163</v>
      </c>
      <c r="B74" s="9" t="s">
        <v>0</v>
      </c>
      <c r="C74" s="3">
        <f t="shared" ref="C74:N74" si="85">C4+C18+C32</f>
        <v>182576.35396581414</v>
      </c>
      <c r="D74" s="3">
        <f t="shared" si="85"/>
        <v>185345.75092495169</v>
      </c>
      <c r="E74" s="3">
        <f t="shared" si="85"/>
        <v>115197.95673702291</v>
      </c>
      <c r="F74" s="3">
        <f t="shared" si="85"/>
        <v>514592.66329456522</v>
      </c>
      <c r="G74" s="3">
        <f t="shared" si="85"/>
        <v>149583.72319124884</v>
      </c>
      <c r="H74" s="3">
        <f t="shared" si="85"/>
        <v>134126.79748941376</v>
      </c>
      <c r="I74" s="3">
        <f t="shared" si="85"/>
        <v>335206.89996276097</v>
      </c>
      <c r="J74" s="3">
        <f t="shared" si="85"/>
        <v>194528.48635052872</v>
      </c>
      <c r="K74" s="3">
        <f t="shared" si="85"/>
        <v>410194.86854753201</v>
      </c>
      <c r="L74" s="84">
        <f t="shared" si="85"/>
        <v>371904.60913962731</v>
      </c>
      <c r="M74" s="84">
        <f t="shared" si="85"/>
        <v>305494.7716205641</v>
      </c>
      <c r="N74" s="84">
        <f t="shared" si="85"/>
        <v>404872.3635808184</v>
      </c>
      <c r="O74" s="61">
        <f t="shared" ref="O74:O85" si="86">SUM(C74:N74)</f>
        <v>3303625.244804848</v>
      </c>
      <c r="P74" s="154"/>
      <c r="R74" s="323">
        <f t="shared" ref="R74:R84" si="87">R4+R18+R32</f>
        <v>3303625.2448048485</v>
      </c>
    </row>
    <row r="75" spans="1:34" x14ac:dyDescent="0.25">
      <c r="A75" s="398"/>
      <c r="B75" s="10" t="s">
        <v>1</v>
      </c>
      <c r="C75" s="3">
        <f t="shared" ref="C75:N75" si="88">C5+C19+C33</f>
        <v>246461.55365374533</v>
      </c>
      <c r="D75" s="3">
        <f t="shared" si="88"/>
        <v>234381.54412357995</v>
      </c>
      <c r="E75" s="3">
        <f t="shared" si="88"/>
        <v>257127.52797849753</v>
      </c>
      <c r="F75" s="3">
        <f t="shared" si="88"/>
        <v>550923.56813068897</v>
      </c>
      <c r="G75" s="3">
        <f t="shared" si="88"/>
        <v>252215.0001724321</v>
      </c>
      <c r="H75" s="3">
        <f t="shared" si="88"/>
        <v>258179.18359921433</v>
      </c>
      <c r="I75" s="3">
        <f t="shared" si="88"/>
        <v>409327.28178288223</v>
      </c>
      <c r="J75" s="3">
        <f t="shared" si="88"/>
        <v>289143.15353576094</v>
      </c>
      <c r="K75" s="3">
        <f t="shared" si="88"/>
        <v>472147.29234598187</v>
      </c>
      <c r="L75" s="84">
        <f t="shared" si="88"/>
        <v>414858.2909430557</v>
      </c>
      <c r="M75" s="84">
        <f t="shared" si="88"/>
        <v>298547.2755092642</v>
      </c>
      <c r="N75" s="84">
        <f t="shared" si="88"/>
        <v>521461.60374581494</v>
      </c>
      <c r="O75" s="61">
        <f t="shared" si="86"/>
        <v>4204773.2755209189</v>
      </c>
      <c r="R75" s="323">
        <f t="shared" si="87"/>
        <v>4204773.275520918</v>
      </c>
    </row>
    <row r="76" spans="1:34" x14ac:dyDescent="0.25">
      <c r="A76" s="398"/>
      <c r="B76" s="9" t="s">
        <v>2</v>
      </c>
      <c r="C76" s="3">
        <f t="shared" ref="C76:N76" si="89">C6+C20+C34</f>
        <v>0</v>
      </c>
      <c r="D76" s="3">
        <f t="shared" si="89"/>
        <v>0</v>
      </c>
      <c r="E76" s="3">
        <f t="shared" si="89"/>
        <v>0</v>
      </c>
      <c r="F76" s="3">
        <f t="shared" si="89"/>
        <v>0</v>
      </c>
      <c r="G76" s="3">
        <f t="shared" si="89"/>
        <v>0</v>
      </c>
      <c r="H76" s="3">
        <f t="shared" si="89"/>
        <v>0</v>
      </c>
      <c r="I76" s="3">
        <f t="shared" si="89"/>
        <v>0</v>
      </c>
      <c r="J76" s="3">
        <f t="shared" si="89"/>
        <v>0</v>
      </c>
      <c r="K76" s="3">
        <f t="shared" si="89"/>
        <v>0</v>
      </c>
      <c r="L76" s="84">
        <f t="shared" si="89"/>
        <v>0</v>
      </c>
      <c r="M76" s="84">
        <f t="shared" si="89"/>
        <v>0</v>
      </c>
      <c r="N76" s="84">
        <f t="shared" si="89"/>
        <v>0</v>
      </c>
      <c r="O76" s="61">
        <f t="shared" si="86"/>
        <v>0</v>
      </c>
      <c r="R76" s="323">
        <f t="shared" si="87"/>
        <v>0</v>
      </c>
    </row>
    <row r="77" spans="1:34" x14ac:dyDescent="0.25">
      <c r="A77" s="398"/>
      <c r="B77" s="9" t="s">
        <v>9</v>
      </c>
      <c r="C77" s="3">
        <f t="shared" ref="C77:N77" si="90">C7+C21+C35</f>
        <v>144143.54033587949</v>
      </c>
      <c r="D77" s="3">
        <f t="shared" si="90"/>
        <v>137078.52222187578</v>
      </c>
      <c r="E77" s="3">
        <f t="shared" si="90"/>
        <v>150381.55708741435</v>
      </c>
      <c r="F77" s="3">
        <f t="shared" si="90"/>
        <v>322208.76801092841</v>
      </c>
      <c r="G77" s="3">
        <f t="shared" si="90"/>
        <v>147508.45522033959</v>
      </c>
      <c r="H77" s="3">
        <f t="shared" si="90"/>
        <v>150996.62001360694</v>
      </c>
      <c r="I77" s="3">
        <f t="shared" si="90"/>
        <v>239395.89229052229</v>
      </c>
      <c r="J77" s="3">
        <f t="shared" si="90"/>
        <v>169105.96073365293</v>
      </c>
      <c r="K77" s="3">
        <f t="shared" si="90"/>
        <v>276136.3030858874</v>
      </c>
      <c r="L77" s="84">
        <f t="shared" si="90"/>
        <v>242630.71423397906</v>
      </c>
      <c r="M77" s="84">
        <f t="shared" si="90"/>
        <v>174605.98057413322</v>
      </c>
      <c r="N77" s="84">
        <f t="shared" si="90"/>
        <v>304977.87828907097</v>
      </c>
      <c r="O77" s="61">
        <f t="shared" si="86"/>
        <v>2459170.1920972904</v>
      </c>
      <c r="R77" s="323">
        <f t="shared" si="87"/>
        <v>2459170.1920972904</v>
      </c>
    </row>
    <row r="78" spans="1:34" x14ac:dyDescent="0.25">
      <c r="A78" s="398"/>
      <c r="B78" s="10" t="s">
        <v>3</v>
      </c>
      <c r="C78" s="3">
        <f t="shared" ref="C78:N78" si="91">C8+C22+C36</f>
        <v>0</v>
      </c>
      <c r="D78" s="3">
        <f t="shared" si="91"/>
        <v>0</v>
      </c>
      <c r="E78" s="3">
        <f t="shared" si="91"/>
        <v>0</v>
      </c>
      <c r="F78" s="3">
        <f t="shared" si="91"/>
        <v>0</v>
      </c>
      <c r="G78" s="3">
        <f t="shared" si="91"/>
        <v>0</v>
      </c>
      <c r="H78" s="3">
        <f t="shared" si="91"/>
        <v>0</v>
      </c>
      <c r="I78" s="3">
        <f t="shared" si="91"/>
        <v>0</v>
      </c>
      <c r="J78" s="3">
        <f t="shared" si="91"/>
        <v>0</v>
      </c>
      <c r="K78" s="3">
        <f t="shared" si="91"/>
        <v>0</v>
      </c>
      <c r="L78" s="84">
        <f t="shared" si="91"/>
        <v>0</v>
      </c>
      <c r="M78" s="84">
        <f t="shared" si="91"/>
        <v>0</v>
      </c>
      <c r="N78" s="84">
        <f t="shared" si="91"/>
        <v>0</v>
      </c>
      <c r="O78" s="61">
        <f t="shared" si="86"/>
        <v>0</v>
      </c>
      <c r="R78" s="323">
        <f t="shared" si="87"/>
        <v>0</v>
      </c>
    </row>
    <row r="79" spans="1:34" x14ac:dyDescent="0.25">
      <c r="A79" s="398"/>
      <c r="B79" s="9" t="s">
        <v>4</v>
      </c>
      <c r="C79" s="3">
        <f t="shared" ref="C79:N79" si="92">C9+C23+C37</f>
        <v>24064.539805700402</v>
      </c>
      <c r="D79" s="3">
        <f t="shared" si="92"/>
        <v>27722.237352419688</v>
      </c>
      <c r="E79" s="3">
        <f t="shared" si="92"/>
        <v>24608.838803389142</v>
      </c>
      <c r="F79" s="3">
        <f t="shared" si="92"/>
        <v>56775.007251336021</v>
      </c>
      <c r="G79" s="3">
        <f t="shared" si="92"/>
        <v>39322.092706881849</v>
      </c>
      <c r="H79" s="3">
        <f t="shared" si="92"/>
        <v>41305.589710461536</v>
      </c>
      <c r="I79" s="3">
        <f t="shared" si="92"/>
        <v>72021.537643863965</v>
      </c>
      <c r="J79" s="3">
        <f t="shared" si="92"/>
        <v>54481.853236239527</v>
      </c>
      <c r="K79" s="3">
        <f t="shared" si="92"/>
        <v>70132.272539480269</v>
      </c>
      <c r="L79" s="84">
        <f t="shared" si="92"/>
        <v>66204.992482746311</v>
      </c>
      <c r="M79" s="84">
        <f t="shared" si="92"/>
        <v>46147.610782651711</v>
      </c>
      <c r="N79" s="84">
        <f t="shared" si="92"/>
        <v>46313.900337735271</v>
      </c>
      <c r="O79" s="61">
        <f t="shared" si="86"/>
        <v>569100.47265290562</v>
      </c>
      <c r="R79" s="323">
        <f t="shared" si="87"/>
        <v>569100.47265290574</v>
      </c>
    </row>
    <row r="80" spans="1:34" x14ac:dyDescent="0.25">
      <c r="A80" s="398"/>
      <c r="B80" s="9" t="s">
        <v>5</v>
      </c>
      <c r="C80" s="3">
        <f t="shared" ref="C80:N80" si="93">C10+C24+C38</f>
        <v>24138.889855392696</v>
      </c>
      <c r="D80" s="3">
        <f t="shared" si="93"/>
        <v>26044.175783677983</v>
      </c>
      <c r="E80" s="3">
        <f t="shared" si="93"/>
        <v>33455.239184412414</v>
      </c>
      <c r="F80" s="3">
        <f t="shared" si="93"/>
        <v>50396.345424069194</v>
      </c>
      <c r="G80" s="3">
        <f t="shared" si="93"/>
        <v>46160.041447309799</v>
      </c>
      <c r="H80" s="3">
        <f t="shared" si="93"/>
        <v>45102.799633528164</v>
      </c>
      <c r="I80" s="3">
        <f t="shared" si="93"/>
        <v>69876.508981746549</v>
      </c>
      <c r="J80" s="3">
        <f t="shared" si="93"/>
        <v>68606.290781229414</v>
      </c>
      <c r="K80" s="3">
        <f t="shared" si="93"/>
        <v>51455.380045768638</v>
      </c>
      <c r="L80" s="84">
        <f t="shared" si="93"/>
        <v>67123.013448995946</v>
      </c>
      <c r="M80" s="84">
        <f t="shared" si="93"/>
        <v>38961.430381765669</v>
      </c>
      <c r="N80" s="84">
        <f t="shared" si="93"/>
        <v>55054.189108655766</v>
      </c>
      <c r="O80" s="61">
        <f t="shared" si="86"/>
        <v>576374.30407655216</v>
      </c>
      <c r="R80" s="323">
        <f t="shared" si="87"/>
        <v>576374.30407655227</v>
      </c>
    </row>
    <row r="81" spans="1:18" x14ac:dyDescent="0.25">
      <c r="A81" s="398"/>
      <c r="B81" s="9" t="s">
        <v>6</v>
      </c>
      <c r="C81" s="3">
        <f t="shared" ref="C81:N81" si="94">C11+C25+C39</f>
        <v>0</v>
      </c>
      <c r="D81" s="3">
        <f t="shared" si="94"/>
        <v>0</v>
      </c>
      <c r="E81" s="3">
        <f t="shared" si="94"/>
        <v>0</v>
      </c>
      <c r="F81" s="3">
        <f t="shared" si="94"/>
        <v>0</v>
      </c>
      <c r="G81" s="3">
        <f t="shared" si="94"/>
        <v>0</v>
      </c>
      <c r="H81" s="3">
        <f t="shared" si="94"/>
        <v>0</v>
      </c>
      <c r="I81" s="3">
        <f t="shared" si="94"/>
        <v>0</v>
      </c>
      <c r="J81" s="3">
        <f t="shared" si="94"/>
        <v>0</v>
      </c>
      <c r="K81" s="3">
        <f t="shared" si="94"/>
        <v>0</v>
      </c>
      <c r="L81" s="84">
        <f t="shared" si="94"/>
        <v>0</v>
      </c>
      <c r="M81" s="84">
        <f t="shared" si="94"/>
        <v>0</v>
      </c>
      <c r="N81" s="84">
        <f t="shared" si="94"/>
        <v>0</v>
      </c>
      <c r="O81" s="61">
        <f t="shared" si="86"/>
        <v>0</v>
      </c>
      <c r="R81" s="323">
        <f t="shared" si="87"/>
        <v>0</v>
      </c>
    </row>
    <row r="82" spans="1:18" x14ac:dyDescent="0.25">
      <c r="A82" s="398"/>
      <c r="B82" s="9" t="s">
        <v>7</v>
      </c>
      <c r="C82" s="3">
        <f t="shared" ref="C82:N82" si="95">C12+C26+C40</f>
        <v>0</v>
      </c>
      <c r="D82" s="3">
        <f t="shared" si="95"/>
        <v>0</v>
      </c>
      <c r="E82" s="3">
        <f t="shared" si="95"/>
        <v>0</v>
      </c>
      <c r="F82" s="3">
        <f t="shared" si="95"/>
        <v>0</v>
      </c>
      <c r="G82" s="3">
        <f t="shared" si="95"/>
        <v>0</v>
      </c>
      <c r="H82" s="3">
        <f t="shared" si="95"/>
        <v>0</v>
      </c>
      <c r="I82" s="3">
        <f t="shared" si="95"/>
        <v>0</v>
      </c>
      <c r="J82" s="3">
        <f t="shared" si="95"/>
        <v>0</v>
      </c>
      <c r="K82" s="3">
        <f t="shared" si="95"/>
        <v>0</v>
      </c>
      <c r="L82" s="84">
        <f t="shared" si="95"/>
        <v>0</v>
      </c>
      <c r="M82" s="84">
        <f t="shared" si="95"/>
        <v>0</v>
      </c>
      <c r="N82" s="84">
        <f t="shared" si="95"/>
        <v>0</v>
      </c>
      <c r="O82" s="61">
        <f t="shared" si="86"/>
        <v>0</v>
      </c>
      <c r="R82" s="323">
        <f t="shared" si="87"/>
        <v>0</v>
      </c>
    </row>
    <row r="83" spans="1:18" x14ac:dyDescent="0.25">
      <c r="A83" s="398"/>
      <c r="B83" s="9" t="s">
        <v>8</v>
      </c>
      <c r="C83" s="3">
        <f t="shared" ref="C83:N83" si="96">C13+C27+C41</f>
        <v>47095.074256821448</v>
      </c>
      <c r="D83" s="3">
        <f t="shared" si="96"/>
        <v>39919.711104641894</v>
      </c>
      <c r="E83" s="3">
        <f t="shared" si="96"/>
        <v>51527.052915691544</v>
      </c>
      <c r="F83" s="3">
        <f t="shared" si="96"/>
        <v>113279.48227952595</v>
      </c>
      <c r="G83" s="3">
        <f t="shared" si="96"/>
        <v>49147.848925572784</v>
      </c>
      <c r="H83" s="3">
        <f t="shared" si="96"/>
        <v>80021.937376629401</v>
      </c>
      <c r="I83" s="3">
        <f t="shared" si="96"/>
        <v>186750.9498750763</v>
      </c>
      <c r="J83" s="3">
        <f t="shared" si="96"/>
        <v>172563.87984223751</v>
      </c>
      <c r="K83" s="3">
        <f t="shared" si="96"/>
        <v>142739.41805065397</v>
      </c>
      <c r="L83" s="84">
        <f t="shared" si="96"/>
        <v>158469.25123015215</v>
      </c>
      <c r="M83" s="84">
        <f t="shared" si="96"/>
        <v>89310.720216058122</v>
      </c>
      <c r="N83" s="84">
        <f t="shared" si="96"/>
        <v>118368.13985780114</v>
      </c>
      <c r="O83" s="61">
        <f t="shared" si="86"/>
        <v>1249193.4659308624</v>
      </c>
      <c r="R83" s="323">
        <f t="shared" si="87"/>
        <v>1249193.4659308624</v>
      </c>
    </row>
    <row r="84" spans="1:18" ht="15.75" thickBot="1" x14ac:dyDescent="0.3">
      <c r="A84" s="399"/>
      <c r="B84" s="148" t="s">
        <v>42</v>
      </c>
      <c r="C84" s="3">
        <f t="shared" ref="C84:N84" si="97">C14+C28+C42</f>
        <v>0</v>
      </c>
      <c r="D84" s="3">
        <f t="shared" si="97"/>
        <v>0</v>
      </c>
      <c r="E84" s="3">
        <f t="shared" si="97"/>
        <v>0</v>
      </c>
      <c r="F84" s="3">
        <f t="shared" si="97"/>
        <v>0</v>
      </c>
      <c r="G84" s="3">
        <f t="shared" si="97"/>
        <v>0</v>
      </c>
      <c r="H84" s="3">
        <f t="shared" si="97"/>
        <v>0</v>
      </c>
      <c r="I84" s="3">
        <f t="shared" si="97"/>
        <v>0</v>
      </c>
      <c r="J84" s="3">
        <f t="shared" si="97"/>
        <v>0</v>
      </c>
      <c r="K84" s="3">
        <f t="shared" si="97"/>
        <v>0</v>
      </c>
      <c r="L84" s="84">
        <f t="shared" si="97"/>
        <v>0</v>
      </c>
      <c r="M84" s="84">
        <f t="shared" si="97"/>
        <v>0</v>
      </c>
      <c r="N84" s="84">
        <f t="shared" si="97"/>
        <v>0</v>
      </c>
      <c r="O84" s="61">
        <f t="shared" si="86"/>
        <v>0</v>
      </c>
      <c r="R84" s="323">
        <f t="shared" si="87"/>
        <v>0</v>
      </c>
    </row>
    <row r="85" spans="1:18" ht="15.75" thickBot="1" x14ac:dyDescent="0.3">
      <c r="B85" s="149" t="s">
        <v>43</v>
      </c>
      <c r="C85" s="150">
        <f t="shared" ref="C85" si="98">SUM(C74:C84)</f>
        <v>668479.95187335345</v>
      </c>
      <c r="D85" s="150">
        <f t="shared" ref="D85:M85" si="99">SUM(D74:D84)</f>
        <v>650491.94151114696</v>
      </c>
      <c r="E85" s="150">
        <f t="shared" si="99"/>
        <v>632298.17270642775</v>
      </c>
      <c r="F85" s="150">
        <f t="shared" si="99"/>
        <v>1608175.8343911134</v>
      </c>
      <c r="G85" s="150">
        <f t="shared" si="99"/>
        <v>683937.16166378499</v>
      </c>
      <c r="H85" s="150">
        <f t="shared" si="99"/>
        <v>709732.92782285425</v>
      </c>
      <c r="I85" s="150">
        <f t="shared" si="99"/>
        <v>1312579.0705368526</v>
      </c>
      <c r="J85" s="150">
        <f t="shared" si="99"/>
        <v>948429.62447964912</v>
      </c>
      <c r="K85" s="150">
        <f t="shared" si="99"/>
        <v>1422805.5346153041</v>
      </c>
      <c r="L85" s="151">
        <f t="shared" si="99"/>
        <v>1321190.8714785564</v>
      </c>
      <c r="M85" s="151">
        <f t="shared" si="99"/>
        <v>953067.78908443695</v>
      </c>
      <c r="N85" s="280">
        <f t="shared" ref="N85" si="100">SUM(N74:N84)</f>
        <v>1451048.0749198964</v>
      </c>
      <c r="O85" s="64">
        <f t="shared" si="86"/>
        <v>12362236.955083376</v>
      </c>
      <c r="R85" s="322">
        <f>SUM(R74:R84)</f>
        <v>12362236.955083378</v>
      </c>
    </row>
    <row r="86" spans="1:18" ht="15.75" thickBot="1" x14ac:dyDescent="0.3">
      <c r="O86" s="213" t="s">
        <v>173</v>
      </c>
      <c r="P86" s="217">
        <f>SUM(C4:N14,C18:N28,C32:N42)</f>
        <v>12362236.955083374</v>
      </c>
      <c r="R86" s="93" t="s">
        <v>173</v>
      </c>
    </row>
    <row r="87" spans="1:18" ht="21.75" thickBot="1" x14ac:dyDescent="0.4">
      <c r="A87" s="63"/>
      <c r="B87" s="145" t="s">
        <v>36</v>
      </c>
      <c r="C87" s="146" t="str">
        <f>C$3</f>
        <v>Jan</v>
      </c>
      <c r="D87" s="146" t="str">
        <f t="shared" ref="D87:N87" si="101">D$3</f>
        <v>Feb</v>
      </c>
      <c r="E87" s="146" t="str">
        <f t="shared" si="101"/>
        <v>Mar</v>
      </c>
      <c r="F87" s="146" t="str">
        <f t="shared" si="101"/>
        <v>Apr</v>
      </c>
      <c r="G87" s="146" t="str">
        <f t="shared" si="101"/>
        <v>May</v>
      </c>
      <c r="H87" s="146" t="str">
        <f t="shared" si="101"/>
        <v>Jun</v>
      </c>
      <c r="I87" s="146" t="str">
        <f t="shared" si="101"/>
        <v>Jul</v>
      </c>
      <c r="J87" s="146" t="str">
        <f t="shared" si="101"/>
        <v>Aug</v>
      </c>
      <c r="K87" s="146" t="str">
        <f t="shared" si="101"/>
        <v>Sep</v>
      </c>
      <c r="L87" s="146" t="str">
        <f t="shared" si="101"/>
        <v>Oct</v>
      </c>
      <c r="M87" s="146" t="str">
        <f t="shared" si="101"/>
        <v>Nov</v>
      </c>
      <c r="N87" s="146" t="str">
        <f t="shared" si="101"/>
        <v>Dec</v>
      </c>
      <c r="O87" s="147" t="s">
        <v>34</v>
      </c>
      <c r="R87" s="320" t="s">
        <v>34</v>
      </c>
    </row>
    <row r="88" spans="1:18" ht="15" customHeight="1" x14ac:dyDescent="0.25">
      <c r="A88" s="403" t="s">
        <v>165</v>
      </c>
      <c r="B88" s="9" t="s">
        <v>0</v>
      </c>
      <c r="C88" s="3">
        <f>C46+C60</f>
        <v>0</v>
      </c>
      <c r="D88" s="3">
        <f t="shared" ref="D88:N88" si="102">D46+D60</f>
        <v>280.97363432144658</v>
      </c>
      <c r="E88" s="3">
        <f t="shared" si="102"/>
        <v>88.890407617664195</v>
      </c>
      <c r="F88" s="3">
        <f t="shared" si="102"/>
        <v>159.20621945702928</v>
      </c>
      <c r="G88" s="3">
        <f t="shared" si="102"/>
        <v>211.35939470711531</v>
      </c>
      <c r="H88" s="3">
        <f t="shared" si="102"/>
        <v>511.74840813987441</v>
      </c>
      <c r="I88" s="3">
        <f t="shared" si="102"/>
        <v>1371.7803031929554</v>
      </c>
      <c r="J88" s="3">
        <f t="shared" si="102"/>
        <v>581.36291821177872</v>
      </c>
      <c r="K88" s="3">
        <f t="shared" si="102"/>
        <v>453.29243108038901</v>
      </c>
      <c r="L88" s="84">
        <f t="shared" si="102"/>
        <v>446.44830797573184</v>
      </c>
      <c r="M88" s="84">
        <f t="shared" si="102"/>
        <v>13.740821485288578</v>
      </c>
      <c r="N88" s="84">
        <f t="shared" si="102"/>
        <v>48.981743499473275</v>
      </c>
      <c r="O88" s="61">
        <f t="shared" ref="O88:O99" si="103">SUM(C88:N88)</f>
        <v>4167.7845896887466</v>
      </c>
      <c r="P88" s="154"/>
      <c r="R88" s="323">
        <f t="shared" ref="R88" si="104">R46+R60</f>
        <v>4167.7845896887466</v>
      </c>
    </row>
    <row r="89" spans="1:18" x14ac:dyDescent="0.25">
      <c r="A89" s="404"/>
      <c r="B89" s="10" t="s">
        <v>1</v>
      </c>
      <c r="C89" s="3">
        <f t="shared" ref="C89:N89" si="105">C47+C61</f>
        <v>1285.7519010852432</v>
      </c>
      <c r="D89" s="3">
        <f t="shared" si="105"/>
        <v>87695.647339577437</v>
      </c>
      <c r="E89" s="3">
        <f t="shared" si="105"/>
        <v>95362.421056727035</v>
      </c>
      <c r="F89" s="3">
        <f t="shared" si="105"/>
        <v>116432.63784326136</v>
      </c>
      <c r="G89" s="3">
        <f t="shared" si="105"/>
        <v>46110.242988482103</v>
      </c>
      <c r="H89" s="3">
        <f t="shared" si="105"/>
        <v>227521.4834549613</v>
      </c>
      <c r="I89" s="3">
        <f t="shared" si="105"/>
        <v>438575.78852400259</v>
      </c>
      <c r="J89" s="3">
        <f t="shared" si="105"/>
        <v>543487.54397083935</v>
      </c>
      <c r="K89" s="3">
        <f t="shared" si="105"/>
        <v>261989.57415636352</v>
      </c>
      <c r="L89" s="84">
        <f t="shared" si="105"/>
        <v>106745.03724985967</v>
      </c>
      <c r="M89" s="84">
        <f t="shared" si="105"/>
        <v>112731.18388095679</v>
      </c>
      <c r="N89" s="84">
        <f t="shared" si="105"/>
        <v>232153.90962209256</v>
      </c>
      <c r="O89" s="61">
        <f t="shared" si="103"/>
        <v>2270091.2219882091</v>
      </c>
      <c r="R89" s="323">
        <f t="shared" ref="R89" si="106">R47+R61</f>
        <v>2270091.2219882091</v>
      </c>
    </row>
    <row r="90" spans="1:18" x14ac:dyDescent="0.25">
      <c r="A90" s="404"/>
      <c r="B90" s="9" t="s">
        <v>2</v>
      </c>
      <c r="C90" s="3">
        <f t="shared" ref="C90:N90" si="107">C48+C62</f>
        <v>0</v>
      </c>
      <c r="D90" s="3">
        <f t="shared" si="107"/>
        <v>0</v>
      </c>
      <c r="E90" s="3">
        <f t="shared" si="107"/>
        <v>0</v>
      </c>
      <c r="F90" s="3">
        <f t="shared" si="107"/>
        <v>0</v>
      </c>
      <c r="G90" s="3">
        <f t="shared" si="107"/>
        <v>0</v>
      </c>
      <c r="H90" s="3">
        <f t="shared" si="107"/>
        <v>0</v>
      </c>
      <c r="I90" s="3">
        <f t="shared" si="107"/>
        <v>0</v>
      </c>
      <c r="J90" s="3">
        <f t="shared" si="107"/>
        <v>0</v>
      </c>
      <c r="K90" s="3">
        <f t="shared" si="107"/>
        <v>0</v>
      </c>
      <c r="L90" s="84">
        <f t="shared" si="107"/>
        <v>0</v>
      </c>
      <c r="M90" s="84">
        <f t="shared" si="107"/>
        <v>0</v>
      </c>
      <c r="N90" s="84">
        <f t="shared" si="107"/>
        <v>0</v>
      </c>
      <c r="O90" s="61">
        <f t="shared" si="103"/>
        <v>0</v>
      </c>
      <c r="R90" s="323">
        <f t="shared" ref="R90" si="108">R48+R62</f>
        <v>0</v>
      </c>
    </row>
    <row r="91" spans="1:18" x14ac:dyDescent="0.25">
      <c r="A91" s="404"/>
      <c r="B91" s="9" t="s">
        <v>9</v>
      </c>
      <c r="C91" s="3">
        <f t="shared" ref="C91:N91" si="109">C49+C63</f>
        <v>9506.9492661702625</v>
      </c>
      <c r="D91" s="3">
        <f t="shared" si="109"/>
        <v>34848.900795750313</v>
      </c>
      <c r="E91" s="3">
        <f t="shared" si="109"/>
        <v>101702.1653451551</v>
      </c>
      <c r="F91" s="3">
        <f t="shared" si="109"/>
        <v>194207.15135356138</v>
      </c>
      <c r="G91" s="3">
        <f t="shared" si="109"/>
        <v>103071.097752077</v>
      </c>
      <c r="H91" s="3">
        <f t="shared" si="109"/>
        <v>431216.1195730255</v>
      </c>
      <c r="I91" s="3">
        <f t="shared" si="109"/>
        <v>293109.80873723712</v>
      </c>
      <c r="J91" s="3">
        <f t="shared" si="109"/>
        <v>751490.689012505</v>
      </c>
      <c r="K91" s="3">
        <f t="shared" si="109"/>
        <v>277150.55248445325</v>
      </c>
      <c r="L91" s="84">
        <f t="shared" si="109"/>
        <v>68585.346472795456</v>
      </c>
      <c r="M91" s="84">
        <f t="shared" si="109"/>
        <v>271258.59191752068</v>
      </c>
      <c r="N91" s="84">
        <f t="shared" si="109"/>
        <v>370579.35166190617</v>
      </c>
      <c r="O91" s="61">
        <f t="shared" si="103"/>
        <v>2906726.7243721574</v>
      </c>
      <c r="R91" s="323">
        <f t="shared" ref="R91" si="110">R49+R63</f>
        <v>2906726.7243721574</v>
      </c>
    </row>
    <row r="92" spans="1:18" x14ac:dyDescent="0.25">
      <c r="A92" s="404"/>
      <c r="B92" s="10" t="s">
        <v>3</v>
      </c>
      <c r="C92" s="3">
        <f t="shared" ref="C92:N92" si="111">C50+C64</f>
        <v>901.75486329823786</v>
      </c>
      <c r="D92" s="3">
        <f t="shared" si="111"/>
        <v>22833.44680213098</v>
      </c>
      <c r="E92" s="3">
        <f t="shared" si="111"/>
        <v>20847.14789239331</v>
      </c>
      <c r="F92" s="3">
        <f t="shared" si="111"/>
        <v>11773.040633632529</v>
      </c>
      <c r="G92" s="3">
        <f t="shared" si="111"/>
        <v>21596.762820855609</v>
      </c>
      <c r="H92" s="3">
        <f t="shared" si="111"/>
        <v>38258.49013937643</v>
      </c>
      <c r="I92" s="3">
        <f t="shared" si="111"/>
        <v>26372.856898046663</v>
      </c>
      <c r="J92" s="3">
        <f t="shared" si="111"/>
        <v>27295.11427900544</v>
      </c>
      <c r="K92" s="3">
        <f t="shared" si="111"/>
        <v>60150.319567847735</v>
      </c>
      <c r="L92" s="84">
        <f t="shared" si="111"/>
        <v>31127.997270639746</v>
      </c>
      <c r="M92" s="84">
        <f t="shared" si="111"/>
        <v>28322.125517331759</v>
      </c>
      <c r="N92" s="84">
        <f t="shared" si="111"/>
        <v>94817.481792854029</v>
      </c>
      <c r="O92" s="61">
        <f t="shared" si="103"/>
        <v>384296.53847741248</v>
      </c>
      <c r="R92" s="323">
        <f t="shared" ref="R92" si="112">R50+R64</f>
        <v>384296.53847741248</v>
      </c>
    </row>
    <row r="93" spans="1:18" x14ac:dyDescent="0.25">
      <c r="A93" s="404"/>
      <c r="B93" s="9" t="s">
        <v>4</v>
      </c>
      <c r="C93" s="3">
        <f t="shared" ref="C93:N93" si="113">C51+C65</f>
        <v>0</v>
      </c>
      <c r="D93" s="3">
        <f t="shared" si="113"/>
        <v>12116.605713528204</v>
      </c>
      <c r="E93" s="3">
        <f t="shared" si="113"/>
        <v>33959.972304062947</v>
      </c>
      <c r="F93" s="3">
        <f t="shared" si="113"/>
        <v>298197.44599020935</v>
      </c>
      <c r="G93" s="3">
        <f t="shared" si="113"/>
        <v>1262677.572547022</v>
      </c>
      <c r="H93" s="3">
        <f t="shared" si="113"/>
        <v>630377.70154030574</v>
      </c>
      <c r="I93" s="3">
        <f t="shared" si="113"/>
        <v>740045.66989251424</v>
      </c>
      <c r="J93" s="3">
        <f t="shared" si="113"/>
        <v>829733.17350100307</v>
      </c>
      <c r="K93" s="3">
        <f t="shared" si="113"/>
        <v>489530.1699561915</v>
      </c>
      <c r="L93" s="84">
        <f t="shared" si="113"/>
        <v>359389.3536252898</v>
      </c>
      <c r="M93" s="84">
        <f t="shared" si="113"/>
        <v>184410.62756844901</v>
      </c>
      <c r="N93" s="84">
        <f t="shared" si="113"/>
        <v>123721.83096633753</v>
      </c>
      <c r="O93" s="61">
        <f t="shared" si="103"/>
        <v>4964160.1236049142</v>
      </c>
      <c r="R93" s="323">
        <f t="shared" ref="R93" si="114">R51+R65</f>
        <v>4964160.1236049132</v>
      </c>
    </row>
    <row r="94" spans="1:18" x14ac:dyDescent="0.25">
      <c r="A94" s="404"/>
      <c r="B94" s="9" t="s">
        <v>5</v>
      </c>
      <c r="C94" s="3">
        <f t="shared" ref="C94:N94" si="115">C52+C66</f>
        <v>0</v>
      </c>
      <c r="D94" s="3">
        <f t="shared" si="115"/>
        <v>0</v>
      </c>
      <c r="E94" s="3">
        <f t="shared" si="115"/>
        <v>1267.0252779382556</v>
      </c>
      <c r="F94" s="3">
        <f t="shared" si="115"/>
        <v>8235.6643065986627</v>
      </c>
      <c r="G94" s="3">
        <f t="shared" si="115"/>
        <v>56286.856156418697</v>
      </c>
      <c r="H94" s="3">
        <f t="shared" si="115"/>
        <v>17647.645540224774</v>
      </c>
      <c r="I94" s="3">
        <f t="shared" si="115"/>
        <v>32666.194721442618</v>
      </c>
      <c r="J94" s="3">
        <f t="shared" si="115"/>
        <v>56635.954294699863</v>
      </c>
      <c r="K94" s="3">
        <f t="shared" si="115"/>
        <v>53157.779504347425</v>
      </c>
      <c r="L94" s="84">
        <f t="shared" si="115"/>
        <v>6335.1263896912778</v>
      </c>
      <c r="M94" s="84">
        <f t="shared" si="115"/>
        <v>27275.915474930531</v>
      </c>
      <c r="N94" s="84">
        <f t="shared" si="115"/>
        <v>0</v>
      </c>
      <c r="O94" s="61">
        <f t="shared" si="103"/>
        <v>259508.16166629212</v>
      </c>
      <c r="R94" s="323">
        <f t="shared" ref="R94" si="116">R52+R66</f>
        <v>259508.16166629212</v>
      </c>
    </row>
    <row r="95" spans="1:18" x14ac:dyDescent="0.25">
      <c r="A95" s="404"/>
      <c r="B95" s="9" t="s">
        <v>6</v>
      </c>
      <c r="C95" s="3">
        <f t="shared" ref="C95:N95" si="117">C53+C67</f>
        <v>0</v>
      </c>
      <c r="D95" s="3">
        <f t="shared" si="117"/>
        <v>0</v>
      </c>
      <c r="E95" s="3">
        <f t="shared" si="117"/>
        <v>0</v>
      </c>
      <c r="F95" s="3">
        <f t="shared" si="117"/>
        <v>0</v>
      </c>
      <c r="G95" s="3">
        <f t="shared" si="117"/>
        <v>0</v>
      </c>
      <c r="H95" s="3">
        <f t="shared" si="117"/>
        <v>0</v>
      </c>
      <c r="I95" s="3">
        <f t="shared" si="117"/>
        <v>0</v>
      </c>
      <c r="J95" s="3">
        <f t="shared" si="117"/>
        <v>0</v>
      </c>
      <c r="K95" s="3">
        <f t="shared" si="117"/>
        <v>0</v>
      </c>
      <c r="L95" s="84">
        <f t="shared" si="117"/>
        <v>0</v>
      </c>
      <c r="M95" s="84">
        <f t="shared" si="117"/>
        <v>0</v>
      </c>
      <c r="N95" s="84">
        <f t="shared" si="117"/>
        <v>0</v>
      </c>
      <c r="O95" s="61">
        <f t="shared" si="103"/>
        <v>0</v>
      </c>
      <c r="R95" s="323">
        <f t="shared" ref="R95" si="118">R53+R67</f>
        <v>0</v>
      </c>
    </row>
    <row r="96" spans="1:18" x14ac:dyDescent="0.25">
      <c r="A96" s="404"/>
      <c r="B96" s="9" t="s">
        <v>7</v>
      </c>
      <c r="C96" s="3">
        <f t="shared" ref="C96:N96" si="119">C54+C68</f>
        <v>257.37442047836947</v>
      </c>
      <c r="D96" s="3">
        <f t="shared" si="119"/>
        <v>6739.4329024713952</v>
      </c>
      <c r="E96" s="3">
        <f t="shared" si="119"/>
        <v>4739.1540313388123</v>
      </c>
      <c r="F96" s="3">
        <f t="shared" si="119"/>
        <v>4318.5963467900647</v>
      </c>
      <c r="G96" s="3">
        <f t="shared" si="119"/>
        <v>3878.3605001105716</v>
      </c>
      <c r="H96" s="3">
        <f t="shared" si="119"/>
        <v>11058.580821493293</v>
      </c>
      <c r="I96" s="3">
        <f t="shared" si="119"/>
        <v>10480.645226130448</v>
      </c>
      <c r="J96" s="3">
        <f t="shared" si="119"/>
        <v>10616.815764463052</v>
      </c>
      <c r="K96" s="3">
        <f t="shared" si="119"/>
        <v>13602.563418509471</v>
      </c>
      <c r="L96" s="84">
        <f t="shared" si="119"/>
        <v>8103.8503333890703</v>
      </c>
      <c r="M96" s="84">
        <f t="shared" si="119"/>
        <v>11532.373518912127</v>
      </c>
      <c r="N96" s="84">
        <f t="shared" si="119"/>
        <v>28472.69014876939</v>
      </c>
      <c r="O96" s="61">
        <f t="shared" si="103"/>
        <v>113800.43743285607</v>
      </c>
      <c r="R96" s="323">
        <f t="shared" ref="R96" si="120">R54+R68</f>
        <v>113800.43743285604</v>
      </c>
    </row>
    <row r="97" spans="1:34" x14ac:dyDescent="0.25">
      <c r="A97" s="404"/>
      <c r="B97" s="9" t="s">
        <v>8</v>
      </c>
      <c r="C97" s="3">
        <f t="shared" ref="C97:N97" si="121">C55+C69</f>
        <v>0</v>
      </c>
      <c r="D97" s="3">
        <f t="shared" si="121"/>
        <v>0</v>
      </c>
      <c r="E97" s="3">
        <f t="shared" si="121"/>
        <v>45390.528096260517</v>
      </c>
      <c r="F97" s="3">
        <f t="shared" si="121"/>
        <v>354588.27342423145</v>
      </c>
      <c r="G97" s="3">
        <f t="shared" si="121"/>
        <v>8636.7895875768263</v>
      </c>
      <c r="H97" s="3">
        <f t="shared" si="121"/>
        <v>338810.07822108368</v>
      </c>
      <c r="I97" s="3">
        <f t="shared" si="121"/>
        <v>222389.17564719456</v>
      </c>
      <c r="J97" s="3">
        <f t="shared" si="121"/>
        <v>46684.501290707471</v>
      </c>
      <c r="K97" s="3">
        <f t="shared" si="121"/>
        <v>7744.1088211254564</v>
      </c>
      <c r="L97" s="84">
        <f t="shared" si="121"/>
        <v>23645.679656112927</v>
      </c>
      <c r="M97" s="84">
        <f t="shared" si="121"/>
        <v>116239.23707581732</v>
      </c>
      <c r="N97" s="84">
        <f t="shared" si="121"/>
        <v>66271.139611709019</v>
      </c>
      <c r="O97" s="61">
        <f t="shared" si="103"/>
        <v>1230399.5114318191</v>
      </c>
      <c r="R97" s="323">
        <f t="shared" ref="R97" si="122">R55+R69</f>
        <v>1230399.5114318193</v>
      </c>
    </row>
    <row r="98" spans="1:34" ht="15.75" thickBot="1" x14ac:dyDescent="0.3">
      <c r="A98" s="405"/>
      <c r="B98" s="148" t="s">
        <v>42</v>
      </c>
      <c r="C98" s="3">
        <f t="shared" ref="C98:N98" si="123">C56+C70</f>
        <v>0</v>
      </c>
      <c r="D98" s="3">
        <f t="shared" si="123"/>
        <v>0</v>
      </c>
      <c r="E98" s="3">
        <f t="shared" si="123"/>
        <v>0</v>
      </c>
      <c r="F98" s="3">
        <f t="shared" si="123"/>
        <v>0</v>
      </c>
      <c r="G98" s="3">
        <f t="shared" si="123"/>
        <v>0</v>
      </c>
      <c r="H98" s="3">
        <f t="shared" si="123"/>
        <v>0</v>
      </c>
      <c r="I98" s="3">
        <f t="shared" si="123"/>
        <v>0</v>
      </c>
      <c r="J98" s="3">
        <f t="shared" si="123"/>
        <v>0</v>
      </c>
      <c r="K98" s="3">
        <f t="shared" si="123"/>
        <v>0</v>
      </c>
      <c r="L98" s="84">
        <f t="shared" si="123"/>
        <v>0</v>
      </c>
      <c r="M98" s="84">
        <f t="shared" si="123"/>
        <v>0</v>
      </c>
      <c r="N98" s="84">
        <f t="shared" si="123"/>
        <v>0</v>
      </c>
      <c r="O98" s="61">
        <f t="shared" si="103"/>
        <v>0</v>
      </c>
      <c r="R98" s="323">
        <f t="shared" ref="R98" si="124">R56+R70</f>
        <v>0</v>
      </c>
    </row>
    <row r="99" spans="1:34" ht="15.75" thickBot="1" x14ac:dyDescent="0.3">
      <c r="B99" s="149" t="s">
        <v>43</v>
      </c>
      <c r="C99" s="150">
        <f t="shared" ref="C99" si="125">SUM(C88:C98)</f>
        <v>11951.830451032112</v>
      </c>
      <c r="D99" s="150">
        <f t="shared" ref="D99:M99" si="126">SUM(D88:D98)</f>
        <v>164515.00718777979</v>
      </c>
      <c r="E99" s="150">
        <f t="shared" si="126"/>
        <v>303357.30441149365</v>
      </c>
      <c r="F99" s="150">
        <f t="shared" si="126"/>
        <v>987912.01611774194</v>
      </c>
      <c r="G99" s="150">
        <f t="shared" si="126"/>
        <v>1502469.0417472501</v>
      </c>
      <c r="H99" s="150">
        <f t="shared" si="126"/>
        <v>1695401.8476986107</v>
      </c>
      <c r="I99" s="150">
        <f t="shared" si="126"/>
        <v>1765011.9199497614</v>
      </c>
      <c r="J99" s="150">
        <f t="shared" si="126"/>
        <v>2266525.1550314347</v>
      </c>
      <c r="K99" s="150">
        <f t="shared" si="126"/>
        <v>1163778.3603399186</v>
      </c>
      <c r="L99" s="151">
        <f t="shared" si="126"/>
        <v>604378.8393057537</v>
      </c>
      <c r="M99" s="151">
        <f t="shared" si="126"/>
        <v>751783.7957754035</v>
      </c>
      <c r="N99" s="280">
        <f t="shared" ref="N99" si="127">SUM(N88:N98)</f>
        <v>916065.3855471682</v>
      </c>
      <c r="O99" s="64">
        <f t="shared" si="103"/>
        <v>12133150.503563348</v>
      </c>
      <c r="P99" s="217">
        <f>SUM(C46:N56,C60:N70)</f>
        <v>12133150.503563343</v>
      </c>
      <c r="R99" s="322">
        <f>SUM(R88:R98)</f>
        <v>12133150.503563348</v>
      </c>
    </row>
    <row r="100" spans="1:34" ht="15.75" thickBot="1" x14ac:dyDescent="0.3">
      <c r="M100" s="406" t="s">
        <v>150</v>
      </c>
      <c r="N100" s="407"/>
      <c r="O100" s="134">
        <f>O85+O99</f>
        <v>24495387.458646722</v>
      </c>
      <c r="P100" s="217">
        <f>P86+P99</f>
        <v>24495387.458646715</v>
      </c>
      <c r="R100" s="324">
        <f>R85+R99</f>
        <v>24495387.458646726</v>
      </c>
    </row>
    <row r="101" spans="1:34" x14ac:dyDescent="0.25">
      <c r="O101"/>
      <c r="R101" s="86"/>
    </row>
    <row r="102" spans="1:34" s="156" customFormat="1" x14ac:dyDescent="0.25">
      <c r="A102" s="155"/>
      <c r="B102" s="204" t="s">
        <v>172</v>
      </c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6"/>
      <c r="P102"/>
      <c r="Q102"/>
      <c r="R102" s="93"/>
      <c r="S102"/>
      <c r="T102"/>
      <c r="U102" s="292"/>
      <c r="V102" s="292"/>
      <c r="W102" s="292"/>
      <c r="X102" s="292"/>
      <c r="Y102" s="292"/>
      <c r="Z102" s="292"/>
      <c r="AA102" s="296"/>
      <c r="AB102" s="296"/>
      <c r="AC102" s="296"/>
      <c r="AD102" s="296"/>
      <c r="AE102" s="296"/>
      <c r="AF102" s="296"/>
      <c r="AG102" s="296"/>
      <c r="AH102" s="296"/>
    </row>
    <row r="103" spans="1:34" s="156" customFormat="1" x14ac:dyDescent="0.25">
      <c r="A103" s="155"/>
      <c r="B103" s="205" t="s">
        <v>0</v>
      </c>
      <c r="C103" s="207">
        <f>C74+C88</f>
        <v>182576.35396581414</v>
      </c>
      <c r="D103" s="207">
        <f t="shared" ref="D103:N103" si="128">D74+D88</f>
        <v>185626.72455927313</v>
      </c>
      <c r="E103" s="207">
        <f t="shared" si="128"/>
        <v>115286.84714464057</v>
      </c>
      <c r="F103" s="207">
        <f t="shared" si="128"/>
        <v>514751.86951402226</v>
      </c>
      <c r="G103" s="207">
        <f t="shared" si="128"/>
        <v>149795.08258595594</v>
      </c>
      <c r="H103" s="207">
        <f t="shared" si="128"/>
        <v>134638.54589755365</v>
      </c>
      <c r="I103" s="207">
        <f t="shared" si="128"/>
        <v>336578.68026595394</v>
      </c>
      <c r="J103" s="207">
        <f t="shared" si="128"/>
        <v>195109.84926874051</v>
      </c>
      <c r="K103" s="207">
        <f t="shared" si="128"/>
        <v>410648.16097861237</v>
      </c>
      <c r="L103" s="207">
        <f t="shared" si="128"/>
        <v>372351.05744760303</v>
      </c>
      <c r="M103" s="207">
        <f t="shared" si="128"/>
        <v>305508.5124420494</v>
      </c>
      <c r="N103" s="207">
        <f t="shared" si="128"/>
        <v>404921.34532431787</v>
      </c>
      <c r="O103" s="207">
        <f>SUM(C103:N103)</f>
        <v>3307793.0293945372</v>
      </c>
      <c r="Q103"/>
      <c r="R103" s="325">
        <f t="shared" ref="R103" si="129">R74+R88</f>
        <v>3307793.0293945372</v>
      </c>
      <c r="S103"/>
      <c r="T103"/>
      <c r="U103" s="292"/>
      <c r="V103" s="292"/>
      <c r="W103" s="292"/>
      <c r="X103" s="292"/>
      <c r="Y103" s="292"/>
      <c r="Z103" s="292"/>
      <c r="AA103" s="296"/>
      <c r="AB103" s="296"/>
      <c r="AC103" s="296"/>
      <c r="AD103" s="296"/>
      <c r="AE103" s="296"/>
      <c r="AF103" s="296"/>
      <c r="AG103" s="296"/>
      <c r="AH103" s="296"/>
    </row>
    <row r="104" spans="1:34" s="156" customFormat="1" x14ac:dyDescent="0.25">
      <c r="A104" s="155"/>
      <c r="B104" s="205" t="s">
        <v>1</v>
      </c>
      <c r="C104" s="207">
        <f>C75+C89</f>
        <v>247747.30555483059</v>
      </c>
      <c r="D104" s="207">
        <f t="shared" ref="D104:N104" si="130">D75+D89</f>
        <v>322077.19146315742</v>
      </c>
      <c r="E104" s="207">
        <f t="shared" si="130"/>
        <v>352489.94903522456</v>
      </c>
      <c r="F104" s="207">
        <f t="shared" si="130"/>
        <v>667356.20597395033</v>
      </c>
      <c r="G104" s="207">
        <f t="shared" si="130"/>
        <v>298325.24316091422</v>
      </c>
      <c r="H104" s="207">
        <f t="shared" si="130"/>
        <v>485700.66705417563</v>
      </c>
      <c r="I104" s="207">
        <f t="shared" si="130"/>
        <v>847903.07030688482</v>
      </c>
      <c r="J104" s="207">
        <f t="shared" si="130"/>
        <v>832630.69750660029</v>
      </c>
      <c r="K104" s="207">
        <f t="shared" si="130"/>
        <v>734136.86650234542</v>
      </c>
      <c r="L104" s="207">
        <f t="shared" si="130"/>
        <v>521603.32819291536</v>
      </c>
      <c r="M104" s="207">
        <f t="shared" si="130"/>
        <v>411278.45939022099</v>
      </c>
      <c r="N104" s="207">
        <f t="shared" si="130"/>
        <v>753615.51336790749</v>
      </c>
      <c r="O104" s="207">
        <f t="shared" ref="O104:O114" si="131">SUM(C104:N104)</f>
        <v>6474864.4975091275</v>
      </c>
      <c r="Q104"/>
      <c r="R104" s="325">
        <f t="shared" ref="R104" si="132">R75+R89</f>
        <v>6474864.4975091275</v>
      </c>
      <c r="S104"/>
      <c r="T104"/>
      <c r="U104" s="292"/>
      <c r="V104" s="292"/>
      <c r="W104" s="292"/>
      <c r="X104" s="292"/>
      <c r="Y104" s="292"/>
      <c r="Z104" s="292"/>
      <c r="AA104" s="296"/>
      <c r="AB104" s="296"/>
      <c r="AC104" s="296"/>
      <c r="AD104" s="296"/>
      <c r="AE104" s="296"/>
      <c r="AF104" s="296"/>
      <c r="AG104" s="296"/>
      <c r="AH104" s="296"/>
    </row>
    <row r="105" spans="1:34" s="156" customFormat="1" x14ac:dyDescent="0.25">
      <c r="A105" s="155"/>
      <c r="B105" s="205" t="s">
        <v>2</v>
      </c>
      <c r="C105" s="207">
        <f t="shared" ref="C105:N105" si="133">C76+C90</f>
        <v>0</v>
      </c>
      <c r="D105" s="207">
        <f t="shared" si="133"/>
        <v>0</v>
      </c>
      <c r="E105" s="207">
        <f t="shared" si="133"/>
        <v>0</v>
      </c>
      <c r="F105" s="207">
        <f t="shared" si="133"/>
        <v>0</v>
      </c>
      <c r="G105" s="207">
        <f t="shared" si="133"/>
        <v>0</v>
      </c>
      <c r="H105" s="207">
        <f t="shared" si="133"/>
        <v>0</v>
      </c>
      <c r="I105" s="207">
        <f t="shared" si="133"/>
        <v>0</v>
      </c>
      <c r="J105" s="207">
        <f t="shared" si="133"/>
        <v>0</v>
      </c>
      <c r="K105" s="207">
        <f t="shared" si="133"/>
        <v>0</v>
      </c>
      <c r="L105" s="207">
        <f t="shared" si="133"/>
        <v>0</v>
      </c>
      <c r="M105" s="207">
        <f t="shared" si="133"/>
        <v>0</v>
      </c>
      <c r="N105" s="207">
        <f t="shared" si="133"/>
        <v>0</v>
      </c>
      <c r="O105" s="207">
        <f t="shared" si="131"/>
        <v>0</v>
      </c>
      <c r="Q105"/>
      <c r="R105" s="325">
        <f t="shared" ref="R105" si="134">R76+R90</f>
        <v>0</v>
      </c>
      <c r="S105"/>
      <c r="T105"/>
      <c r="U105" s="292"/>
      <c r="V105" s="292"/>
      <c r="W105" s="292"/>
      <c r="X105" s="292"/>
      <c r="Y105" s="292"/>
      <c r="Z105" s="292"/>
      <c r="AA105" s="296"/>
      <c r="AB105" s="296"/>
      <c r="AC105" s="296"/>
      <c r="AD105" s="296"/>
      <c r="AE105" s="296"/>
      <c r="AF105" s="296"/>
      <c r="AG105" s="296"/>
      <c r="AH105" s="296"/>
    </row>
    <row r="106" spans="1:34" s="156" customFormat="1" x14ac:dyDescent="0.25">
      <c r="A106" s="155"/>
      <c r="B106" s="205" t="s">
        <v>9</v>
      </c>
      <c r="C106" s="207">
        <f t="shared" ref="C106:N106" si="135">C77+C91</f>
        <v>153650.48960204975</v>
      </c>
      <c r="D106" s="207">
        <f t="shared" si="135"/>
        <v>171927.4230176261</v>
      </c>
      <c r="E106" s="207">
        <f t="shared" si="135"/>
        <v>252083.72243256943</v>
      </c>
      <c r="F106" s="207">
        <f t="shared" si="135"/>
        <v>516415.91936448979</v>
      </c>
      <c r="G106" s="207">
        <f t="shared" si="135"/>
        <v>250579.55297241657</v>
      </c>
      <c r="H106" s="207">
        <f t="shared" si="135"/>
        <v>582212.73958663247</v>
      </c>
      <c r="I106" s="207">
        <f t="shared" si="135"/>
        <v>532505.70102775935</v>
      </c>
      <c r="J106" s="207">
        <f t="shared" si="135"/>
        <v>920596.64974615793</v>
      </c>
      <c r="K106" s="207">
        <f t="shared" si="135"/>
        <v>553286.85557034065</v>
      </c>
      <c r="L106" s="207">
        <f t="shared" si="135"/>
        <v>311216.06070677453</v>
      </c>
      <c r="M106" s="207">
        <f t="shared" si="135"/>
        <v>445864.5724916539</v>
      </c>
      <c r="N106" s="207">
        <f t="shared" si="135"/>
        <v>675557.22995097714</v>
      </c>
      <c r="O106" s="207">
        <f t="shared" si="131"/>
        <v>5365896.9164694482</v>
      </c>
      <c r="Q106"/>
      <c r="R106" s="325">
        <f t="shared" ref="R106" si="136">R77+R91</f>
        <v>5365896.9164694473</v>
      </c>
      <c r="S106"/>
      <c r="T106"/>
      <c r="U106" s="292"/>
      <c r="V106" s="292"/>
      <c r="W106" s="292"/>
      <c r="X106" s="292"/>
      <c r="Y106" s="292"/>
      <c r="Z106" s="292"/>
      <c r="AA106" s="296"/>
      <c r="AB106" s="296"/>
      <c r="AC106" s="296"/>
      <c r="AD106" s="296"/>
      <c r="AE106" s="296"/>
      <c r="AF106" s="296"/>
      <c r="AG106" s="296"/>
      <c r="AH106" s="296"/>
    </row>
    <row r="107" spans="1:34" s="156" customFormat="1" x14ac:dyDescent="0.25">
      <c r="A107" s="155"/>
      <c r="B107" s="205" t="s">
        <v>3</v>
      </c>
      <c r="C107" s="207">
        <f t="shared" ref="C107:N107" si="137">C78+C92</f>
        <v>901.75486329823786</v>
      </c>
      <c r="D107" s="207">
        <f t="shared" si="137"/>
        <v>22833.44680213098</v>
      </c>
      <c r="E107" s="207">
        <f t="shared" si="137"/>
        <v>20847.14789239331</v>
      </c>
      <c r="F107" s="207">
        <f t="shared" si="137"/>
        <v>11773.040633632529</v>
      </c>
      <c r="G107" s="207">
        <f t="shared" si="137"/>
        <v>21596.762820855609</v>
      </c>
      <c r="H107" s="207">
        <f t="shared" si="137"/>
        <v>38258.49013937643</v>
      </c>
      <c r="I107" s="207">
        <f t="shared" si="137"/>
        <v>26372.856898046663</v>
      </c>
      <c r="J107" s="207">
        <f t="shared" si="137"/>
        <v>27295.11427900544</v>
      </c>
      <c r="K107" s="207">
        <f t="shared" si="137"/>
        <v>60150.319567847735</v>
      </c>
      <c r="L107" s="207">
        <f t="shared" si="137"/>
        <v>31127.997270639746</v>
      </c>
      <c r="M107" s="207">
        <f t="shared" si="137"/>
        <v>28322.125517331759</v>
      </c>
      <c r="N107" s="207">
        <f t="shared" si="137"/>
        <v>94817.481792854029</v>
      </c>
      <c r="O107" s="207">
        <f t="shared" si="131"/>
        <v>384296.53847741248</v>
      </c>
      <c r="Q107"/>
      <c r="R107" s="325">
        <f t="shared" ref="R107" si="138">R78+R92</f>
        <v>384296.53847741248</v>
      </c>
      <c r="S107"/>
      <c r="T107"/>
      <c r="U107" s="292"/>
      <c r="V107" s="292"/>
      <c r="W107" s="292"/>
      <c r="X107" s="292"/>
      <c r="Y107" s="292"/>
      <c r="Z107" s="292"/>
      <c r="AA107" s="296"/>
      <c r="AB107" s="296"/>
      <c r="AC107" s="296"/>
      <c r="AD107" s="296"/>
      <c r="AE107" s="296"/>
      <c r="AF107" s="296"/>
      <c r="AG107" s="296"/>
      <c r="AH107" s="296"/>
    </row>
    <row r="108" spans="1:34" s="156" customFormat="1" x14ac:dyDescent="0.25">
      <c r="A108" s="155"/>
      <c r="B108" s="205" t="s">
        <v>4</v>
      </c>
      <c r="C108" s="207">
        <f t="shared" ref="C108:N108" si="139">C79+C93</f>
        <v>24064.539805700402</v>
      </c>
      <c r="D108" s="207">
        <f t="shared" si="139"/>
        <v>39838.843065947891</v>
      </c>
      <c r="E108" s="207">
        <f t="shared" si="139"/>
        <v>58568.811107452086</v>
      </c>
      <c r="F108" s="207">
        <f t="shared" si="139"/>
        <v>354972.45324154536</v>
      </c>
      <c r="G108" s="207">
        <f t="shared" si="139"/>
        <v>1301999.6652539039</v>
      </c>
      <c r="H108" s="207">
        <f t="shared" si="139"/>
        <v>671683.2912507673</v>
      </c>
      <c r="I108" s="207">
        <f t="shared" si="139"/>
        <v>812067.20753637818</v>
      </c>
      <c r="J108" s="207">
        <f t="shared" si="139"/>
        <v>884215.02673724259</v>
      </c>
      <c r="K108" s="207">
        <f t="shared" si="139"/>
        <v>559662.4424956718</v>
      </c>
      <c r="L108" s="207">
        <f t="shared" si="139"/>
        <v>425594.34610803612</v>
      </c>
      <c r="M108" s="207">
        <f t="shared" si="139"/>
        <v>230558.23835110071</v>
      </c>
      <c r="N108" s="207">
        <f t="shared" si="139"/>
        <v>170035.7313040728</v>
      </c>
      <c r="O108" s="207">
        <f t="shared" si="131"/>
        <v>5533260.5962578189</v>
      </c>
      <c r="Q108"/>
      <c r="R108" s="325">
        <f t="shared" ref="R108" si="140">R79+R93</f>
        <v>5533260.5962578189</v>
      </c>
      <c r="S108"/>
      <c r="T108"/>
      <c r="U108" s="292"/>
      <c r="V108" s="292"/>
      <c r="W108" s="292"/>
      <c r="X108" s="292"/>
      <c r="Y108" s="292"/>
      <c r="Z108" s="292"/>
      <c r="AA108" s="296"/>
      <c r="AB108" s="296"/>
      <c r="AC108" s="296"/>
      <c r="AD108" s="296"/>
      <c r="AE108" s="296"/>
      <c r="AF108" s="296"/>
      <c r="AG108" s="296"/>
      <c r="AH108" s="296"/>
    </row>
    <row r="109" spans="1:34" s="156" customFormat="1" x14ac:dyDescent="0.25">
      <c r="A109" s="155"/>
      <c r="B109" s="205" t="s">
        <v>5</v>
      </c>
      <c r="C109" s="207">
        <f t="shared" ref="C109:N109" si="141">C80+C94</f>
        <v>24138.889855392696</v>
      </c>
      <c r="D109" s="207">
        <f t="shared" si="141"/>
        <v>26044.175783677983</v>
      </c>
      <c r="E109" s="207">
        <f t="shared" si="141"/>
        <v>34722.264462350671</v>
      </c>
      <c r="F109" s="207">
        <f t="shared" si="141"/>
        <v>58632.009730667858</v>
      </c>
      <c r="G109" s="207">
        <f t="shared" si="141"/>
        <v>102446.89760372849</v>
      </c>
      <c r="H109" s="207">
        <f t="shared" si="141"/>
        <v>62750.445173752938</v>
      </c>
      <c r="I109" s="207">
        <f t="shared" si="141"/>
        <v>102542.70370318917</v>
      </c>
      <c r="J109" s="207">
        <f t="shared" si="141"/>
        <v>125242.24507592927</v>
      </c>
      <c r="K109" s="207">
        <f t="shared" si="141"/>
        <v>104613.15955011606</v>
      </c>
      <c r="L109" s="207">
        <f t="shared" si="141"/>
        <v>73458.139838687217</v>
      </c>
      <c r="M109" s="207">
        <f t="shared" si="141"/>
        <v>66237.345856696193</v>
      </c>
      <c r="N109" s="207">
        <f t="shared" si="141"/>
        <v>55054.189108655766</v>
      </c>
      <c r="O109" s="207">
        <f t="shared" si="131"/>
        <v>835882.46574284439</v>
      </c>
      <c r="Q109"/>
      <c r="R109" s="325">
        <f t="shared" ref="R109" si="142">R80+R94</f>
        <v>835882.46574284439</v>
      </c>
      <c r="S109"/>
      <c r="T109"/>
      <c r="U109" s="292"/>
      <c r="V109" s="292"/>
      <c r="W109" s="292"/>
      <c r="X109" s="292"/>
      <c r="Y109" s="292"/>
      <c r="Z109" s="292"/>
      <c r="AA109" s="296"/>
      <c r="AB109" s="296"/>
      <c r="AC109" s="296"/>
      <c r="AD109" s="296"/>
      <c r="AE109" s="296"/>
      <c r="AF109" s="296"/>
      <c r="AG109" s="296"/>
      <c r="AH109" s="296"/>
    </row>
    <row r="110" spans="1:34" s="156" customFormat="1" x14ac:dyDescent="0.25">
      <c r="A110" s="155"/>
      <c r="B110" s="205" t="s">
        <v>6</v>
      </c>
      <c r="C110" s="207">
        <f t="shared" ref="C110:N110" si="143">C81+C95</f>
        <v>0</v>
      </c>
      <c r="D110" s="207">
        <f t="shared" si="143"/>
        <v>0</v>
      </c>
      <c r="E110" s="207">
        <f t="shared" si="143"/>
        <v>0</v>
      </c>
      <c r="F110" s="207">
        <f t="shared" si="143"/>
        <v>0</v>
      </c>
      <c r="G110" s="207">
        <f t="shared" si="143"/>
        <v>0</v>
      </c>
      <c r="H110" s="207">
        <f t="shared" si="143"/>
        <v>0</v>
      </c>
      <c r="I110" s="207">
        <f t="shared" si="143"/>
        <v>0</v>
      </c>
      <c r="J110" s="207">
        <f t="shared" si="143"/>
        <v>0</v>
      </c>
      <c r="K110" s="207">
        <f t="shared" si="143"/>
        <v>0</v>
      </c>
      <c r="L110" s="207">
        <f t="shared" si="143"/>
        <v>0</v>
      </c>
      <c r="M110" s="207">
        <f t="shared" si="143"/>
        <v>0</v>
      </c>
      <c r="N110" s="207">
        <f t="shared" si="143"/>
        <v>0</v>
      </c>
      <c r="O110" s="207">
        <f t="shared" si="131"/>
        <v>0</v>
      </c>
      <c r="Q110"/>
      <c r="R110" s="325">
        <f t="shared" ref="R110" si="144">R81+R95</f>
        <v>0</v>
      </c>
      <c r="S110"/>
      <c r="T110"/>
      <c r="U110" s="292"/>
      <c r="V110" s="292"/>
      <c r="W110" s="292"/>
      <c r="X110" s="292"/>
      <c r="Y110" s="292"/>
      <c r="Z110" s="292"/>
      <c r="AA110" s="296"/>
      <c r="AB110" s="296"/>
      <c r="AC110" s="296"/>
      <c r="AD110" s="296"/>
      <c r="AE110" s="296"/>
      <c r="AF110" s="296"/>
      <c r="AG110" s="296"/>
      <c r="AH110" s="296"/>
    </row>
    <row r="111" spans="1:34" s="156" customFormat="1" x14ac:dyDescent="0.25">
      <c r="A111" s="155"/>
      <c r="B111" s="205" t="s">
        <v>7</v>
      </c>
      <c r="C111" s="207">
        <f t="shared" ref="C111:N111" si="145">C82+C96</f>
        <v>257.37442047836947</v>
      </c>
      <c r="D111" s="207">
        <f t="shared" si="145"/>
        <v>6739.4329024713952</v>
      </c>
      <c r="E111" s="207">
        <f t="shared" si="145"/>
        <v>4739.1540313388123</v>
      </c>
      <c r="F111" s="207">
        <f t="shared" si="145"/>
        <v>4318.5963467900647</v>
      </c>
      <c r="G111" s="207">
        <f t="shared" si="145"/>
        <v>3878.3605001105716</v>
      </c>
      <c r="H111" s="207">
        <f t="shared" si="145"/>
        <v>11058.580821493293</v>
      </c>
      <c r="I111" s="207">
        <f t="shared" si="145"/>
        <v>10480.645226130448</v>
      </c>
      <c r="J111" s="207">
        <f t="shared" si="145"/>
        <v>10616.815764463052</v>
      </c>
      <c r="K111" s="207">
        <f t="shared" si="145"/>
        <v>13602.563418509471</v>
      </c>
      <c r="L111" s="207">
        <f t="shared" si="145"/>
        <v>8103.8503333890703</v>
      </c>
      <c r="M111" s="207">
        <f t="shared" si="145"/>
        <v>11532.373518912127</v>
      </c>
      <c r="N111" s="207">
        <f t="shared" si="145"/>
        <v>28472.69014876939</v>
      </c>
      <c r="O111" s="207">
        <f t="shared" si="131"/>
        <v>113800.43743285607</v>
      </c>
      <c r="Q111"/>
      <c r="R111" s="325">
        <f t="shared" ref="R111" si="146">R82+R96</f>
        <v>113800.43743285604</v>
      </c>
      <c r="S111"/>
      <c r="T111"/>
      <c r="U111" s="292"/>
      <c r="V111" s="292"/>
      <c r="W111" s="292"/>
      <c r="X111" s="292"/>
      <c r="Y111" s="292"/>
      <c r="Z111" s="292"/>
      <c r="AA111" s="296"/>
      <c r="AB111" s="296"/>
      <c r="AC111" s="296"/>
      <c r="AD111" s="296"/>
      <c r="AE111" s="296"/>
      <c r="AF111" s="296"/>
      <c r="AG111" s="296"/>
      <c r="AH111" s="296"/>
    </row>
    <row r="112" spans="1:34" s="156" customFormat="1" x14ac:dyDescent="0.25">
      <c r="A112" s="155"/>
      <c r="B112" s="205" t="s">
        <v>8</v>
      </c>
      <c r="C112" s="207">
        <f t="shared" ref="C112:N112" si="147">C83+C97</f>
        <v>47095.074256821448</v>
      </c>
      <c r="D112" s="207">
        <f t="shared" si="147"/>
        <v>39919.711104641894</v>
      </c>
      <c r="E112" s="207">
        <f t="shared" si="147"/>
        <v>96917.581011952061</v>
      </c>
      <c r="F112" s="207">
        <f t="shared" si="147"/>
        <v>467867.7557037574</v>
      </c>
      <c r="G112" s="207">
        <f t="shared" si="147"/>
        <v>57784.638513149606</v>
      </c>
      <c r="H112" s="207">
        <f t="shared" si="147"/>
        <v>418832.01559771306</v>
      </c>
      <c r="I112" s="207">
        <f t="shared" si="147"/>
        <v>409140.12552227086</v>
      </c>
      <c r="J112" s="207">
        <f t="shared" si="147"/>
        <v>219248.38113294498</v>
      </c>
      <c r="K112" s="207">
        <f t="shared" si="147"/>
        <v>150483.52687177944</v>
      </c>
      <c r="L112" s="207">
        <f t="shared" si="147"/>
        <v>182114.93088626507</v>
      </c>
      <c r="M112" s="207">
        <f t="shared" si="147"/>
        <v>205549.95729187544</v>
      </c>
      <c r="N112" s="207">
        <f t="shared" si="147"/>
        <v>184639.27946951016</v>
      </c>
      <c r="O112" s="207">
        <f t="shared" si="131"/>
        <v>2479592.9773626812</v>
      </c>
      <c r="Q112"/>
      <c r="R112" s="325">
        <f t="shared" ref="R112" si="148">R83+R97</f>
        <v>2479592.9773626816</v>
      </c>
      <c r="S112"/>
      <c r="T112"/>
      <c r="U112" s="292"/>
      <c r="V112" s="292"/>
      <c r="W112" s="292"/>
      <c r="X112" s="292"/>
      <c r="Y112" s="292"/>
      <c r="Z112" s="292"/>
      <c r="AA112" s="296"/>
      <c r="AB112" s="296"/>
      <c r="AC112" s="296"/>
      <c r="AD112" s="296"/>
      <c r="AE112" s="296"/>
      <c r="AF112" s="296"/>
      <c r="AG112" s="296"/>
      <c r="AH112" s="296"/>
    </row>
    <row r="113" spans="1:34" s="156" customFormat="1" x14ac:dyDescent="0.25">
      <c r="A113" s="155"/>
      <c r="B113" s="205" t="s">
        <v>42</v>
      </c>
      <c r="C113" s="207">
        <f t="shared" ref="C113:N113" si="149">C84+C98</f>
        <v>0</v>
      </c>
      <c r="D113" s="207">
        <f t="shared" si="149"/>
        <v>0</v>
      </c>
      <c r="E113" s="207">
        <f t="shared" si="149"/>
        <v>0</v>
      </c>
      <c r="F113" s="207">
        <f t="shared" si="149"/>
        <v>0</v>
      </c>
      <c r="G113" s="207">
        <f t="shared" si="149"/>
        <v>0</v>
      </c>
      <c r="H113" s="207">
        <f t="shared" si="149"/>
        <v>0</v>
      </c>
      <c r="I113" s="207">
        <f t="shared" si="149"/>
        <v>0</v>
      </c>
      <c r="J113" s="207">
        <f t="shared" si="149"/>
        <v>0</v>
      </c>
      <c r="K113" s="207">
        <f t="shared" si="149"/>
        <v>0</v>
      </c>
      <c r="L113" s="207">
        <f t="shared" si="149"/>
        <v>0</v>
      </c>
      <c r="M113" s="207">
        <f t="shared" si="149"/>
        <v>0</v>
      </c>
      <c r="N113" s="207">
        <f t="shared" si="149"/>
        <v>0</v>
      </c>
      <c r="O113" s="207">
        <f t="shared" si="131"/>
        <v>0</v>
      </c>
      <c r="Q113"/>
      <c r="R113" s="325">
        <f t="shared" ref="R113" si="150">R84+R98</f>
        <v>0</v>
      </c>
      <c r="S113"/>
      <c r="T113"/>
      <c r="U113" s="292"/>
      <c r="V113" s="292"/>
      <c r="W113" s="292"/>
      <c r="X113" s="292"/>
      <c r="Y113" s="292"/>
      <c r="Z113" s="292"/>
      <c r="AA113" s="296"/>
      <c r="AB113" s="296"/>
      <c r="AC113" s="296"/>
      <c r="AD113" s="296"/>
      <c r="AE113" s="296"/>
      <c r="AF113" s="296"/>
      <c r="AG113" s="296"/>
      <c r="AH113" s="296"/>
    </row>
    <row r="114" spans="1:34" s="156" customFormat="1" x14ac:dyDescent="0.25">
      <c r="A114" s="155"/>
      <c r="B114" s="205" t="s">
        <v>43</v>
      </c>
      <c r="C114" s="207">
        <f t="shared" ref="C114:N114" si="151">C85+C99</f>
        <v>680431.7823243856</v>
      </c>
      <c r="D114" s="207">
        <f t="shared" si="151"/>
        <v>815006.94869892672</v>
      </c>
      <c r="E114" s="207">
        <f t="shared" si="151"/>
        <v>935655.47711792146</v>
      </c>
      <c r="F114" s="207">
        <f t="shared" si="151"/>
        <v>2596087.8505088552</v>
      </c>
      <c r="G114" s="207">
        <f t="shared" si="151"/>
        <v>2186406.2034110352</v>
      </c>
      <c r="H114" s="207">
        <f t="shared" si="151"/>
        <v>2405134.7755214651</v>
      </c>
      <c r="I114" s="207">
        <f t="shared" si="151"/>
        <v>3077590.9904866139</v>
      </c>
      <c r="J114" s="207">
        <f t="shared" si="151"/>
        <v>3214954.7795110838</v>
      </c>
      <c r="K114" s="207">
        <f t="shared" si="151"/>
        <v>2586583.8949552225</v>
      </c>
      <c r="L114" s="207">
        <f t="shared" si="151"/>
        <v>1925569.71078431</v>
      </c>
      <c r="M114" s="207">
        <f t="shared" si="151"/>
        <v>1704851.5848598406</v>
      </c>
      <c r="N114" s="207">
        <f t="shared" si="151"/>
        <v>2367113.4604670648</v>
      </c>
      <c r="O114" s="207">
        <f t="shared" si="131"/>
        <v>24495387.458646722</v>
      </c>
      <c r="Q114"/>
      <c r="R114" s="325">
        <f t="shared" ref="R114" si="152">R85+R99</f>
        <v>24495387.458646726</v>
      </c>
      <c r="S114"/>
      <c r="T114"/>
      <c r="U114" s="292"/>
      <c r="V114" s="292"/>
      <c r="W114" s="292"/>
      <c r="X114" s="292"/>
      <c r="Y114" s="292"/>
      <c r="Z114" s="292"/>
      <c r="AA114" s="296"/>
      <c r="AB114" s="296"/>
      <c r="AC114" s="296"/>
      <c r="AD114" s="296"/>
      <c r="AE114" s="296"/>
      <c r="AF114" s="296"/>
      <c r="AG114" s="296"/>
      <c r="AH114" s="296"/>
    </row>
    <row r="115" spans="1:34" s="156" customFormat="1" x14ac:dyDescent="0.25">
      <c r="A115" s="155"/>
      <c r="B115" s="20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6"/>
      <c r="Q115"/>
      <c r="R115" s="93"/>
      <c r="S115"/>
      <c r="T115"/>
      <c r="U115" s="292"/>
      <c r="V115" s="292"/>
      <c r="W115" s="292"/>
      <c r="X115" s="292"/>
      <c r="Y115" s="292"/>
      <c r="Z115" s="292"/>
      <c r="AA115" s="296"/>
      <c r="AB115" s="296"/>
      <c r="AC115" s="296"/>
      <c r="AD115" s="296"/>
      <c r="AE115" s="296"/>
      <c r="AF115" s="296"/>
      <c r="AG115" s="296"/>
      <c r="AH115" s="296"/>
    </row>
    <row r="116" spans="1:34" s="156" customFormat="1" x14ac:dyDescent="0.25">
      <c r="A116" s="155"/>
      <c r="B116" s="20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 t="s">
        <v>173</v>
      </c>
      <c r="O116" s="203">
        <f>SUM(C4:N14,C18:N28,C32:N42,C46:N56,C60:N70)</f>
        <v>24495387.458646726</v>
      </c>
      <c r="Q116"/>
      <c r="R116" s="326"/>
      <c r="S116"/>
      <c r="T116"/>
      <c r="U116" s="292"/>
      <c r="V116" s="292"/>
      <c r="W116" s="292"/>
      <c r="X116" s="292"/>
      <c r="Y116" s="292"/>
      <c r="Z116" s="292"/>
      <c r="AA116" s="296"/>
      <c r="AB116" s="296"/>
      <c r="AC116" s="296"/>
      <c r="AD116" s="296"/>
      <c r="AE116" s="296"/>
      <c r="AF116" s="296"/>
      <c r="AG116" s="296"/>
      <c r="AH116" s="296"/>
    </row>
    <row r="117" spans="1:34" x14ac:dyDescent="0.25">
      <c r="N117" s="205" t="s">
        <v>173</v>
      </c>
      <c r="O117" s="208" t="str">
        <f>IF(ROUND(O100,5)=ROUND(O116,5),"ok","SUM ERROR")</f>
        <v>ok</v>
      </c>
      <c r="R117" s="327"/>
    </row>
  </sheetData>
  <mergeCells count="14">
    <mergeCell ref="T18:T28"/>
    <mergeCell ref="T4:T14"/>
    <mergeCell ref="T60:T70"/>
    <mergeCell ref="M100:N100"/>
    <mergeCell ref="A88:A98"/>
    <mergeCell ref="A74:A84"/>
    <mergeCell ref="T32:T42"/>
    <mergeCell ref="T46:T56"/>
    <mergeCell ref="A18:A28"/>
    <mergeCell ref="C1:N1"/>
    <mergeCell ref="A4:A14"/>
    <mergeCell ref="A60:A70"/>
    <mergeCell ref="A32:A42"/>
    <mergeCell ref="A46:A56"/>
  </mergeCells>
  <conditionalFormatting sqref="O117">
    <cfRule type="cellIs" dxfId="4" priority="2" operator="equal">
      <formula>"SUM ERROR"</formula>
    </cfRule>
  </conditionalFormatting>
  <conditionalFormatting sqref="R117">
    <cfRule type="cellIs" dxfId="3" priority="1" operator="equal">
      <formula>"SUM ERROR"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EA151"/>
  <sheetViews>
    <sheetView topLeftCell="AP1" zoomScale="80" zoomScaleNormal="80" workbookViewId="0">
      <pane ySplit="1" topLeftCell="A11" activePane="bottomLeft" state="frozen"/>
      <selection pane="bottomLeft" activeCell="BN1" sqref="BN1:BN1048576"/>
    </sheetView>
  </sheetViews>
  <sheetFormatPr defaultRowHeight="15" x14ac:dyDescent="0.25"/>
  <cols>
    <col min="1" max="1" width="8.28515625" style="65" customWidth="1"/>
    <col min="2" max="2" width="19.28515625" bestFit="1" customWidth="1"/>
    <col min="3" max="3" width="12.5703125" bestFit="1" customWidth="1"/>
    <col min="4" max="5" width="12.5703125" customWidth="1"/>
    <col min="6" max="14" width="11.7109375" bestFit="1" customWidth="1"/>
    <col min="15" max="15" width="14" bestFit="1" customWidth="1"/>
    <col min="16" max="16" width="13.42578125" customWidth="1"/>
    <col min="17" max="17" width="8.28515625" customWidth="1"/>
    <col min="18" max="18" width="19.28515625" customWidth="1"/>
    <col min="19" max="28" width="11.5703125" customWidth="1"/>
    <col min="29" max="29" width="12.7109375" customWidth="1"/>
    <col min="30" max="30" width="12" customWidth="1"/>
    <col min="31" max="31" width="13.42578125" customWidth="1"/>
    <col min="32" max="32" width="12.42578125" customWidth="1"/>
    <col min="33" max="33" width="8.28515625" customWidth="1"/>
    <col min="34" max="34" width="19.28515625" customWidth="1"/>
    <col min="35" max="35" width="11" customWidth="1"/>
    <col min="36" max="36" width="11.5703125" customWidth="1"/>
    <col min="37" max="37" width="10.5703125" customWidth="1"/>
    <col min="38" max="38" width="11.5703125" customWidth="1"/>
    <col min="39" max="39" width="10.5703125" customWidth="1"/>
    <col min="40" max="40" width="11.5703125" customWidth="1"/>
    <col min="41" max="41" width="10.5703125" customWidth="1"/>
    <col min="42" max="42" width="11.5703125" customWidth="1"/>
    <col min="43" max="43" width="11.28515625" customWidth="1"/>
    <col min="44" max="44" width="11.5703125" customWidth="1"/>
    <col min="45" max="45" width="11.28515625" customWidth="1"/>
    <col min="46" max="46" width="11.5703125" customWidth="1"/>
    <col min="47" max="47" width="12.5703125" customWidth="1"/>
    <col min="48" max="48" width="13.5703125" customWidth="1"/>
    <col min="49" max="49" width="9.7109375" customWidth="1"/>
    <col min="50" max="50" width="19.28515625" customWidth="1"/>
    <col min="51" max="51" width="10" customWidth="1"/>
    <col min="52" max="52" width="9.42578125" customWidth="1"/>
    <col min="53" max="62" width="10.28515625" customWidth="1"/>
    <col min="63" max="63" width="12.5703125" customWidth="1"/>
    <col min="64" max="64" width="11.42578125" customWidth="1"/>
    <col min="65" max="65" width="9.28515625" customWidth="1"/>
    <col min="66" max="66" width="14.5703125" style="86" customWidth="1"/>
    <col min="67" max="67" width="5.7109375" customWidth="1"/>
    <col min="68" max="68" width="9.28515625" customWidth="1"/>
    <col min="69" max="69" width="20" customWidth="1"/>
    <col min="70" max="82" width="7.7109375" customWidth="1"/>
    <col min="83" max="84" width="9.28515625" customWidth="1"/>
    <col min="85" max="85" width="19.7109375" customWidth="1"/>
    <col min="86" max="88" width="9.28515625" customWidth="1"/>
    <col min="89" max="100" width="8.7109375"/>
    <col min="101" max="101" width="19.5703125" customWidth="1"/>
    <col min="102" max="116" width="8.7109375"/>
    <col min="117" max="117" width="19.42578125" customWidth="1"/>
    <col min="118" max="130" width="8.7109375"/>
    <col min="131" max="131" width="8.85546875"/>
  </cols>
  <sheetData>
    <row r="1" spans="1:131" ht="33" customHeight="1" x14ac:dyDescent="0.25">
      <c r="C1" s="408" t="s">
        <v>145</v>
      </c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10"/>
      <c r="S1" s="400" t="s">
        <v>146</v>
      </c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2"/>
      <c r="AI1" s="400" t="s">
        <v>147</v>
      </c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2"/>
      <c r="AY1" s="400" t="s">
        <v>148</v>
      </c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2"/>
      <c r="BL1" s="154"/>
      <c r="BR1" s="408" t="s">
        <v>145</v>
      </c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10"/>
      <c r="CH1" s="400" t="s">
        <v>146</v>
      </c>
      <c r="CI1" s="401"/>
      <c r="CJ1" s="401"/>
      <c r="CK1" s="401"/>
      <c r="CL1" s="401"/>
      <c r="CM1" s="401"/>
      <c r="CN1" s="401"/>
      <c r="CO1" s="401"/>
      <c r="CP1" s="401"/>
      <c r="CQ1" s="401"/>
      <c r="CR1" s="401"/>
      <c r="CS1" s="402"/>
      <c r="CX1" s="400" t="s">
        <v>147</v>
      </c>
      <c r="CY1" s="401"/>
      <c r="CZ1" s="401"/>
      <c r="DA1" s="401"/>
      <c r="DB1" s="401"/>
      <c r="DC1" s="401"/>
      <c r="DD1" s="401"/>
      <c r="DE1" s="401"/>
      <c r="DF1" s="401"/>
      <c r="DG1" s="401"/>
      <c r="DH1" s="401"/>
      <c r="DI1" s="402"/>
      <c r="DN1" s="400" t="s">
        <v>148</v>
      </c>
      <c r="DO1" s="401"/>
      <c r="DP1" s="401"/>
      <c r="DQ1" s="401"/>
      <c r="DR1" s="401"/>
      <c r="DS1" s="401"/>
      <c r="DT1" s="401"/>
      <c r="DU1" s="401"/>
      <c r="DV1" s="401"/>
      <c r="DW1" s="401"/>
      <c r="DX1" s="401"/>
      <c r="DY1" s="402"/>
    </row>
    <row r="2" spans="1:131" ht="6" customHeight="1" thickBot="1" x14ac:dyDescent="0.3">
      <c r="C2" s="71"/>
      <c r="D2" s="72"/>
      <c r="E2" s="72"/>
      <c r="F2" s="72"/>
      <c r="G2" s="72"/>
      <c r="H2" s="72"/>
      <c r="I2" s="72"/>
      <c r="J2" s="72"/>
      <c r="K2" s="72"/>
      <c r="L2" s="72"/>
      <c r="M2" s="72"/>
      <c r="N2" s="284"/>
      <c r="S2" s="71"/>
      <c r="T2" s="72"/>
      <c r="U2" s="72"/>
      <c r="V2" s="72"/>
      <c r="W2" s="72"/>
      <c r="X2" s="72"/>
      <c r="Y2" s="72"/>
      <c r="Z2" s="72"/>
      <c r="AA2" s="72"/>
      <c r="AB2" s="72"/>
      <c r="AC2" s="72"/>
      <c r="AD2" s="284"/>
      <c r="AI2" s="71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284"/>
      <c r="AY2" s="71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284"/>
    </row>
    <row r="3" spans="1:131" ht="20.65" customHeight="1" thickBot="1" x14ac:dyDescent="0.3">
      <c r="B3" s="145" t="s">
        <v>36</v>
      </c>
      <c r="C3" s="146" t="str">
        <f>'RES kWh ENTRY'!C3</f>
        <v>Jan</v>
      </c>
      <c r="D3" s="146" t="str">
        <f>'RES kWh ENTRY'!D3</f>
        <v>Feb</v>
      </c>
      <c r="E3" s="146" t="str">
        <f>'RES kWh ENTRY'!E3</f>
        <v>Mar</v>
      </c>
      <c r="F3" s="146" t="str">
        <f>'RES kWh ENTRY'!F3</f>
        <v>Apr</v>
      </c>
      <c r="G3" s="146" t="str">
        <f>'RES kWh ENTRY'!G3</f>
        <v>May</v>
      </c>
      <c r="H3" s="146" t="str">
        <f>'RES kWh ENTRY'!H3</f>
        <v>Jun</v>
      </c>
      <c r="I3" s="146" t="str">
        <f>'RES kWh ENTRY'!I3</f>
        <v>Jul</v>
      </c>
      <c r="J3" s="146" t="str">
        <f>'RES kWh ENTRY'!J3</f>
        <v>Aug</v>
      </c>
      <c r="K3" s="146" t="str">
        <f>'RES kWh ENTRY'!K3</f>
        <v>Sep</v>
      </c>
      <c r="L3" s="146" t="str">
        <f>'RES kWh ENTRY'!L3</f>
        <v>Oct</v>
      </c>
      <c r="M3" s="146" t="str">
        <f>'RES kWh ENTRY'!M3</f>
        <v>Nov</v>
      </c>
      <c r="N3" s="146" t="str">
        <f>'RES kWh ENTRY'!N3</f>
        <v>Dec</v>
      </c>
      <c r="O3" s="147" t="s">
        <v>34</v>
      </c>
      <c r="R3" s="145" t="s">
        <v>36</v>
      </c>
      <c r="S3" s="146" t="str">
        <f>C3</f>
        <v>Jan</v>
      </c>
      <c r="T3" s="146" t="str">
        <f t="shared" ref="T3:AD3" si="0">D3</f>
        <v>Feb</v>
      </c>
      <c r="U3" s="146" t="str">
        <f t="shared" si="0"/>
        <v>Mar</v>
      </c>
      <c r="V3" s="146" t="str">
        <f t="shared" si="0"/>
        <v>Apr</v>
      </c>
      <c r="W3" s="146" t="str">
        <f t="shared" si="0"/>
        <v>May</v>
      </c>
      <c r="X3" s="146" t="str">
        <f t="shared" si="0"/>
        <v>Jun</v>
      </c>
      <c r="Y3" s="146" t="str">
        <f t="shared" si="0"/>
        <v>Jul</v>
      </c>
      <c r="Z3" s="146" t="str">
        <f t="shared" si="0"/>
        <v>Aug</v>
      </c>
      <c r="AA3" s="146" t="str">
        <f t="shared" si="0"/>
        <v>Sep</v>
      </c>
      <c r="AB3" s="146" t="str">
        <f t="shared" si="0"/>
        <v>Oct</v>
      </c>
      <c r="AC3" s="146" t="str">
        <f t="shared" si="0"/>
        <v>Nov</v>
      </c>
      <c r="AD3" s="146" t="str">
        <f t="shared" si="0"/>
        <v>Dec</v>
      </c>
      <c r="AE3" s="147" t="s">
        <v>34</v>
      </c>
      <c r="AH3" s="145" t="s">
        <v>36</v>
      </c>
      <c r="AI3" s="146" t="str">
        <f>C3</f>
        <v>Jan</v>
      </c>
      <c r="AJ3" s="146" t="str">
        <f t="shared" ref="AJ3:AT3" si="1">D3</f>
        <v>Feb</v>
      </c>
      <c r="AK3" s="146" t="str">
        <f t="shared" si="1"/>
        <v>Mar</v>
      </c>
      <c r="AL3" s="146" t="str">
        <f t="shared" si="1"/>
        <v>Apr</v>
      </c>
      <c r="AM3" s="146" t="str">
        <f t="shared" si="1"/>
        <v>May</v>
      </c>
      <c r="AN3" s="146" t="str">
        <f t="shared" si="1"/>
        <v>Jun</v>
      </c>
      <c r="AO3" s="146" t="str">
        <f t="shared" si="1"/>
        <v>Jul</v>
      </c>
      <c r="AP3" s="146" t="str">
        <f t="shared" si="1"/>
        <v>Aug</v>
      </c>
      <c r="AQ3" s="146" t="str">
        <f t="shared" si="1"/>
        <v>Sep</v>
      </c>
      <c r="AR3" s="146" t="str">
        <f t="shared" si="1"/>
        <v>Oct</v>
      </c>
      <c r="AS3" s="146" t="str">
        <f t="shared" si="1"/>
        <v>Nov</v>
      </c>
      <c r="AT3" s="146" t="str">
        <f t="shared" si="1"/>
        <v>Dec</v>
      </c>
      <c r="AU3" s="147" t="s">
        <v>34</v>
      </c>
      <c r="AX3" s="145" t="s">
        <v>36</v>
      </c>
      <c r="AY3" s="146" t="str">
        <f>C3</f>
        <v>Jan</v>
      </c>
      <c r="AZ3" s="146" t="str">
        <f t="shared" ref="AZ3:BJ3" si="2">D3</f>
        <v>Feb</v>
      </c>
      <c r="BA3" s="146" t="str">
        <f t="shared" si="2"/>
        <v>Mar</v>
      </c>
      <c r="BB3" s="146" t="str">
        <f t="shared" si="2"/>
        <v>Apr</v>
      </c>
      <c r="BC3" s="146" t="str">
        <f t="shared" si="2"/>
        <v>May</v>
      </c>
      <c r="BD3" s="146" t="str">
        <f t="shared" si="2"/>
        <v>Jun</v>
      </c>
      <c r="BE3" s="146" t="str">
        <f t="shared" si="2"/>
        <v>Jul</v>
      </c>
      <c r="BF3" s="146" t="str">
        <f t="shared" si="2"/>
        <v>Aug</v>
      </c>
      <c r="BG3" s="146" t="str">
        <f t="shared" si="2"/>
        <v>Sep</v>
      </c>
      <c r="BH3" s="146" t="str">
        <f t="shared" si="2"/>
        <v>Oct</v>
      </c>
      <c r="BI3" s="146" t="str">
        <f t="shared" si="2"/>
        <v>Nov</v>
      </c>
      <c r="BJ3" s="146" t="str">
        <f t="shared" si="2"/>
        <v>Dec</v>
      </c>
      <c r="BK3" s="147" t="s">
        <v>34</v>
      </c>
      <c r="BN3" s="320" t="s">
        <v>34</v>
      </c>
      <c r="BQ3" s="145" t="s">
        <v>36</v>
      </c>
      <c r="BR3" s="146" t="s">
        <v>181</v>
      </c>
      <c r="BS3" s="146" t="s">
        <v>182</v>
      </c>
      <c r="BT3" s="146" t="s">
        <v>183</v>
      </c>
      <c r="BU3" s="146" t="s">
        <v>184</v>
      </c>
      <c r="BV3" s="146" t="s">
        <v>44</v>
      </c>
      <c r="BW3" s="146" t="s">
        <v>185</v>
      </c>
      <c r="BX3" s="146" t="s">
        <v>186</v>
      </c>
      <c r="BY3" s="146" t="s">
        <v>187</v>
      </c>
      <c r="BZ3" s="146" t="s">
        <v>188</v>
      </c>
      <c r="CA3" s="146" t="s">
        <v>189</v>
      </c>
      <c r="CB3" s="146" t="s">
        <v>190</v>
      </c>
      <c r="CC3" s="146" t="s">
        <v>191</v>
      </c>
      <c r="CD3" s="147" t="s">
        <v>34</v>
      </c>
      <c r="CG3" s="145" t="s">
        <v>36</v>
      </c>
      <c r="CH3" s="146" t="s">
        <v>181</v>
      </c>
      <c r="CI3" s="146" t="s">
        <v>182</v>
      </c>
      <c r="CJ3" s="146" t="s">
        <v>183</v>
      </c>
      <c r="CK3" s="146" t="s">
        <v>184</v>
      </c>
      <c r="CL3" s="146" t="s">
        <v>44</v>
      </c>
      <c r="CM3" s="146" t="s">
        <v>185</v>
      </c>
      <c r="CN3" s="146" t="s">
        <v>186</v>
      </c>
      <c r="CO3" s="146" t="s">
        <v>187</v>
      </c>
      <c r="CP3" s="146" t="s">
        <v>188</v>
      </c>
      <c r="CQ3" s="146" t="s">
        <v>189</v>
      </c>
      <c r="CR3" s="146" t="s">
        <v>190</v>
      </c>
      <c r="CS3" s="146" t="s">
        <v>191</v>
      </c>
      <c r="CT3" s="147" t="s">
        <v>34</v>
      </c>
      <c r="CW3" s="145" t="s">
        <v>36</v>
      </c>
      <c r="CX3" s="146" t="s">
        <v>181</v>
      </c>
      <c r="CY3" s="146" t="s">
        <v>182</v>
      </c>
      <c r="CZ3" s="146" t="s">
        <v>183</v>
      </c>
      <c r="DA3" s="146" t="s">
        <v>184</v>
      </c>
      <c r="DB3" s="146" t="s">
        <v>44</v>
      </c>
      <c r="DC3" s="146" t="s">
        <v>185</v>
      </c>
      <c r="DD3" s="146" t="s">
        <v>186</v>
      </c>
      <c r="DE3" s="146" t="s">
        <v>187</v>
      </c>
      <c r="DF3" s="146" t="s">
        <v>188</v>
      </c>
      <c r="DG3" s="146" t="s">
        <v>189</v>
      </c>
      <c r="DH3" s="146" t="s">
        <v>190</v>
      </c>
      <c r="DI3" s="146" t="s">
        <v>191</v>
      </c>
      <c r="DJ3" s="147" t="s">
        <v>34</v>
      </c>
      <c r="DM3" s="145" t="s">
        <v>36</v>
      </c>
      <c r="DN3" s="146" t="s">
        <v>181</v>
      </c>
      <c r="DO3" s="146" t="s">
        <v>182</v>
      </c>
      <c r="DP3" s="146" t="s">
        <v>183</v>
      </c>
      <c r="DQ3" s="146" t="s">
        <v>184</v>
      </c>
      <c r="DR3" s="146" t="s">
        <v>44</v>
      </c>
      <c r="DS3" s="146" t="s">
        <v>185</v>
      </c>
      <c r="DT3" s="146" t="s">
        <v>186</v>
      </c>
      <c r="DU3" s="146" t="s">
        <v>187</v>
      </c>
      <c r="DV3" s="146" t="s">
        <v>188</v>
      </c>
      <c r="DW3" s="146" t="s">
        <v>189</v>
      </c>
      <c r="DX3" s="146" t="s">
        <v>190</v>
      </c>
      <c r="DY3" s="146" t="s">
        <v>191</v>
      </c>
      <c r="DZ3" s="147" t="s">
        <v>34</v>
      </c>
    </row>
    <row r="4" spans="1:131" ht="15" customHeight="1" x14ac:dyDescent="0.25">
      <c r="A4" s="411" t="s">
        <v>65</v>
      </c>
      <c r="B4" s="157" t="s">
        <v>60</v>
      </c>
      <c r="C4" s="283">
        <f>$BN4*BR4</f>
        <v>0</v>
      </c>
      <c r="D4" s="283">
        <f t="shared" ref="D4:D16" si="3">$BN4*BS4</f>
        <v>0</v>
      </c>
      <c r="E4" s="283">
        <f t="shared" ref="E4:E16" si="4">$BN4*BT4</f>
        <v>0</v>
      </c>
      <c r="F4" s="283">
        <f t="shared" ref="F4:F16" si="5">$BN4*BU4</f>
        <v>0</v>
      </c>
      <c r="G4" s="283">
        <f t="shared" ref="G4:G16" si="6">$BN4*BV4</f>
        <v>0</v>
      </c>
      <c r="H4" s="283">
        <f t="shared" ref="H4:H16" si="7">$BN4*BW4</f>
        <v>0</v>
      </c>
      <c r="I4" s="283">
        <f t="shared" ref="I4:I16" si="8">$BN4*BX4</f>
        <v>0</v>
      </c>
      <c r="J4" s="283">
        <f t="shared" ref="J4:J16" si="9">$BN4*BY4</f>
        <v>0</v>
      </c>
      <c r="K4" s="283">
        <f t="shared" ref="K4:K16" si="10">$BN4*BZ4</f>
        <v>0</v>
      </c>
      <c r="L4" s="283">
        <f t="shared" ref="L4:L16" si="11">$BN4*CA4</f>
        <v>0</v>
      </c>
      <c r="M4" s="283">
        <f t="shared" ref="M4:M16" si="12">$BN4*CB4</f>
        <v>0</v>
      </c>
      <c r="N4" s="283">
        <f t="shared" ref="N4:N16" si="13">$BN4*CC4</f>
        <v>0</v>
      </c>
      <c r="O4" s="61">
        <f t="shared" ref="O4:O17" si="14">SUM(C4:N4)</f>
        <v>0</v>
      </c>
      <c r="Q4" s="411" t="s">
        <v>65</v>
      </c>
      <c r="R4" s="157" t="s">
        <v>60</v>
      </c>
      <c r="S4" s="283">
        <f>$BN4*CH4</f>
        <v>0</v>
      </c>
      <c r="T4" s="283">
        <f t="shared" ref="T4:T16" si="15">$BN4*CI4</f>
        <v>0</v>
      </c>
      <c r="U4" s="283">
        <f t="shared" ref="U4:U16" si="16">$BN4*CJ4</f>
        <v>0</v>
      </c>
      <c r="V4" s="283">
        <f t="shared" ref="V4:V16" si="17">$BN4*CK4</f>
        <v>0</v>
      </c>
      <c r="W4" s="283">
        <f t="shared" ref="W4:W16" si="18">$BN4*CL4</f>
        <v>0</v>
      </c>
      <c r="X4" s="283">
        <f t="shared" ref="X4:X16" si="19">$BN4*CM4</f>
        <v>0</v>
      </c>
      <c r="Y4" s="283">
        <f t="shared" ref="Y4:Y16" si="20">$BN4*CN4</f>
        <v>0</v>
      </c>
      <c r="Z4" s="283">
        <f t="shared" ref="Z4:Z16" si="21">$BN4*CO4</f>
        <v>0</v>
      </c>
      <c r="AA4" s="283">
        <f t="shared" ref="AA4:AA16" si="22">$BN4*CP4</f>
        <v>0</v>
      </c>
      <c r="AB4" s="283">
        <f t="shared" ref="AB4:AB16" si="23">$BN4*CQ4</f>
        <v>0</v>
      </c>
      <c r="AC4" s="283">
        <f t="shared" ref="AC4:AC16" si="24">$BN4*CR4</f>
        <v>0</v>
      </c>
      <c r="AD4" s="283">
        <f t="shared" ref="AD4:AD16" si="25">$BN4*CS4</f>
        <v>0</v>
      </c>
      <c r="AE4" s="61">
        <f t="shared" ref="AE4:AE17" si="26">SUM(S4:AD4)</f>
        <v>0</v>
      </c>
      <c r="AG4" s="411" t="s">
        <v>65</v>
      </c>
      <c r="AH4" s="157" t="s">
        <v>60</v>
      </c>
      <c r="AI4" s="283">
        <f>$BN4*CX4</f>
        <v>0</v>
      </c>
      <c r="AJ4" s="283">
        <f t="shared" ref="AJ4:AJ16" si="27">$BN4*CY4</f>
        <v>0</v>
      </c>
      <c r="AK4" s="283">
        <f t="shared" ref="AK4:AK16" si="28">$BN4*CZ4</f>
        <v>0</v>
      </c>
      <c r="AL4" s="283">
        <f t="shared" ref="AL4:AL16" si="29">$BN4*DA4</f>
        <v>0</v>
      </c>
      <c r="AM4" s="283">
        <f t="shared" ref="AM4:AM16" si="30">$BN4*DB4</f>
        <v>0</v>
      </c>
      <c r="AN4" s="283">
        <f t="shared" ref="AN4:AN16" si="31">$BN4*DC4</f>
        <v>0</v>
      </c>
      <c r="AO4" s="283">
        <f t="shared" ref="AO4:AO16" si="32">$BN4*DD4</f>
        <v>0</v>
      </c>
      <c r="AP4" s="283">
        <f t="shared" ref="AP4:AP16" si="33">$BN4*DE4</f>
        <v>0</v>
      </c>
      <c r="AQ4" s="283">
        <f t="shared" ref="AQ4:AQ16" si="34">$BN4*DF4</f>
        <v>0</v>
      </c>
      <c r="AR4" s="283">
        <f t="shared" ref="AR4:AR16" si="35">$BN4*DG4</f>
        <v>0</v>
      </c>
      <c r="AS4" s="283">
        <f t="shared" ref="AS4:AS16" si="36">$BN4*DH4</f>
        <v>0</v>
      </c>
      <c r="AT4" s="283">
        <f t="shared" ref="AT4:AT16" si="37">$BN4*DI4</f>
        <v>0</v>
      </c>
      <c r="AU4" s="61">
        <f t="shared" ref="AU4:AU17" si="38">SUM(AI4:AT4)</f>
        <v>0</v>
      </c>
      <c r="AW4" s="411" t="s">
        <v>65</v>
      </c>
      <c r="AX4" s="157" t="s">
        <v>60</v>
      </c>
      <c r="AY4" s="283">
        <f>$BN4*DN4</f>
        <v>0</v>
      </c>
      <c r="AZ4" s="283">
        <f t="shared" ref="AZ4:AZ16" si="39">$BN4*DO4</f>
        <v>0</v>
      </c>
      <c r="BA4" s="283">
        <f t="shared" ref="BA4:BA16" si="40">$BN4*DP4</f>
        <v>0</v>
      </c>
      <c r="BB4" s="283">
        <f t="shared" ref="BB4:BB16" si="41">$BN4*DQ4</f>
        <v>0</v>
      </c>
      <c r="BC4" s="283">
        <f t="shared" ref="BC4:BC16" si="42">$BN4*DR4</f>
        <v>0</v>
      </c>
      <c r="BD4" s="283">
        <f t="shared" ref="BD4:BD16" si="43">$BN4*DS4</f>
        <v>0</v>
      </c>
      <c r="BE4" s="283">
        <f t="shared" ref="BE4:BE16" si="44">$BN4*DT4</f>
        <v>0</v>
      </c>
      <c r="BF4" s="283">
        <f t="shared" ref="BF4:BF16" si="45">$BN4*DU4</f>
        <v>0</v>
      </c>
      <c r="BG4" s="283">
        <f t="shared" ref="BG4:BG16" si="46">$BN4*DV4</f>
        <v>0</v>
      </c>
      <c r="BH4" s="283">
        <f t="shared" ref="BH4:BH16" si="47">$BN4*DW4</f>
        <v>0</v>
      </c>
      <c r="BI4" s="283">
        <f t="shared" ref="BI4:BI16" si="48">$BN4*DX4</f>
        <v>0</v>
      </c>
      <c r="BJ4" s="283">
        <f t="shared" ref="BJ4:BJ16" si="49">$BN4*DY4</f>
        <v>0</v>
      </c>
      <c r="BK4" s="61">
        <f t="shared" ref="BK4:BK17" si="50">SUM(AY4:BJ4)</f>
        <v>0</v>
      </c>
      <c r="BL4" s="154"/>
      <c r="BN4" s="341"/>
      <c r="BP4" s="411" t="s">
        <v>65</v>
      </c>
      <c r="BQ4" s="157" t="s">
        <v>60</v>
      </c>
      <c r="BR4" s="339">
        <v>0</v>
      </c>
      <c r="BS4" s="339">
        <v>0</v>
      </c>
      <c r="BT4" s="339">
        <v>6.456963002903212E-3</v>
      </c>
      <c r="BU4" s="339">
        <v>3.761039415029984E-2</v>
      </c>
      <c r="BV4" s="339">
        <v>0.10114765225473885</v>
      </c>
      <c r="BW4" s="339">
        <v>6.0341274321479663E-2</v>
      </c>
      <c r="BX4" s="339">
        <v>2.469531578496257E-2</v>
      </c>
      <c r="BY4" s="339">
        <v>2.9096208207695776E-2</v>
      </c>
      <c r="BZ4" s="339">
        <v>2.7002094489844055E-2</v>
      </c>
      <c r="CA4" s="339">
        <v>2.5416378183782257E-2</v>
      </c>
      <c r="CB4" s="339">
        <v>3.8247847565671705E-2</v>
      </c>
      <c r="CC4" s="339">
        <v>9.6533094090140423E-2</v>
      </c>
      <c r="CD4" s="311">
        <f t="shared" ref="CD4:CD16" si="51">SUM(BR4:CC4)</f>
        <v>0.44654722205151831</v>
      </c>
      <c r="CF4" s="411" t="s">
        <v>65</v>
      </c>
      <c r="CG4" s="157" t="s">
        <v>60</v>
      </c>
      <c r="CH4" s="339">
        <v>0</v>
      </c>
      <c r="CI4" s="339">
        <v>0</v>
      </c>
      <c r="CJ4" s="339">
        <v>8.5404819657972971E-3</v>
      </c>
      <c r="CK4" s="339">
        <v>2.190771653863556E-3</v>
      </c>
      <c r="CL4" s="339">
        <v>1.1360217979381334E-2</v>
      </c>
      <c r="CM4" s="339">
        <v>2.1526159676129156E-2</v>
      </c>
      <c r="CN4" s="339">
        <v>2.2742158886052743E-2</v>
      </c>
      <c r="CO4" s="339">
        <v>2.5580560676340538E-2</v>
      </c>
      <c r="CP4" s="339">
        <v>5.3387749544897292E-2</v>
      </c>
      <c r="CQ4" s="339">
        <v>2.2964070631111777E-2</v>
      </c>
      <c r="CR4" s="339">
        <v>3.2961243764564517E-2</v>
      </c>
      <c r="CS4" s="339">
        <v>0.35219936317034345</v>
      </c>
      <c r="CT4" s="311">
        <f t="shared" ref="CT4:CT16" si="52">SUM(CH4:CS4)</f>
        <v>0.55345277794848169</v>
      </c>
      <c r="CV4" s="411" t="s">
        <v>65</v>
      </c>
      <c r="CW4" s="157" t="s">
        <v>60</v>
      </c>
      <c r="CX4" s="339">
        <v>0</v>
      </c>
      <c r="CY4" s="339">
        <v>0</v>
      </c>
      <c r="CZ4" s="339">
        <v>0</v>
      </c>
      <c r="DA4" s="339">
        <v>0</v>
      </c>
      <c r="DB4" s="339">
        <v>0</v>
      </c>
      <c r="DC4" s="339">
        <v>0</v>
      </c>
      <c r="DD4" s="339">
        <v>0</v>
      </c>
      <c r="DE4" s="339">
        <v>0</v>
      </c>
      <c r="DF4" s="339">
        <v>0</v>
      </c>
      <c r="DG4" s="339">
        <v>0</v>
      </c>
      <c r="DH4" s="339">
        <v>0</v>
      </c>
      <c r="DI4" s="339">
        <v>0</v>
      </c>
      <c r="DJ4" s="311">
        <f t="shared" ref="DJ4:DJ16" si="53">SUM(CX4:DI4)</f>
        <v>0</v>
      </c>
      <c r="DL4" s="411" t="s">
        <v>65</v>
      </c>
      <c r="DM4" s="157" t="s">
        <v>60</v>
      </c>
      <c r="DN4" s="339">
        <v>0</v>
      </c>
      <c r="DO4" s="339">
        <v>0</v>
      </c>
      <c r="DP4" s="339">
        <v>0</v>
      </c>
      <c r="DQ4" s="339">
        <v>0</v>
      </c>
      <c r="DR4" s="339">
        <v>0</v>
      </c>
      <c r="DS4" s="339">
        <v>0</v>
      </c>
      <c r="DT4" s="339">
        <v>0</v>
      </c>
      <c r="DU4" s="339">
        <v>0</v>
      </c>
      <c r="DV4" s="339">
        <v>0</v>
      </c>
      <c r="DW4" s="339">
        <v>0</v>
      </c>
      <c r="DX4" s="339">
        <v>0</v>
      </c>
      <c r="DY4" s="339">
        <v>0</v>
      </c>
      <c r="DZ4" s="311">
        <f t="shared" ref="DZ4:DZ16" si="54">SUM(DN4:DY4)</f>
        <v>0</v>
      </c>
      <c r="EA4" s="340">
        <f>CD4+CT4+DJ4+DZ4</f>
        <v>1</v>
      </c>
    </row>
    <row r="5" spans="1:131" x14ac:dyDescent="0.25">
      <c r="A5" s="412"/>
      <c r="B5" s="157" t="s">
        <v>59</v>
      </c>
      <c r="C5" s="283">
        <f t="shared" ref="C5:C16" si="55">$BN5*BR5</f>
        <v>0</v>
      </c>
      <c r="D5" s="283">
        <f t="shared" si="3"/>
        <v>0</v>
      </c>
      <c r="E5" s="283">
        <f t="shared" si="4"/>
        <v>0</v>
      </c>
      <c r="F5" s="283">
        <f t="shared" si="5"/>
        <v>0</v>
      </c>
      <c r="G5" s="283">
        <f t="shared" si="6"/>
        <v>0</v>
      </c>
      <c r="H5" s="283">
        <f t="shared" si="7"/>
        <v>0</v>
      </c>
      <c r="I5" s="283">
        <f t="shared" si="8"/>
        <v>0</v>
      </c>
      <c r="J5" s="283">
        <f t="shared" si="9"/>
        <v>0</v>
      </c>
      <c r="K5" s="283">
        <f t="shared" si="10"/>
        <v>0</v>
      </c>
      <c r="L5" s="283">
        <f t="shared" si="11"/>
        <v>0</v>
      </c>
      <c r="M5" s="283">
        <f t="shared" si="12"/>
        <v>0</v>
      </c>
      <c r="N5" s="283">
        <f t="shared" si="13"/>
        <v>0</v>
      </c>
      <c r="O5" s="61">
        <f t="shared" si="14"/>
        <v>0</v>
      </c>
      <c r="Q5" s="412"/>
      <c r="R5" s="157" t="s">
        <v>59</v>
      </c>
      <c r="S5" s="283">
        <f t="shared" ref="S5:S16" si="56">$BN5*CH5</f>
        <v>0</v>
      </c>
      <c r="T5" s="283">
        <f t="shared" si="15"/>
        <v>0</v>
      </c>
      <c r="U5" s="283">
        <f t="shared" si="16"/>
        <v>0</v>
      </c>
      <c r="V5" s="283">
        <f t="shared" si="17"/>
        <v>0</v>
      </c>
      <c r="W5" s="283">
        <f t="shared" si="18"/>
        <v>0</v>
      </c>
      <c r="X5" s="283">
        <f t="shared" si="19"/>
        <v>0</v>
      </c>
      <c r="Y5" s="283">
        <f t="shared" si="20"/>
        <v>0</v>
      </c>
      <c r="Z5" s="283">
        <f t="shared" si="21"/>
        <v>0</v>
      </c>
      <c r="AA5" s="283">
        <f t="shared" si="22"/>
        <v>0</v>
      </c>
      <c r="AB5" s="283">
        <f t="shared" si="23"/>
        <v>0</v>
      </c>
      <c r="AC5" s="283">
        <f t="shared" si="24"/>
        <v>0</v>
      </c>
      <c r="AD5" s="283">
        <f t="shared" si="25"/>
        <v>0</v>
      </c>
      <c r="AE5" s="61">
        <f t="shared" si="26"/>
        <v>0</v>
      </c>
      <c r="AG5" s="412"/>
      <c r="AH5" s="157" t="s">
        <v>59</v>
      </c>
      <c r="AI5" s="283">
        <f t="shared" ref="AI5:AI16" si="57">$BN5*CX5</f>
        <v>0</v>
      </c>
      <c r="AJ5" s="283">
        <f t="shared" si="27"/>
        <v>0</v>
      </c>
      <c r="AK5" s="283">
        <f t="shared" si="28"/>
        <v>0</v>
      </c>
      <c r="AL5" s="283">
        <f t="shared" si="29"/>
        <v>0</v>
      </c>
      <c r="AM5" s="283">
        <f t="shared" si="30"/>
        <v>0</v>
      </c>
      <c r="AN5" s="283">
        <f t="shared" si="31"/>
        <v>0</v>
      </c>
      <c r="AO5" s="283">
        <f t="shared" si="32"/>
        <v>0</v>
      </c>
      <c r="AP5" s="283">
        <f t="shared" si="33"/>
        <v>0</v>
      </c>
      <c r="AQ5" s="283">
        <f t="shared" si="34"/>
        <v>0</v>
      </c>
      <c r="AR5" s="283">
        <f t="shared" si="35"/>
        <v>0</v>
      </c>
      <c r="AS5" s="283">
        <f t="shared" si="36"/>
        <v>0</v>
      </c>
      <c r="AT5" s="283">
        <f t="shared" si="37"/>
        <v>0</v>
      </c>
      <c r="AU5" s="61">
        <f t="shared" si="38"/>
        <v>0</v>
      </c>
      <c r="AW5" s="412"/>
      <c r="AX5" s="157" t="s">
        <v>59</v>
      </c>
      <c r="AY5" s="283">
        <f t="shared" ref="AY5:AY16" si="58">$BN5*DN5</f>
        <v>0</v>
      </c>
      <c r="AZ5" s="283">
        <f t="shared" si="39"/>
        <v>0</v>
      </c>
      <c r="BA5" s="283">
        <f t="shared" si="40"/>
        <v>0</v>
      </c>
      <c r="BB5" s="283">
        <f t="shared" si="41"/>
        <v>0</v>
      </c>
      <c r="BC5" s="283">
        <f t="shared" si="42"/>
        <v>0</v>
      </c>
      <c r="BD5" s="283">
        <f t="shared" si="43"/>
        <v>0</v>
      </c>
      <c r="BE5" s="283">
        <f t="shared" si="44"/>
        <v>0</v>
      </c>
      <c r="BF5" s="283">
        <f t="shared" si="45"/>
        <v>0</v>
      </c>
      <c r="BG5" s="283">
        <f t="shared" si="46"/>
        <v>0</v>
      </c>
      <c r="BH5" s="283">
        <f t="shared" si="47"/>
        <v>0</v>
      </c>
      <c r="BI5" s="283">
        <f t="shared" si="48"/>
        <v>0</v>
      </c>
      <c r="BJ5" s="283">
        <f t="shared" si="49"/>
        <v>0</v>
      </c>
      <c r="BK5" s="61">
        <f t="shared" si="50"/>
        <v>0</v>
      </c>
      <c r="BN5" s="341"/>
      <c r="BP5" s="412"/>
      <c r="BQ5" s="157" t="s">
        <v>59</v>
      </c>
      <c r="BR5" s="339">
        <v>0</v>
      </c>
      <c r="BS5" s="339">
        <v>0</v>
      </c>
      <c r="BT5" s="339">
        <v>6.456963002903212E-3</v>
      </c>
      <c r="BU5" s="339">
        <v>3.761039415029984E-2</v>
      </c>
      <c r="BV5" s="339">
        <v>0.10114765225473885</v>
      </c>
      <c r="BW5" s="339">
        <v>6.0341274321479663E-2</v>
      </c>
      <c r="BX5" s="339">
        <v>2.469531578496257E-2</v>
      </c>
      <c r="BY5" s="339">
        <v>2.9096208207695776E-2</v>
      </c>
      <c r="BZ5" s="339">
        <v>2.7002094489844055E-2</v>
      </c>
      <c r="CA5" s="339">
        <v>2.5416378183782257E-2</v>
      </c>
      <c r="CB5" s="339">
        <v>3.8247847565671705E-2</v>
      </c>
      <c r="CC5" s="339">
        <v>9.6533094090140423E-2</v>
      </c>
      <c r="CD5" s="311">
        <f t="shared" si="51"/>
        <v>0.44654722205151831</v>
      </c>
      <c r="CF5" s="412"/>
      <c r="CG5" s="157" t="s">
        <v>59</v>
      </c>
      <c r="CH5" s="339">
        <v>0</v>
      </c>
      <c r="CI5" s="339">
        <v>0</v>
      </c>
      <c r="CJ5" s="339">
        <v>8.5404819657972971E-3</v>
      </c>
      <c r="CK5" s="339">
        <v>2.190771653863556E-3</v>
      </c>
      <c r="CL5" s="339">
        <v>1.1360217979381334E-2</v>
      </c>
      <c r="CM5" s="339">
        <v>2.1526159676129156E-2</v>
      </c>
      <c r="CN5" s="339">
        <v>2.2742158886052743E-2</v>
      </c>
      <c r="CO5" s="339">
        <v>2.5580560676340538E-2</v>
      </c>
      <c r="CP5" s="339">
        <v>5.3387749544897292E-2</v>
      </c>
      <c r="CQ5" s="339">
        <v>2.2964070631111777E-2</v>
      </c>
      <c r="CR5" s="339">
        <v>3.2961243764564517E-2</v>
      </c>
      <c r="CS5" s="339">
        <v>0.35219936317034345</v>
      </c>
      <c r="CT5" s="311">
        <f t="shared" si="52"/>
        <v>0.55345277794848169</v>
      </c>
      <c r="CV5" s="412"/>
      <c r="CW5" s="157" t="s">
        <v>59</v>
      </c>
      <c r="CX5" s="339">
        <v>0</v>
      </c>
      <c r="CY5" s="339">
        <v>0</v>
      </c>
      <c r="CZ5" s="339">
        <v>0</v>
      </c>
      <c r="DA5" s="339">
        <v>0</v>
      </c>
      <c r="DB5" s="339">
        <v>0</v>
      </c>
      <c r="DC5" s="339">
        <v>0</v>
      </c>
      <c r="DD5" s="339">
        <v>0</v>
      </c>
      <c r="DE5" s="339">
        <v>0</v>
      </c>
      <c r="DF5" s="339">
        <v>0</v>
      </c>
      <c r="DG5" s="339">
        <v>0</v>
      </c>
      <c r="DH5" s="339">
        <v>0</v>
      </c>
      <c r="DI5" s="339">
        <v>0</v>
      </c>
      <c r="DJ5" s="311">
        <f t="shared" si="53"/>
        <v>0</v>
      </c>
      <c r="DL5" s="412"/>
      <c r="DM5" s="157" t="s">
        <v>59</v>
      </c>
      <c r="DN5" s="339">
        <v>0</v>
      </c>
      <c r="DO5" s="339">
        <v>0</v>
      </c>
      <c r="DP5" s="339">
        <v>0</v>
      </c>
      <c r="DQ5" s="339">
        <v>0</v>
      </c>
      <c r="DR5" s="339">
        <v>0</v>
      </c>
      <c r="DS5" s="339">
        <v>0</v>
      </c>
      <c r="DT5" s="339">
        <v>0</v>
      </c>
      <c r="DU5" s="339">
        <v>0</v>
      </c>
      <c r="DV5" s="339">
        <v>0</v>
      </c>
      <c r="DW5" s="339">
        <v>0</v>
      </c>
      <c r="DX5" s="339">
        <v>0</v>
      </c>
      <c r="DY5" s="339">
        <v>0</v>
      </c>
      <c r="DZ5" s="311">
        <f t="shared" si="54"/>
        <v>0</v>
      </c>
      <c r="EA5" s="340">
        <f t="shared" ref="EA5:EA16" si="59">CD5+CT5+DJ5+DZ5</f>
        <v>1</v>
      </c>
    </row>
    <row r="6" spans="1:131" x14ac:dyDescent="0.25">
      <c r="A6" s="412"/>
      <c r="B6" s="157" t="s">
        <v>58</v>
      </c>
      <c r="C6" s="283">
        <f t="shared" si="55"/>
        <v>0</v>
      </c>
      <c r="D6" s="283">
        <f t="shared" si="3"/>
        <v>0</v>
      </c>
      <c r="E6" s="283">
        <f t="shared" si="4"/>
        <v>0</v>
      </c>
      <c r="F6" s="283">
        <f t="shared" si="5"/>
        <v>0</v>
      </c>
      <c r="G6" s="283">
        <f t="shared" si="6"/>
        <v>0</v>
      </c>
      <c r="H6" s="283">
        <f t="shared" si="7"/>
        <v>0</v>
      </c>
      <c r="I6" s="283">
        <f t="shared" si="8"/>
        <v>0</v>
      </c>
      <c r="J6" s="283">
        <f t="shared" si="9"/>
        <v>0</v>
      </c>
      <c r="K6" s="283">
        <f t="shared" si="10"/>
        <v>0</v>
      </c>
      <c r="L6" s="283">
        <f t="shared" si="11"/>
        <v>0</v>
      </c>
      <c r="M6" s="283">
        <f t="shared" si="12"/>
        <v>0</v>
      </c>
      <c r="N6" s="283">
        <f t="shared" si="13"/>
        <v>0</v>
      </c>
      <c r="O6" s="61">
        <f t="shared" si="14"/>
        <v>0</v>
      </c>
      <c r="Q6" s="412"/>
      <c r="R6" s="157" t="s">
        <v>58</v>
      </c>
      <c r="S6" s="283">
        <f t="shared" si="56"/>
        <v>0</v>
      </c>
      <c r="T6" s="283">
        <f t="shared" si="15"/>
        <v>0</v>
      </c>
      <c r="U6" s="283">
        <f t="shared" si="16"/>
        <v>0</v>
      </c>
      <c r="V6" s="283">
        <f t="shared" si="17"/>
        <v>0</v>
      </c>
      <c r="W6" s="283">
        <f t="shared" si="18"/>
        <v>0</v>
      </c>
      <c r="X6" s="283">
        <f t="shared" si="19"/>
        <v>0</v>
      </c>
      <c r="Y6" s="283">
        <f t="shared" si="20"/>
        <v>0</v>
      </c>
      <c r="Z6" s="283">
        <f t="shared" si="21"/>
        <v>0</v>
      </c>
      <c r="AA6" s="283">
        <f t="shared" si="22"/>
        <v>0</v>
      </c>
      <c r="AB6" s="283">
        <f t="shared" si="23"/>
        <v>0</v>
      </c>
      <c r="AC6" s="283">
        <f t="shared" si="24"/>
        <v>0</v>
      </c>
      <c r="AD6" s="283">
        <f t="shared" si="25"/>
        <v>0</v>
      </c>
      <c r="AE6" s="61">
        <f t="shared" si="26"/>
        <v>0</v>
      </c>
      <c r="AG6" s="412"/>
      <c r="AH6" s="157" t="s">
        <v>58</v>
      </c>
      <c r="AI6" s="283">
        <f t="shared" si="57"/>
        <v>0</v>
      </c>
      <c r="AJ6" s="283">
        <f t="shared" si="27"/>
        <v>0</v>
      </c>
      <c r="AK6" s="283">
        <f t="shared" si="28"/>
        <v>0</v>
      </c>
      <c r="AL6" s="283">
        <f t="shared" si="29"/>
        <v>0</v>
      </c>
      <c r="AM6" s="283">
        <f t="shared" si="30"/>
        <v>0</v>
      </c>
      <c r="AN6" s="283">
        <f t="shared" si="31"/>
        <v>0</v>
      </c>
      <c r="AO6" s="283">
        <f t="shared" si="32"/>
        <v>0</v>
      </c>
      <c r="AP6" s="283">
        <f t="shared" si="33"/>
        <v>0</v>
      </c>
      <c r="AQ6" s="283">
        <f t="shared" si="34"/>
        <v>0</v>
      </c>
      <c r="AR6" s="283">
        <f t="shared" si="35"/>
        <v>0</v>
      </c>
      <c r="AS6" s="283">
        <f t="shared" si="36"/>
        <v>0</v>
      </c>
      <c r="AT6" s="283">
        <f t="shared" si="37"/>
        <v>0</v>
      </c>
      <c r="AU6" s="61">
        <f t="shared" si="38"/>
        <v>0</v>
      </c>
      <c r="AW6" s="412"/>
      <c r="AX6" s="157" t="s">
        <v>58</v>
      </c>
      <c r="AY6" s="283">
        <f t="shared" si="58"/>
        <v>0</v>
      </c>
      <c r="AZ6" s="283">
        <f t="shared" si="39"/>
        <v>0</v>
      </c>
      <c r="BA6" s="283">
        <f t="shared" si="40"/>
        <v>0</v>
      </c>
      <c r="BB6" s="283">
        <f t="shared" si="41"/>
        <v>0</v>
      </c>
      <c r="BC6" s="283">
        <f t="shared" si="42"/>
        <v>0</v>
      </c>
      <c r="BD6" s="283">
        <f t="shared" si="43"/>
        <v>0</v>
      </c>
      <c r="BE6" s="283">
        <f t="shared" si="44"/>
        <v>0</v>
      </c>
      <c r="BF6" s="283">
        <f t="shared" si="45"/>
        <v>0</v>
      </c>
      <c r="BG6" s="283">
        <f t="shared" si="46"/>
        <v>0</v>
      </c>
      <c r="BH6" s="283">
        <f t="shared" si="47"/>
        <v>0</v>
      </c>
      <c r="BI6" s="283">
        <f t="shared" si="48"/>
        <v>0</v>
      </c>
      <c r="BJ6" s="283">
        <f t="shared" si="49"/>
        <v>0</v>
      </c>
      <c r="BK6" s="61">
        <f t="shared" si="50"/>
        <v>0</v>
      </c>
      <c r="BN6" s="341"/>
      <c r="BP6" s="412"/>
      <c r="BQ6" s="157" t="s">
        <v>58</v>
      </c>
      <c r="BR6" s="339">
        <v>0</v>
      </c>
      <c r="BS6" s="339">
        <v>0</v>
      </c>
      <c r="BT6" s="339">
        <v>6.456963002903212E-3</v>
      </c>
      <c r="BU6" s="339">
        <v>3.761039415029984E-2</v>
      </c>
      <c r="BV6" s="339">
        <v>0.10114765225473885</v>
      </c>
      <c r="BW6" s="339">
        <v>6.0341274321479663E-2</v>
      </c>
      <c r="BX6" s="339">
        <v>2.469531578496257E-2</v>
      </c>
      <c r="BY6" s="339">
        <v>2.9096208207695776E-2</v>
      </c>
      <c r="BZ6" s="339">
        <v>2.7002094489844055E-2</v>
      </c>
      <c r="CA6" s="339">
        <v>2.5416378183782257E-2</v>
      </c>
      <c r="CB6" s="339">
        <v>3.8247847565671705E-2</v>
      </c>
      <c r="CC6" s="339">
        <v>9.6533094090140423E-2</v>
      </c>
      <c r="CD6" s="311">
        <f t="shared" si="51"/>
        <v>0.44654722205151831</v>
      </c>
      <c r="CF6" s="412"/>
      <c r="CG6" s="157" t="s">
        <v>58</v>
      </c>
      <c r="CH6" s="339">
        <v>0</v>
      </c>
      <c r="CI6" s="339">
        <v>0</v>
      </c>
      <c r="CJ6" s="339">
        <v>8.5404819657972971E-3</v>
      </c>
      <c r="CK6" s="339">
        <v>2.190771653863556E-3</v>
      </c>
      <c r="CL6" s="339">
        <v>1.1360217979381334E-2</v>
      </c>
      <c r="CM6" s="339">
        <v>2.1526159676129156E-2</v>
      </c>
      <c r="CN6" s="339">
        <v>2.2742158886052743E-2</v>
      </c>
      <c r="CO6" s="339">
        <v>2.5580560676340538E-2</v>
      </c>
      <c r="CP6" s="339">
        <v>5.3387749544897292E-2</v>
      </c>
      <c r="CQ6" s="339">
        <v>2.2964070631111777E-2</v>
      </c>
      <c r="CR6" s="339">
        <v>3.2961243764564517E-2</v>
      </c>
      <c r="CS6" s="339">
        <v>0.35219936317034345</v>
      </c>
      <c r="CT6" s="311">
        <f t="shared" si="52"/>
        <v>0.55345277794848169</v>
      </c>
      <c r="CV6" s="412"/>
      <c r="CW6" s="157" t="s">
        <v>58</v>
      </c>
      <c r="CX6" s="339">
        <v>0</v>
      </c>
      <c r="CY6" s="339">
        <v>0</v>
      </c>
      <c r="CZ6" s="339">
        <v>0</v>
      </c>
      <c r="DA6" s="339">
        <v>0</v>
      </c>
      <c r="DB6" s="339">
        <v>0</v>
      </c>
      <c r="DC6" s="339">
        <v>0</v>
      </c>
      <c r="DD6" s="339">
        <v>0</v>
      </c>
      <c r="DE6" s="339">
        <v>0</v>
      </c>
      <c r="DF6" s="339">
        <v>0</v>
      </c>
      <c r="DG6" s="339">
        <v>0</v>
      </c>
      <c r="DH6" s="339">
        <v>0</v>
      </c>
      <c r="DI6" s="339">
        <v>0</v>
      </c>
      <c r="DJ6" s="311">
        <f t="shared" si="53"/>
        <v>0</v>
      </c>
      <c r="DL6" s="412"/>
      <c r="DM6" s="157" t="s">
        <v>58</v>
      </c>
      <c r="DN6" s="339">
        <v>0</v>
      </c>
      <c r="DO6" s="339">
        <v>0</v>
      </c>
      <c r="DP6" s="339">
        <v>0</v>
      </c>
      <c r="DQ6" s="339">
        <v>0</v>
      </c>
      <c r="DR6" s="339">
        <v>0</v>
      </c>
      <c r="DS6" s="339">
        <v>0</v>
      </c>
      <c r="DT6" s="339">
        <v>0</v>
      </c>
      <c r="DU6" s="339">
        <v>0</v>
      </c>
      <c r="DV6" s="339">
        <v>0</v>
      </c>
      <c r="DW6" s="339">
        <v>0</v>
      </c>
      <c r="DX6" s="339">
        <v>0</v>
      </c>
      <c r="DY6" s="339">
        <v>0</v>
      </c>
      <c r="DZ6" s="311">
        <f t="shared" si="54"/>
        <v>0</v>
      </c>
      <c r="EA6" s="340">
        <f t="shared" si="59"/>
        <v>1</v>
      </c>
    </row>
    <row r="7" spans="1:131" x14ac:dyDescent="0.25">
      <c r="A7" s="412"/>
      <c r="B7" s="157" t="s">
        <v>57</v>
      </c>
      <c r="C7" s="283">
        <f t="shared" si="55"/>
        <v>0</v>
      </c>
      <c r="D7" s="283">
        <f t="shared" si="3"/>
        <v>0</v>
      </c>
      <c r="E7" s="283">
        <f t="shared" si="4"/>
        <v>0</v>
      </c>
      <c r="F7" s="283">
        <f t="shared" si="5"/>
        <v>9065.6966523087667</v>
      </c>
      <c r="G7" s="283">
        <f t="shared" si="6"/>
        <v>9884.1455108197151</v>
      </c>
      <c r="H7" s="283">
        <f t="shared" si="7"/>
        <v>0</v>
      </c>
      <c r="I7" s="283">
        <f t="shared" si="8"/>
        <v>0</v>
      </c>
      <c r="J7" s="283">
        <f t="shared" si="9"/>
        <v>0</v>
      </c>
      <c r="K7" s="283">
        <f t="shared" si="10"/>
        <v>0</v>
      </c>
      <c r="L7" s="283">
        <f t="shared" si="11"/>
        <v>7059.9811198444377</v>
      </c>
      <c r="M7" s="283">
        <f t="shared" si="12"/>
        <v>705.82616894694149</v>
      </c>
      <c r="N7" s="283">
        <f t="shared" si="13"/>
        <v>1500.2030022075676</v>
      </c>
      <c r="O7" s="61">
        <f t="shared" si="14"/>
        <v>28215.852454127424</v>
      </c>
      <c r="Q7" s="412"/>
      <c r="R7" s="157" t="s">
        <v>57</v>
      </c>
      <c r="S7" s="283">
        <f t="shared" si="56"/>
        <v>0</v>
      </c>
      <c r="T7" s="283">
        <f t="shared" si="15"/>
        <v>0</v>
      </c>
      <c r="U7" s="283">
        <f t="shared" si="16"/>
        <v>0</v>
      </c>
      <c r="V7" s="283">
        <f t="shared" si="17"/>
        <v>0</v>
      </c>
      <c r="W7" s="283">
        <f t="shared" si="18"/>
        <v>0</v>
      </c>
      <c r="X7" s="283">
        <f t="shared" si="19"/>
        <v>0</v>
      </c>
      <c r="Y7" s="283">
        <f t="shared" si="20"/>
        <v>0</v>
      </c>
      <c r="Z7" s="283">
        <f t="shared" si="21"/>
        <v>0</v>
      </c>
      <c r="AA7" s="283">
        <f t="shared" si="22"/>
        <v>0</v>
      </c>
      <c r="AB7" s="283">
        <f t="shared" si="23"/>
        <v>0</v>
      </c>
      <c r="AC7" s="283">
        <f t="shared" si="24"/>
        <v>0</v>
      </c>
      <c r="AD7" s="283">
        <f t="shared" si="25"/>
        <v>0</v>
      </c>
      <c r="AE7" s="61">
        <f t="shared" si="26"/>
        <v>0</v>
      </c>
      <c r="AG7" s="412"/>
      <c r="AH7" s="157" t="s">
        <v>57</v>
      </c>
      <c r="AI7" s="283">
        <f t="shared" si="57"/>
        <v>0</v>
      </c>
      <c r="AJ7" s="283">
        <f t="shared" si="27"/>
        <v>0</v>
      </c>
      <c r="AK7" s="283">
        <f t="shared" si="28"/>
        <v>0</v>
      </c>
      <c r="AL7" s="283">
        <f t="shared" si="29"/>
        <v>0</v>
      </c>
      <c r="AM7" s="283">
        <f t="shared" si="30"/>
        <v>0</v>
      </c>
      <c r="AN7" s="283">
        <f t="shared" si="31"/>
        <v>0</v>
      </c>
      <c r="AO7" s="283">
        <f t="shared" si="32"/>
        <v>0</v>
      </c>
      <c r="AP7" s="283">
        <f t="shared" si="33"/>
        <v>0</v>
      </c>
      <c r="AQ7" s="283">
        <f t="shared" si="34"/>
        <v>0</v>
      </c>
      <c r="AR7" s="283">
        <f t="shared" si="35"/>
        <v>0</v>
      </c>
      <c r="AS7" s="283">
        <f t="shared" si="36"/>
        <v>0</v>
      </c>
      <c r="AT7" s="283">
        <f t="shared" si="37"/>
        <v>0</v>
      </c>
      <c r="AU7" s="61">
        <f t="shared" si="38"/>
        <v>0</v>
      </c>
      <c r="AW7" s="412"/>
      <c r="AX7" s="157" t="s">
        <v>57</v>
      </c>
      <c r="AY7" s="283">
        <f t="shared" si="58"/>
        <v>0</v>
      </c>
      <c r="AZ7" s="283">
        <f t="shared" si="39"/>
        <v>0</v>
      </c>
      <c r="BA7" s="283">
        <f t="shared" si="40"/>
        <v>0</v>
      </c>
      <c r="BB7" s="283">
        <f t="shared" si="41"/>
        <v>0</v>
      </c>
      <c r="BC7" s="283">
        <f t="shared" si="42"/>
        <v>0</v>
      </c>
      <c r="BD7" s="283">
        <f t="shared" si="43"/>
        <v>0</v>
      </c>
      <c r="BE7" s="283">
        <f t="shared" si="44"/>
        <v>0</v>
      </c>
      <c r="BF7" s="283">
        <f t="shared" si="45"/>
        <v>0</v>
      </c>
      <c r="BG7" s="283">
        <f t="shared" si="46"/>
        <v>0</v>
      </c>
      <c r="BH7" s="283">
        <f t="shared" si="47"/>
        <v>0</v>
      </c>
      <c r="BI7" s="283">
        <f t="shared" si="48"/>
        <v>0</v>
      </c>
      <c r="BJ7" s="283">
        <f t="shared" si="49"/>
        <v>0</v>
      </c>
      <c r="BK7" s="61">
        <f t="shared" si="50"/>
        <v>0</v>
      </c>
      <c r="BN7" s="341">
        <v>28215.852454127431</v>
      </c>
      <c r="BP7" s="412"/>
      <c r="BQ7" s="157" t="s">
        <v>57</v>
      </c>
      <c r="BR7" s="310">
        <v>0</v>
      </c>
      <c r="BS7" s="310">
        <v>0</v>
      </c>
      <c r="BT7" s="310">
        <v>0</v>
      </c>
      <c r="BU7" s="310">
        <v>0.32129798903107859</v>
      </c>
      <c r="BV7" s="310">
        <v>0.35030469226081656</v>
      </c>
      <c r="BW7" s="310">
        <v>0</v>
      </c>
      <c r="BX7" s="310">
        <v>0</v>
      </c>
      <c r="BY7" s="310">
        <v>0</v>
      </c>
      <c r="BZ7" s="310">
        <v>0</v>
      </c>
      <c r="CA7" s="310">
        <v>0.25021328458257158</v>
      </c>
      <c r="CB7" s="310">
        <v>2.5015234613040827E-2</v>
      </c>
      <c r="CC7" s="310">
        <v>5.3168799512492385E-2</v>
      </c>
      <c r="CD7" s="311">
        <f t="shared" si="51"/>
        <v>0.99999999999999989</v>
      </c>
      <c r="CF7" s="412"/>
      <c r="CG7" s="157" t="s">
        <v>57</v>
      </c>
      <c r="CH7" s="310">
        <v>0</v>
      </c>
      <c r="CI7" s="310">
        <v>0</v>
      </c>
      <c r="CJ7" s="310">
        <v>0</v>
      </c>
      <c r="CK7" s="310">
        <v>0</v>
      </c>
      <c r="CL7" s="310">
        <v>0</v>
      </c>
      <c r="CM7" s="310">
        <v>0</v>
      </c>
      <c r="CN7" s="310">
        <v>0</v>
      </c>
      <c r="CO7" s="310">
        <v>0</v>
      </c>
      <c r="CP7" s="310">
        <v>0</v>
      </c>
      <c r="CQ7" s="310">
        <v>0</v>
      </c>
      <c r="CR7" s="310">
        <v>0</v>
      </c>
      <c r="CS7" s="310">
        <v>0</v>
      </c>
      <c r="CT7" s="311">
        <f t="shared" si="52"/>
        <v>0</v>
      </c>
      <c r="CV7" s="412"/>
      <c r="CW7" s="157" t="s">
        <v>57</v>
      </c>
      <c r="CX7" s="310">
        <v>0</v>
      </c>
      <c r="CY7" s="310">
        <v>0</v>
      </c>
      <c r="CZ7" s="310">
        <v>0</v>
      </c>
      <c r="DA7" s="310">
        <v>0</v>
      </c>
      <c r="DB7" s="310">
        <v>0</v>
      </c>
      <c r="DC7" s="310">
        <v>0</v>
      </c>
      <c r="DD7" s="310">
        <v>0</v>
      </c>
      <c r="DE7" s="310">
        <v>0</v>
      </c>
      <c r="DF7" s="310">
        <v>0</v>
      </c>
      <c r="DG7" s="310">
        <v>0</v>
      </c>
      <c r="DH7" s="310">
        <v>0</v>
      </c>
      <c r="DI7" s="310">
        <v>0</v>
      </c>
      <c r="DJ7" s="311">
        <f t="shared" si="53"/>
        <v>0</v>
      </c>
      <c r="DL7" s="412"/>
      <c r="DM7" s="157" t="s">
        <v>57</v>
      </c>
      <c r="DN7" s="310">
        <v>0</v>
      </c>
      <c r="DO7" s="310">
        <v>0</v>
      </c>
      <c r="DP7" s="310">
        <v>0</v>
      </c>
      <c r="DQ7" s="310">
        <v>0</v>
      </c>
      <c r="DR7" s="310">
        <v>0</v>
      </c>
      <c r="DS7" s="310">
        <v>0</v>
      </c>
      <c r="DT7" s="310">
        <v>0</v>
      </c>
      <c r="DU7" s="310">
        <v>0</v>
      </c>
      <c r="DV7" s="310">
        <v>0</v>
      </c>
      <c r="DW7" s="310">
        <v>0</v>
      </c>
      <c r="DX7" s="310">
        <v>0</v>
      </c>
      <c r="DY7" s="310">
        <v>0</v>
      </c>
      <c r="DZ7" s="311">
        <f t="shared" si="54"/>
        <v>0</v>
      </c>
      <c r="EA7" s="340">
        <f t="shared" si="59"/>
        <v>0.99999999999999989</v>
      </c>
    </row>
    <row r="8" spans="1:131" x14ac:dyDescent="0.25">
      <c r="A8" s="412"/>
      <c r="B8" s="157" t="s">
        <v>56</v>
      </c>
      <c r="C8" s="283">
        <f t="shared" si="55"/>
        <v>0</v>
      </c>
      <c r="D8" s="283">
        <f t="shared" si="3"/>
        <v>0</v>
      </c>
      <c r="E8" s="283">
        <f t="shared" si="4"/>
        <v>0</v>
      </c>
      <c r="F8" s="283">
        <f t="shared" si="5"/>
        <v>0</v>
      </c>
      <c r="G8" s="283">
        <f t="shared" si="6"/>
        <v>0</v>
      </c>
      <c r="H8" s="283">
        <f t="shared" si="7"/>
        <v>0</v>
      </c>
      <c r="I8" s="283">
        <f t="shared" si="8"/>
        <v>0</v>
      </c>
      <c r="J8" s="283">
        <f t="shared" si="9"/>
        <v>0</v>
      </c>
      <c r="K8" s="283">
        <f t="shared" si="10"/>
        <v>0</v>
      </c>
      <c r="L8" s="283">
        <f t="shared" si="11"/>
        <v>0</v>
      </c>
      <c r="M8" s="283">
        <f t="shared" si="12"/>
        <v>0</v>
      </c>
      <c r="N8" s="283">
        <f t="shared" si="13"/>
        <v>0</v>
      </c>
      <c r="O8" s="61">
        <f t="shared" si="14"/>
        <v>0</v>
      </c>
      <c r="Q8" s="412"/>
      <c r="R8" s="157" t="s">
        <v>56</v>
      </c>
      <c r="S8" s="283">
        <f t="shared" si="56"/>
        <v>0</v>
      </c>
      <c r="T8" s="283">
        <f t="shared" si="15"/>
        <v>0</v>
      </c>
      <c r="U8" s="283">
        <f t="shared" si="16"/>
        <v>0</v>
      </c>
      <c r="V8" s="283">
        <f t="shared" si="17"/>
        <v>0</v>
      </c>
      <c r="W8" s="283">
        <f t="shared" si="18"/>
        <v>0</v>
      </c>
      <c r="X8" s="283">
        <f t="shared" si="19"/>
        <v>0</v>
      </c>
      <c r="Y8" s="283">
        <f t="shared" si="20"/>
        <v>0</v>
      </c>
      <c r="Z8" s="283">
        <f t="shared" si="21"/>
        <v>0</v>
      </c>
      <c r="AA8" s="283">
        <f t="shared" si="22"/>
        <v>0</v>
      </c>
      <c r="AB8" s="283">
        <f t="shared" si="23"/>
        <v>0</v>
      </c>
      <c r="AC8" s="283">
        <f t="shared" si="24"/>
        <v>0</v>
      </c>
      <c r="AD8" s="283">
        <f t="shared" si="25"/>
        <v>0</v>
      </c>
      <c r="AE8" s="61">
        <f t="shared" si="26"/>
        <v>0</v>
      </c>
      <c r="AG8" s="412"/>
      <c r="AH8" s="157" t="s">
        <v>56</v>
      </c>
      <c r="AI8" s="283">
        <f t="shared" si="57"/>
        <v>0</v>
      </c>
      <c r="AJ8" s="283">
        <f t="shared" si="27"/>
        <v>0</v>
      </c>
      <c r="AK8" s="283">
        <f t="shared" si="28"/>
        <v>0</v>
      </c>
      <c r="AL8" s="283">
        <f t="shared" si="29"/>
        <v>0</v>
      </c>
      <c r="AM8" s="283">
        <f t="shared" si="30"/>
        <v>0</v>
      </c>
      <c r="AN8" s="283">
        <f t="shared" si="31"/>
        <v>0</v>
      </c>
      <c r="AO8" s="283">
        <f t="shared" si="32"/>
        <v>0</v>
      </c>
      <c r="AP8" s="283">
        <f t="shared" si="33"/>
        <v>0</v>
      </c>
      <c r="AQ8" s="283">
        <f t="shared" si="34"/>
        <v>0</v>
      </c>
      <c r="AR8" s="283">
        <f t="shared" si="35"/>
        <v>0</v>
      </c>
      <c r="AS8" s="283">
        <f t="shared" si="36"/>
        <v>0</v>
      </c>
      <c r="AT8" s="283">
        <f t="shared" si="37"/>
        <v>0</v>
      </c>
      <c r="AU8" s="61">
        <f t="shared" si="38"/>
        <v>0</v>
      </c>
      <c r="AW8" s="412"/>
      <c r="AX8" s="157" t="s">
        <v>56</v>
      </c>
      <c r="AY8" s="283">
        <f t="shared" si="58"/>
        <v>0</v>
      </c>
      <c r="AZ8" s="283">
        <f t="shared" si="39"/>
        <v>0</v>
      </c>
      <c r="BA8" s="283">
        <f t="shared" si="40"/>
        <v>0</v>
      </c>
      <c r="BB8" s="283">
        <f t="shared" si="41"/>
        <v>0</v>
      </c>
      <c r="BC8" s="283">
        <f t="shared" si="42"/>
        <v>0</v>
      </c>
      <c r="BD8" s="283">
        <f t="shared" si="43"/>
        <v>0</v>
      </c>
      <c r="BE8" s="283">
        <f t="shared" si="44"/>
        <v>0</v>
      </c>
      <c r="BF8" s="283">
        <f t="shared" si="45"/>
        <v>0</v>
      </c>
      <c r="BG8" s="283">
        <f t="shared" si="46"/>
        <v>0</v>
      </c>
      <c r="BH8" s="283">
        <f t="shared" si="47"/>
        <v>0</v>
      </c>
      <c r="BI8" s="283">
        <f t="shared" si="48"/>
        <v>0</v>
      </c>
      <c r="BJ8" s="283">
        <f t="shared" si="49"/>
        <v>0</v>
      </c>
      <c r="BK8" s="61">
        <f t="shared" si="50"/>
        <v>0</v>
      </c>
      <c r="BN8" s="321"/>
      <c r="BP8" s="412"/>
      <c r="BQ8" s="157" t="s">
        <v>56</v>
      </c>
      <c r="BR8" s="339">
        <v>0</v>
      </c>
      <c r="BS8" s="339">
        <v>0</v>
      </c>
      <c r="BT8" s="339">
        <v>6.456963002903212E-3</v>
      </c>
      <c r="BU8" s="339">
        <v>3.761039415029984E-2</v>
      </c>
      <c r="BV8" s="339">
        <v>0.10114765225473885</v>
      </c>
      <c r="BW8" s="339">
        <v>6.0341274321479663E-2</v>
      </c>
      <c r="BX8" s="339">
        <v>2.469531578496257E-2</v>
      </c>
      <c r="BY8" s="339">
        <v>2.9096208207695776E-2</v>
      </c>
      <c r="BZ8" s="339">
        <v>2.7002094489844055E-2</v>
      </c>
      <c r="CA8" s="339">
        <v>2.5416378183782257E-2</v>
      </c>
      <c r="CB8" s="339">
        <v>3.8247847565671705E-2</v>
      </c>
      <c r="CC8" s="339">
        <v>9.6533094090140423E-2</v>
      </c>
      <c r="CD8" s="311">
        <f t="shared" si="51"/>
        <v>0.44654722205151831</v>
      </c>
      <c r="CF8" s="412"/>
      <c r="CG8" s="157" t="s">
        <v>56</v>
      </c>
      <c r="CH8" s="339">
        <v>0</v>
      </c>
      <c r="CI8" s="339">
        <v>0</v>
      </c>
      <c r="CJ8" s="339">
        <v>8.5404819657972971E-3</v>
      </c>
      <c r="CK8" s="339">
        <v>2.190771653863556E-3</v>
      </c>
      <c r="CL8" s="339">
        <v>1.1360217979381334E-2</v>
      </c>
      <c r="CM8" s="339">
        <v>2.1526159676129156E-2</v>
      </c>
      <c r="CN8" s="339">
        <v>2.2742158886052743E-2</v>
      </c>
      <c r="CO8" s="339">
        <v>2.5580560676340538E-2</v>
      </c>
      <c r="CP8" s="339">
        <v>5.3387749544897292E-2</v>
      </c>
      <c r="CQ8" s="339">
        <v>2.2964070631111777E-2</v>
      </c>
      <c r="CR8" s="339">
        <v>3.2961243764564517E-2</v>
      </c>
      <c r="CS8" s="339">
        <v>0.35219936317034345</v>
      </c>
      <c r="CT8" s="311">
        <f t="shared" si="52"/>
        <v>0.55345277794848169</v>
      </c>
      <c r="CV8" s="412"/>
      <c r="CW8" s="157" t="s">
        <v>56</v>
      </c>
      <c r="CX8" s="339">
        <v>0</v>
      </c>
      <c r="CY8" s="339">
        <v>0</v>
      </c>
      <c r="CZ8" s="339">
        <v>0</v>
      </c>
      <c r="DA8" s="339">
        <v>0</v>
      </c>
      <c r="DB8" s="339">
        <v>0</v>
      </c>
      <c r="DC8" s="339">
        <v>0</v>
      </c>
      <c r="DD8" s="339">
        <v>0</v>
      </c>
      <c r="DE8" s="339">
        <v>0</v>
      </c>
      <c r="DF8" s="339">
        <v>0</v>
      </c>
      <c r="DG8" s="339">
        <v>0</v>
      </c>
      <c r="DH8" s="339">
        <v>0</v>
      </c>
      <c r="DI8" s="339">
        <v>0</v>
      </c>
      <c r="DJ8" s="311">
        <f t="shared" si="53"/>
        <v>0</v>
      </c>
      <c r="DL8" s="412"/>
      <c r="DM8" s="157" t="s">
        <v>56</v>
      </c>
      <c r="DN8" s="339">
        <v>0</v>
      </c>
      <c r="DO8" s="339">
        <v>0</v>
      </c>
      <c r="DP8" s="339">
        <v>0</v>
      </c>
      <c r="DQ8" s="339">
        <v>0</v>
      </c>
      <c r="DR8" s="339">
        <v>0</v>
      </c>
      <c r="DS8" s="339">
        <v>0</v>
      </c>
      <c r="DT8" s="339">
        <v>0</v>
      </c>
      <c r="DU8" s="339">
        <v>0</v>
      </c>
      <c r="DV8" s="339">
        <v>0</v>
      </c>
      <c r="DW8" s="339">
        <v>0</v>
      </c>
      <c r="DX8" s="339">
        <v>0</v>
      </c>
      <c r="DY8" s="339">
        <v>0</v>
      </c>
      <c r="DZ8" s="311">
        <f t="shared" si="54"/>
        <v>0</v>
      </c>
      <c r="EA8" s="340">
        <f t="shared" si="59"/>
        <v>1</v>
      </c>
    </row>
    <row r="9" spans="1:131" x14ac:dyDescent="0.25">
      <c r="A9" s="412"/>
      <c r="B9" s="157" t="s">
        <v>55</v>
      </c>
      <c r="C9" s="283">
        <f t="shared" si="55"/>
        <v>0</v>
      </c>
      <c r="D9" s="283">
        <f t="shared" si="3"/>
        <v>0</v>
      </c>
      <c r="E9" s="283">
        <f t="shared" si="4"/>
        <v>0</v>
      </c>
      <c r="F9" s="283">
        <f t="shared" si="5"/>
        <v>0</v>
      </c>
      <c r="G9" s="283">
        <f t="shared" si="6"/>
        <v>0</v>
      </c>
      <c r="H9" s="283">
        <f t="shared" si="7"/>
        <v>0</v>
      </c>
      <c r="I9" s="283">
        <f t="shared" si="8"/>
        <v>0</v>
      </c>
      <c r="J9" s="283">
        <f t="shared" si="9"/>
        <v>0</v>
      </c>
      <c r="K9" s="283">
        <f t="shared" si="10"/>
        <v>0</v>
      </c>
      <c r="L9" s="283">
        <f t="shared" si="11"/>
        <v>0</v>
      </c>
      <c r="M9" s="283">
        <f t="shared" si="12"/>
        <v>0</v>
      </c>
      <c r="N9" s="283">
        <f t="shared" si="13"/>
        <v>0</v>
      </c>
      <c r="O9" s="61">
        <f t="shared" si="14"/>
        <v>0</v>
      </c>
      <c r="Q9" s="412"/>
      <c r="R9" s="157" t="s">
        <v>55</v>
      </c>
      <c r="S9" s="283">
        <f t="shared" si="56"/>
        <v>0</v>
      </c>
      <c r="T9" s="283">
        <f t="shared" si="15"/>
        <v>0</v>
      </c>
      <c r="U9" s="283">
        <f t="shared" si="16"/>
        <v>0</v>
      </c>
      <c r="V9" s="283">
        <f t="shared" si="17"/>
        <v>0</v>
      </c>
      <c r="W9" s="283">
        <f t="shared" si="18"/>
        <v>0</v>
      </c>
      <c r="X9" s="283">
        <f t="shared" si="19"/>
        <v>0</v>
      </c>
      <c r="Y9" s="283">
        <f t="shared" si="20"/>
        <v>0</v>
      </c>
      <c r="Z9" s="283">
        <f t="shared" si="21"/>
        <v>0</v>
      </c>
      <c r="AA9" s="283">
        <f t="shared" si="22"/>
        <v>0</v>
      </c>
      <c r="AB9" s="283">
        <f t="shared" si="23"/>
        <v>0</v>
      </c>
      <c r="AC9" s="283">
        <f t="shared" si="24"/>
        <v>0</v>
      </c>
      <c r="AD9" s="283">
        <f t="shared" si="25"/>
        <v>0</v>
      </c>
      <c r="AE9" s="61">
        <f t="shared" si="26"/>
        <v>0</v>
      </c>
      <c r="AG9" s="412"/>
      <c r="AH9" s="157" t="s">
        <v>55</v>
      </c>
      <c r="AI9" s="283">
        <f t="shared" si="57"/>
        <v>0</v>
      </c>
      <c r="AJ9" s="283">
        <f t="shared" si="27"/>
        <v>0</v>
      </c>
      <c r="AK9" s="283">
        <f t="shared" si="28"/>
        <v>0</v>
      </c>
      <c r="AL9" s="283">
        <f t="shared" si="29"/>
        <v>0</v>
      </c>
      <c r="AM9" s="283">
        <f t="shared" si="30"/>
        <v>0</v>
      </c>
      <c r="AN9" s="283">
        <f t="shared" si="31"/>
        <v>0</v>
      </c>
      <c r="AO9" s="283">
        <f t="shared" si="32"/>
        <v>0</v>
      </c>
      <c r="AP9" s="283">
        <f t="shared" si="33"/>
        <v>0</v>
      </c>
      <c r="AQ9" s="283">
        <f t="shared" si="34"/>
        <v>0</v>
      </c>
      <c r="AR9" s="283">
        <f t="shared" si="35"/>
        <v>0</v>
      </c>
      <c r="AS9" s="283">
        <f t="shared" si="36"/>
        <v>0</v>
      </c>
      <c r="AT9" s="283">
        <f t="shared" si="37"/>
        <v>0</v>
      </c>
      <c r="AU9" s="61">
        <f t="shared" si="38"/>
        <v>0</v>
      </c>
      <c r="AW9" s="412"/>
      <c r="AX9" s="157" t="s">
        <v>55</v>
      </c>
      <c r="AY9" s="283">
        <f t="shared" si="58"/>
        <v>0</v>
      </c>
      <c r="AZ9" s="283">
        <f t="shared" si="39"/>
        <v>0</v>
      </c>
      <c r="BA9" s="283">
        <f t="shared" si="40"/>
        <v>0</v>
      </c>
      <c r="BB9" s="283">
        <f t="shared" si="41"/>
        <v>0</v>
      </c>
      <c r="BC9" s="283">
        <f t="shared" si="42"/>
        <v>0</v>
      </c>
      <c r="BD9" s="283">
        <f t="shared" si="43"/>
        <v>0</v>
      </c>
      <c r="BE9" s="283">
        <f t="shared" si="44"/>
        <v>0</v>
      </c>
      <c r="BF9" s="283">
        <f t="shared" si="45"/>
        <v>0</v>
      </c>
      <c r="BG9" s="283">
        <f t="shared" si="46"/>
        <v>0</v>
      </c>
      <c r="BH9" s="283">
        <f t="shared" si="47"/>
        <v>0</v>
      </c>
      <c r="BI9" s="283">
        <f t="shared" si="48"/>
        <v>0</v>
      </c>
      <c r="BJ9" s="283">
        <f t="shared" si="49"/>
        <v>0</v>
      </c>
      <c r="BK9" s="61">
        <f t="shared" si="50"/>
        <v>0</v>
      </c>
      <c r="BN9" s="321"/>
      <c r="BP9" s="412"/>
      <c r="BQ9" s="157" t="s">
        <v>55</v>
      </c>
      <c r="BR9" s="339">
        <v>0</v>
      </c>
      <c r="BS9" s="339">
        <v>0</v>
      </c>
      <c r="BT9" s="339">
        <v>6.456963002903212E-3</v>
      </c>
      <c r="BU9" s="339">
        <v>3.761039415029984E-2</v>
      </c>
      <c r="BV9" s="339">
        <v>0.10114765225473885</v>
      </c>
      <c r="BW9" s="339">
        <v>6.0341274321479663E-2</v>
      </c>
      <c r="BX9" s="339">
        <v>2.469531578496257E-2</v>
      </c>
      <c r="BY9" s="339">
        <v>2.9096208207695776E-2</v>
      </c>
      <c r="BZ9" s="339">
        <v>2.7002094489844055E-2</v>
      </c>
      <c r="CA9" s="339">
        <v>2.5416378183782257E-2</v>
      </c>
      <c r="CB9" s="339">
        <v>3.8247847565671705E-2</v>
      </c>
      <c r="CC9" s="339">
        <v>9.6533094090140423E-2</v>
      </c>
      <c r="CD9" s="311">
        <f t="shared" si="51"/>
        <v>0.44654722205151831</v>
      </c>
      <c r="CF9" s="412"/>
      <c r="CG9" s="157" t="s">
        <v>55</v>
      </c>
      <c r="CH9" s="339">
        <v>0</v>
      </c>
      <c r="CI9" s="339">
        <v>0</v>
      </c>
      <c r="CJ9" s="339">
        <v>8.5404819657972971E-3</v>
      </c>
      <c r="CK9" s="339">
        <v>2.190771653863556E-3</v>
      </c>
      <c r="CL9" s="339">
        <v>1.1360217979381334E-2</v>
      </c>
      <c r="CM9" s="339">
        <v>2.1526159676129156E-2</v>
      </c>
      <c r="CN9" s="339">
        <v>2.2742158886052743E-2</v>
      </c>
      <c r="CO9" s="339">
        <v>2.5580560676340538E-2</v>
      </c>
      <c r="CP9" s="339">
        <v>5.3387749544897292E-2</v>
      </c>
      <c r="CQ9" s="339">
        <v>2.2964070631111777E-2</v>
      </c>
      <c r="CR9" s="339">
        <v>3.2961243764564517E-2</v>
      </c>
      <c r="CS9" s="339">
        <v>0.35219936317034345</v>
      </c>
      <c r="CT9" s="311">
        <f t="shared" si="52"/>
        <v>0.55345277794848169</v>
      </c>
      <c r="CV9" s="412"/>
      <c r="CW9" s="157" t="s">
        <v>55</v>
      </c>
      <c r="CX9" s="339">
        <v>0</v>
      </c>
      <c r="CY9" s="339">
        <v>0</v>
      </c>
      <c r="CZ9" s="339">
        <v>0</v>
      </c>
      <c r="DA9" s="339">
        <v>0</v>
      </c>
      <c r="DB9" s="339">
        <v>0</v>
      </c>
      <c r="DC9" s="339">
        <v>0</v>
      </c>
      <c r="DD9" s="339">
        <v>0</v>
      </c>
      <c r="DE9" s="339">
        <v>0</v>
      </c>
      <c r="DF9" s="339">
        <v>0</v>
      </c>
      <c r="DG9" s="339">
        <v>0</v>
      </c>
      <c r="DH9" s="339">
        <v>0</v>
      </c>
      <c r="DI9" s="339">
        <v>0</v>
      </c>
      <c r="DJ9" s="311">
        <f t="shared" si="53"/>
        <v>0</v>
      </c>
      <c r="DL9" s="412"/>
      <c r="DM9" s="157" t="s">
        <v>55</v>
      </c>
      <c r="DN9" s="339">
        <v>0</v>
      </c>
      <c r="DO9" s="339">
        <v>0</v>
      </c>
      <c r="DP9" s="339">
        <v>0</v>
      </c>
      <c r="DQ9" s="339">
        <v>0</v>
      </c>
      <c r="DR9" s="339">
        <v>0</v>
      </c>
      <c r="DS9" s="339">
        <v>0</v>
      </c>
      <c r="DT9" s="339">
        <v>0</v>
      </c>
      <c r="DU9" s="339">
        <v>0</v>
      </c>
      <c r="DV9" s="339">
        <v>0</v>
      </c>
      <c r="DW9" s="339">
        <v>0</v>
      </c>
      <c r="DX9" s="339">
        <v>0</v>
      </c>
      <c r="DY9" s="339">
        <v>0</v>
      </c>
      <c r="DZ9" s="311">
        <f t="shared" si="54"/>
        <v>0</v>
      </c>
      <c r="EA9" s="340">
        <f t="shared" si="59"/>
        <v>1</v>
      </c>
    </row>
    <row r="10" spans="1:131" x14ac:dyDescent="0.25">
      <c r="A10" s="412"/>
      <c r="B10" s="157" t="s">
        <v>54</v>
      </c>
      <c r="C10" s="283">
        <f t="shared" si="55"/>
        <v>0</v>
      </c>
      <c r="D10" s="283">
        <f t="shared" si="3"/>
        <v>0</v>
      </c>
      <c r="E10" s="283">
        <f t="shared" si="4"/>
        <v>135.59930479216422</v>
      </c>
      <c r="F10" s="283">
        <f t="shared" si="5"/>
        <v>789.83622756501404</v>
      </c>
      <c r="G10" s="283">
        <f t="shared" si="6"/>
        <v>2124.1489723474201</v>
      </c>
      <c r="H10" s="283">
        <f t="shared" si="7"/>
        <v>1267.1955599849302</v>
      </c>
      <c r="I10" s="283">
        <f t="shared" si="8"/>
        <v>518.61341788054835</v>
      </c>
      <c r="J10" s="283">
        <f t="shared" si="9"/>
        <v>611.03425918309392</v>
      </c>
      <c r="K10" s="283">
        <f t="shared" si="10"/>
        <v>567.05687164521396</v>
      </c>
      <c r="L10" s="283">
        <f t="shared" si="11"/>
        <v>533.75607239905139</v>
      </c>
      <c r="M10" s="283">
        <f t="shared" si="12"/>
        <v>803.2230535268402</v>
      </c>
      <c r="N10" s="283">
        <f t="shared" si="13"/>
        <v>2027.2410484889115</v>
      </c>
      <c r="O10" s="61">
        <f t="shared" si="14"/>
        <v>9377.7047878131889</v>
      </c>
      <c r="Q10" s="412"/>
      <c r="R10" s="157" t="s">
        <v>54</v>
      </c>
      <c r="S10" s="283">
        <f t="shared" si="56"/>
        <v>0</v>
      </c>
      <c r="T10" s="283">
        <f t="shared" si="15"/>
        <v>0</v>
      </c>
      <c r="U10" s="283">
        <f t="shared" si="16"/>
        <v>179.35419741934811</v>
      </c>
      <c r="V10" s="283">
        <f t="shared" si="17"/>
        <v>46.007250326308082</v>
      </c>
      <c r="W10" s="283">
        <f t="shared" si="18"/>
        <v>238.56999948721003</v>
      </c>
      <c r="X10" s="283">
        <f t="shared" si="19"/>
        <v>452.05962704382966</v>
      </c>
      <c r="Y10" s="283">
        <f t="shared" si="20"/>
        <v>477.59619081526853</v>
      </c>
      <c r="Z10" s="283">
        <f t="shared" si="21"/>
        <v>537.20398310257224</v>
      </c>
      <c r="AA10" s="283">
        <f t="shared" si="22"/>
        <v>1121.1682209501998</v>
      </c>
      <c r="AB10" s="283">
        <f t="shared" si="23"/>
        <v>482.25644337389264</v>
      </c>
      <c r="AC10" s="283">
        <f t="shared" si="24"/>
        <v>692.20185055271304</v>
      </c>
      <c r="AD10" s="283">
        <f t="shared" si="25"/>
        <v>7396.3547216653324</v>
      </c>
      <c r="AE10" s="61">
        <f t="shared" si="26"/>
        <v>11622.772484736674</v>
      </c>
      <c r="AG10" s="412"/>
      <c r="AH10" s="157" t="s">
        <v>54</v>
      </c>
      <c r="AI10" s="283">
        <f t="shared" si="57"/>
        <v>0</v>
      </c>
      <c r="AJ10" s="283">
        <f t="shared" si="27"/>
        <v>0</v>
      </c>
      <c r="AK10" s="283">
        <f t="shared" si="28"/>
        <v>0</v>
      </c>
      <c r="AL10" s="283">
        <f t="shared" si="29"/>
        <v>0</v>
      </c>
      <c r="AM10" s="283">
        <f t="shared" si="30"/>
        <v>0</v>
      </c>
      <c r="AN10" s="283">
        <f t="shared" si="31"/>
        <v>0</v>
      </c>
      <c r="AO10" s="283">
        <f t="shared" si="32"/>
        <v>0</v>
      </c>
      <c r="AP10" s="283">
        <f t="shared" si="33"/>
        <v>0</v>
      </c>
      <c r="AQ10" s="283">
        <f t="shared" si="34"/>
        <v>0</v>
      </c>
      <c r="AR10" s="283">
        <f t="shared" si="35"/>
        <v>0</v>
      </c>
      <c r="AS10" s="283">
        <f t="shared" si="36"/>
        <v>0</v>
      </c>
      <c r="AT10" s="283">
        <f t="shared" si="37"/>
        <v>0</v>
      </c>
      <c r="AU10" s="61">
        <f t="shared" si="38"/>
        <v>0</v>
      </c>
      <c r="AW10" s="412"/>
      <c r="AX10" s="157" t="s">
        <v>54</v>
      </c>
      <c r="AY10" s="283">
        <f t="shared" si="58"/>
        <v>0</v>
      </c>
      <c r="AZ10" s="283">
        <f t="shared" si="39"/>
        <v>0</v>
      </c>
      <c r="BA10" s="283">
        <f t="shared" si="40"/>
        <v>0</v>
      </c>
      <c r="BB10" s="283">
        <f t="shared" si="41"/>
        <v>0</v>
      </c>
      <c r="BC10" s="283">
        <f t="shared" si="42"/>
        <v>0</v>
      </c>
      <c r="BD10" s="283">
        <f t="shared" si="43"/>
        <v>0</v>
      </c>
      <c r="BE10" s="283">
        <f t="shared" si="44"/>
        <v>0</v>
      </c>
      <c r="BF10" s="283">
        <f t="shared" si="45"/>
        <v>0</v>
      </c>
      <c r="BG10" s="283">
        <f t="shared" si="46"/>
        <v>0</v>
      </c>
      <c r="BH10" s="283">
        <f t="shared" si="47"/>
        <v>0</v>
      </c>
      <c r="BI10" s="283">
        <f t="shared" si="48"/>
        <v>0</v>
      </c>
      <c r="BJ10" s="283">
        <f t="shared" si="49"/>
        <v>0</v>
      </c>
      <c r="BK10" s="61">
        <f t="shared" si="50"/>
        <v>0</v>
      </c>
      <c r="BN10" s="341">
        <v>21000.477272549862</v>
      </c>
      <c r="BP10" s="412"/>
      <c r="BQ10" s="157" t="s">
        <v>54</v>
      </c>
      <c r="BR10" s="339">
        <v>0</v>
      </c>
      <c r="BS10" s="339">
        <v>0</v>
      </c>
      <c r="BT10" s="339">
        <v>6.456963002903212E-3</v>
      </c>
      <c r="BU10" s="339">
        <v>3.761039415029984E-2</v>
      </c>
      <c r="BV10" s="339">
        <v>0.10114765225473885</v>
      </c>
      <c r="BW10" s="339">
        <v>6.0341274321479663E-2</v>
      </c>
      <c r="BX10" s="339">
        <v>2.469531578496257E-2</v>
      </c>
      <c r="BY10" s="339">
        <v>2.9096208207695776E-2</v>
      </c>
      <c r="BZ10" s="339">
        <v>2.7002094489844055E-2</v>
      </c>
      <c r="CA10" s="339">
        <v>2.5416378183782257E-2</v>
      </c>
      <c r="CB10" s="339">
        <v>3.8247847565671705E-2</v>
      </c>
      <c r="CC10" s="339">
        <v>9.6533094090140423E-2</v>
      </c>
      <c r="CD10" s="311">
        <f t="shared" si="51"/>
        <v>0.44654722205151831</v>
      </c>
      <c r="CF10" s="412"/>
      <c r="CG10" s="157" t="s">
        <v>54</v>
      </c>
      <c r="CH10" s="339">
        <v>0</v>
      </c>
      <c r="CI10" s="339">
        <v>0</v>
      </c>
      <c r="CJ10" s="339">
        <v>8.5404819657972971E-3</v>
      </c>
      <c r="CK10" s="339">
        <v>2.190771653863556E-3</v>
      </c>
      <c r="CL10" s="339">
        <v>1.1360217979381334E-2</v>
      </c>
      <c r="CM10" s="339">
        <v>2.1526159676129156E-2</v>
      </c>
      <c r="CN10" s="339">
        <v>2.2742158886052743E-2</v>
      </c>
      <c r="CO10" s="339">
        <v>2.5580560676340538E-2</v>
      </c>
      <c r="CP10" s="339">
        <v>5.3387749544897292E-2</v>
      </c>
      <c r="CQ10" s="339">
        <v>2.2964070631111777E-2</v>
      </c>
      <c r="CR10" s="339">
        <v>3.2961243764564517E-2</v>
      </c>
      <c r="CS10" s="339">
        <v>0.35219936317034345</v>
      </c>
      <c r="CT10" s="311">
        <f t="shared" si="52"/>
        <v>0.55345277794848169</v>
      </c>
      <c r="CV10" s="412"/>
      <c r="CW10" s="157" t="s">
        <v>54</v>
      </c>
      <c r="CX10" s="339">
        <v>0</v>
      </c>
      <c r="CY10" s="339">
        <v>0</v>
      </c>
      <c r="CZ10" s="339">
        <v>0</v>
      </c>
      <c r="DA10" s="339">
        <v>0</v>
      </c>
      <c r="DB10" s="339">
        <v>0</v>
      </c>
      <c r="DC10" s="339">
        <v>0</v>
      </c>
      <c r="DD10" s="339">
        <v>0</v>
      </c>
      <c r="DE10" s="339">
        <v>0</v>
      </c>
      <c r="DF10" s="339">
        <v>0</v>
      </c>
      <c r="DG10" s="339">
        <v>0</v>
      </c>
      <c r="DH10" s="339">
        <v>0</v>
      </c>
      <c r="DI10" s="339">
        <v>0</v>
      </c>
      <c r="DJ10" s="311">
        <f t="shared" si="53"/>
        <v>0</v>
      </c>
      <c r="DL10" s="412"/>
      <c r="DM10" s="157" t="s">
        <v>54</v>
      </c>
      <c r="DN10" s="339">
        <v>0</v>
      </c>
      <c r="DO10" s="339">
        <v>0</v>
      </c>
      <c r="DP10" s="339">
        <v>0</v>
      </c>
      <c r="DQ10" s="339">
        <v>0</v>
      </c>
      <c r="DR10" s="339">
        <v>0</v>
      </c>
      <c r="DS10" s="339">
        <v>0</v>
      </c>
      <c r="DT10" s="339">
        <v>0</v>
      </c>
      <c r="DU10" s="339">
        <v>0</v>
      </c>
      <c r="DV10" s="339">
        <v>0</v>
      </c>
      <c r="DW10" s="339">
        <v>0</v>
      </c>
      <c r="DX10" s="339">
        <v>0</v>
      </c>
      <c r="DY10" s="339">
        <v>0</v>
      </c>
      <c r="DZ10" s="311">
        <f t="shared" si="54"/>
        <v>0</v>
      </c>
      <c r="EA10" s="340">
        <f t="shared" si="59"/>
        <v>1</v>
      </c>
    </row>
    <row r="11" spans="1:131" x14ac:dyDescent="0.25">
      <c r="A11" s="412"/>
      <c r="B11" s="157" t="s">
        <v>53</v>
      </c>
      <c r="C11" s="283">
        <f t="shared" si="55"/>
        <v>0</v>
      </c>
      <c r="D11" s="283">
        <f t="shared" si="3"/>
        <v>0</v>
      </c>
      <c r="E11" s="283">
        <f t="shared" si="4"/>
        <v>15934.453554080255</v>
      </c>
      <c r="F11" s="283">
        <f t="shared" si="5"/>
        <v>84022.661423142199</v>
      </c>
      <c r="G11" s="283">
        <f t="shared" si="6"/>
        <v>235910.68538091055</v>
      </c>
      <c r="H11" s="283">
        <f t="shared" si="7"/>
        <v>142244.69652766181</v>
      </c>
      <c r="I11" s="283">
        <f t="shared" si="8"/>
        <v>60323.73017295805</v>
      </c>
      <c r="J11" s="283">
        <f t="shared" si="9"/>
        <v>71803.44351933198</v>
      </c>
      <c r="K11" s="283">
        <f t="shared" si="10"/>
        <v>57670.171074871105</v>
      </c>
      <c r="L11" s="283">
        <f t="shared" si="11"/>
        <v>58736.07764735505</v>
      </c>
      <c r="M11" s="283">
        <f t="shared" si="12"/>
        <v>94078.101671918092</v>
      </c>
      <c r="N11" s="283">
        <f t="shared" si="13"/>
        <v>235276.2974755046</v>
      </c>
      <c r="O11" s="61">
        <f t="shared" si="14"/>
        <v>1056000.3184477338</v>
      </c>
      <c r="Q11" s="412"/>
      <c r="R11" s="157" t="s">
        <v>53</v>
      </c>
      <c r="S11" s="283">
        <f t="shared" si="56"/>
        <v>0</v>
      </c>
      <c r="T11" s="283">
        <f t="shared" si="15"/>
        <v>0</v>
      </c>
      <c r="U11" s="283">
        <f t="shared" si="16"/>
        <v>21076.148826045392</v>
      </c>
      <c r="V11" s="283">
        <f t="shared" si="17"/>
        <v>5406.3728025681066</v>
      </c>
      <c r="W11" s="283">
        <f t="shared" si="18"/>
        <v>28034.67600407323</v>
      </c>
      <c r="X11" s="283">
        <f t="shared" si="19"/>
        <v>48598.656636898515</v>
      </c>
      <c r="Y11" s="283">
        <f t="shared" si="20"/>
        <v>56122.959714401979</v>
      </c>
      <c r="Z11" s="283">
        <f t="shared" si="21"/>
        <v>63127.550181286068</v>
      </c>
      <c r="AA11" s="283">
        <f t="shared" si="22"/>
        <v>131749.95970977953</v>
      </c>
      <c r="AB11" s="283">
        <f t="shared" si="23"/>
        <v>56670.592152927362</v>
      </c>
      <c r="AC11" s="283">
        <f t="shared" si="24"/>
        <v>81341.554476155259</v>
      </c>
      <c r="AD11" s="283">
        <f t="shared" si="25"/>
        <v>860553.05196945556</v>
      </c>
      <c r="AE11" s="61">
        <f t="shared" si="26"/>
        <v>1352681.5224735909</v>
      </c>
      <c r="AG11" s="412"/>
      <c r="AH11" s="157" t="s">
        <v>53</v>
      </c>
      <c r="AI11" s="283">
        <f t="shared" si="57"/>
        <v>0</v>
      </c>
      <c r="AJ11" s="283">
        <f t="shared" si="27"/>
        <v>0</v>
      </c>
      <c r="AK11" s="283">
        <f t="shared" si="28"/>
        <v>0</v>
      </c>
      <c r="AL11" s="283">
        <f t="shared" si="29"/>
        <v>0</v>
      </c>
      <c r="AM11" s="283">
        <f t="shared" si="30"/>
        <v>0</v>
      </c>
      <c r="AN11" s="283">
        <f t="shared" si="31"/>
        <v>0</v>
      </c>
      <c r="AO11" s="283">
        <f t="shared" si="32"/>
        <v>0</v>
      </c>
      <c r="AP11" s="283">
        <f t="shared" si="33"/>
        <v>0</v>
      </c>
      <c r="AQ11" s="283">
        <f t="shared" si="34"/>
        <v>0</v>
      </c>
      <c r="AR11" s="283">
        <f t="shared" si="35"/>
        <v>0</v>
      </c>
      <c r="AS11" s="283">
        <f t="shared" si="36"/>
        <v>0</v>
      </c>
      <c r="AT11" s="283">
        <f t="shared" si="37"/>
        <v>0</v>
      </c>
      <c r="AU11" s="61">
        <f t="shared" si="38"/>
        <v>0</v>
      </c>
      <c r="AW11" s="412"/>
      <c r="AX11" s="157" t="s">
        <v>53</v>
      </c>
      <c r="AY11" s="283">
        <f t="shared" si="58"/>
        <v>0</v>
      </c>
      <c r="AZ11" s="283">
        <f t="shared" si="39"/>
        <v>0</v>
      </c>
      <c r="BA11" s="283">
        <f t="shared" si="40"/>
        <v>0</v>
      </c>
      <c r="BB11" s="283">
        <f t="shared" si="41"/>
        <v>0</v>
      </c>
      <c r="BC11" s="283">
        <f t="shared" si="42"/>
        <v>0</v>
      </c>
      <c r="BD11" s="283">
        <f t="shared" si="43"/>
        <v>0</v>
      </c>
      <c r="BE11" s="283">
        <f t="shared" si="44"/>
        <v>0</v>
      </c>
      <c r="BF11" s="283">
        <f t="shared" si="45"/>
        <v>0</v>
      </c>
      <c r="BG11" s="283">
        <f t="shared" si="46"/>
        <v>0</v>
      </c>
      <c r="BH11" s="283">
        <f t="shared" si="47"/>
        <v>0</v>
      </c>
      <c r="BI11" s="283">
        <f t="shared" si="48"/>
        <v>0</v>
      </c>
      <c r="BJ11" s="283">
        <f t="shared" si="49"/>
        <v>0</v>
      </c>
      <c r="BK11" s="61">
        <f t="shared" si="50"/>
        <v>0</v>
      </c>
      <c r="BN11" s="341">
        <v>2408681.8409213247</v>
      </c>
      <c r="BP11" s="412"/>
      <c r="BQ11" s="157" t="s">
        <v>53</v>
      </c>
      <c r="BR11" s="310">
        <v>0</v>
      </c>
      <c r="BS11" s="310">
        <v>0</v>
      </c>
      <c r="BT11" s="310">
        <v>6.6154247868557437E-3</v>
      </c>
      <c r="BU11" s="310">
        <v>3.4883254399013276E-2</v>
      </c>
      <c r="BV11" s="310">
        <v>9.7941820863594972E-2</v>
      </c>
      <c r="BW11" s="310">
        <v>5.9054996019421553E-2</v>
      </c>
      <c r="BX11" s="310">
        <v>2.5044291507542619E-2</v>
      </c>
      <c r="BY11" s="310">
        <v>2.9810264809347776E-2</v>
      </c>
      <c r="BZ11" s="310">
        <v>2.3942627081379984E-2</v>
      </c>
      <c r="CA11" s="310">
        <v>2.4385154008089507E-2</v>
      </c>
      <c r="CB11" s="310">
        <v>3.9057919594699592E-2</v>
      </c>
      <c r="CC11" s="310">
        <v>9.7678445313271856E-2</v>
      </c>
      <c r="CD11" s="311">
        <f t="shared" si="51"/>
        <v>0.43841419838321682</v>
      </c>
      <c r="CF11" s="412"/>
      <c r="CG11" s="157" t="s">
        <v>53</v>
      </c>
      <c r="CH11" s="310">
        <v>0</v>
      </c>
      <c r="CI11" s="310">
        <v>0</v>
      </c>
      <c r="CJ11" s="310">
        <v>8.7500758580816677E-3</v>
      </c>
      <c r="CK11" s="310">
        <v>2.2445358746509088E-3</v>
      </c>
      <c r="CL11" s="310">
        <v>1.1639011648524706E-2</v>
      </c>
      <c r="CM11" s="310">
        <v>2.0176453282974662E-2</v>
      </c>
      <c r="CN11" s="310">
        <v>2.3300279331592774E-2</v>
      </c>
      <c r="CO11" s="310">
        <v>2.6208338979771473E-2</v>
      </c>
      <c r="CP11" s="310">
        <v>5.4697950335933512E-2</v>
      </c>
      <c r="CQ11" s="310">
        <v>2.3527637062788986E-2</v>
      </c>
      <c r="CR11" s="310">
        <v>3.3770153074696649E-2</v>
      </c>
      <c r="CS11" s="310">
        <v>0.35727136616776778</v>
      </c>
      <c r="CT11" s="311">
        <f t="shared" si="52"/>
        <v>0.56158580161678318</v>
      </c>
      <c r="CV11" s="412"/>
      <c r="CW11" s="157" t="s">
        <v>53</v>
      </c>
      <c r="CX11" s="310">
        <v>0</v>
      </c>
      <c r="CY11" s="310">
        <v>0</v>
      </c>
      <c r="CZ11" s="310">
        <v>0</v>
      </c>
      <c r="DA11" s="310">
        <v>0</v>
      </c>
      <c r="DB11" s="310">
        <v>0</v>
      </c>
      <c r="DC11" s="310">
        <v>0</v>
      </c>
      <c r="DD11" s="310">
        <v>0</v>
      </c>
      <c r="DE11" s="310">
        <v>0</v>
      </c>
      <c r="DF11" s="310">
        <v>0</v>
      </c>
      <c r="DG11" s="310">
        <v>0</v>
      </c>
      <c r="DH11" s="310">
        <v>0</v>
      </c>
      <c r="DI11" s="310">
        <v>0</v>
      </c>
      <c r="DJ11" s="311">
        <f t="shared" si="53"/>
        <v>0</v>
      </c>
      <c r="DL11" s="412"/>
      <c r="DM11" s="157" t="s">
        <v>53</v>
      </c>
      <c r="DN11" s="310">
        <v>0</v>
      </c>
      <c r="DO11" s="310">
        <v>0</v>
      </c>
      <c r="DP11" s="310">
        <v>0</v>
      </c>
      <c r="DQ11" s="310">
        <v>0</v>
      </c>
      <c r="DR11" s="310">
        <v>0</v>
      </c>
      <c r="DS11" s="310">
        <v>0</v>
      </c>
      <c r="DT11" s="310">
        <v>0</v>
      </c>
      <c r="DU11" s="310">
        <v>0</v>
      </c>
      <c r="DV11" s="310">
        <v>0</v>
      </c>
      <c r="DW11" s="310">
        <v>0</v>
      </c>
      <c r="DX11" s="310">
        <v>0</v>
      </c>
      <c r="DY11" s="310">
        <v>0</v>
      </c>
      <c r="DZ11" s="311">
        <f t="shared" si="54"/>
        <v>0</v>
      </c>
      <c r="EA11" s="340">
        <f t="shared" si="59"/>
        <v>1</v>
      </c>
    </row>
    <row r="12" spans="1:131" x14ac:dyDescent="0.25">
      <c r="A12" s="412"/>
      <c r="B12" s="157" t="s">
        <v>52</v>
      </c>
      <c r="C12" s="283">
        <f t="shared" si="55"/>
        <v>0</v>
      </c>
      <c r="D12" s="283">
        <f t="shared" si="3"/>
        <v>0</v>
      </c>
      <c r="E12" s="283">
        <f t="shared" si="4"/>
        <v>0</v>
      </c>
      <c r="F12" s="283">
        <f t="shared" si="5"/>
        <v>0</v>
      </c>
      <c r="G12" s="283">
        <f t="shared" si="6"/>
        <v>0</v>
      </c>
      <c r="H12" s="283">
        <f t="shared" si="7"/>
        <v>0</v>
      </c>
      <c r="I12" s="283">
        <f t="shared" si="8"/>
        <v>0</v>
      </c>
      <c r="J12" s="283">
        <f t="shared" si="9"/>
        <v>0</v>
      </c>
      <c r="K12" s="283">
        <f t="shared" si="10"/>
        <v>0</v>
      </c>
      <c r="L12" s="283">
        <f t="shared" si="11"/>
        <v>0</v>
      </c>
      <c r="M12" s="283">
        <f t="shared" si="12"/>
        <v>0</v>
      </c>
      <c r="N12" s="283">
        <f t="shared" si="13"/>
        <v>0</v>
      </c>
      <c r="O12" s="61">
        <f t="shared" si="14"/>
        <v>0</v>
      </c>
      <c r="Q12" s="412"/>
      <c r="R12" s="157" t="s">
        <v>52</v>
      </c>
      <c r="S12" s="283">
        <f t="shared" si="56"/>
        <v>0</v>
      </c>
      <c r="T12" s="283">
        <f t="shared" si="15"/>
        <v>0</v>
      </c>
      <c r="U12" s="283">
        <f t="shared" si="16"/>
        <v>0</v>
      </c>
      <c r="V12" s="283">
        <f t="shared" si="17"/>
        <v>0</v>
      </c>
      <c r="W12" s="283">
        <f t="shared" si="18"/>
        <v>0</v>
      </c>
      <c r="X12" s="283">
        <f t="shared" si="19"/>
        <v>0</v>
      </c>
      <c r="Y12" s="283">
        <f t="shared" si="20"/>
        <v>0</v>
      </c>
      <c r="Z12" s="283">
        <f t="shared" si="21"/>
        <v>0</v>
      </c>
      <c r="AA12" s="283">
        <f t="shared" si="22"/>
        <v>0</v>
      </c>
      <c r="AB12" s="283">
        <f t="shared" si="23"/>
        <v>0</v>
      </c>
      <c r="AC12" s="283">
        <f t="shared" si="24"/>
        <v>0</v>
      </c>
      <c r="AD12" s="283">
        <f t="shared" si="25"/>
        <v>0</v>
      </c>
      <c r="AE12" s="61">
        <f t="shared" si="26"/>
        <v>0</v>
      </c>
      <c r="AG12" s="412"/>
      <c r="AH12" s="157" t="s">
        <v>52</v>
      </c>
      <c r="AI12" s="283">
        <f t="shared" si="57"/>
        <v>0</v>
      </c>
      <c r="AJ12" s="283">
        <f t="shared" si="27"/>
        <v>0</v>
      </c>
      <c r="AK12" s="283">
        <f t="shared" si="28"/>
        <v>0</v>
      </c>
      <c r="AL12" s="283">
        <f t="shared" si="29"/>
        <v>0</v>
      </c>
      <c r="AM12" s="283">
        <f t="shared" si="30"/>
        <v>0</v>
      </c>
      <c r="AN12" s="283">
        <f t="shared" si="31"/>
        <v>0</v>
      </c>
      <c r="AO12" s="283">
        <f t="shared" si="32"/>
        <v>0</v>
      </c>
      <c r="AP12" s="283">
        <f t="shared" si="33"/>
        <v>0</v>
      </c>
      <c r="AQ12" s="283">
        <f t="shared" si="34"/>
        <v>0</v>
      </c>
      <c r="AR12" s="283">
        <f t="shared" si="35"/>
        <v>0</v>
      </c>
      <c r="AS12" s="283">
        <f t="shared" si="36"/>
        <v>0</v>
      </c>
      <c r="AT12" s="283">
        <f t="shared" si="37"/>
        <v>0</v>
      </c>
      <c r="AU12" s="61">
        <f t="shared" si="38"/>
        <v>0</v>
      </c>
      <c r="AW12" s="412"/>
      <c r="AX12" s="157" t="s">
        <v>52</v>
      </c>
      <c r="AY12" s="283">
        <f t="shared" si="58"/>
        <v>0</v>
      </c>
      <c r="AZ12" s="283">
        <f t="shared" si="39"/>
        <v>0</v>
      </c>
      <c r="BA12" s="283">
        <f t="shared" si="40"/>
        <v>0</v>
      </c>
      <c r="BB12" s="283">
        <f t="shared" si="41"/>
        <v>0</v>
      </c>
      <c r="BC12" s="283">
        <f t="shared" si="42"/>
        <v>0</v>
      </c>
      <c r="BD12" s="283">
        <f t="shared" si="43"/>
        <v>0</v>
      </c>
      <c r="BE12" s="283">
        <f t="shared" si="44"/>
        <v>0</v>
      </c>
      <c r="BF12" s="283">
        <f t="shared" si="45"/>
        <v>0</v>
      </c>
      <c r="BG12" s="283">
        <f t="shared" si="46"/>
        <v>0</v>
      </c>
      <c r="BH12" s="283">
        <f t="shared" si="47"/>
        <v>0</v>
      </c>
      <c r="BI12" s="283">
        <f t="shared" si="48"/>
        <v>0</v>
      </c>
      <c r="BJ12" s="283">
        <f t="shared" si="49"/>
        <v>0</v>
      </c>
      <c r="BK12" s="61">
        <f t="shared" si="50"/>
        <v>0</v>
      </c>
      <c r="BN12" s="341"/>
      <c r="BP12" s="412"/>
      <c r="BQ12" s="157" t="s">
        <v>52</v>
      </c>
      <c r="BR12" s="310">
        <v>0</v>
      </c>
      <c r="BS12" s="310">
        <v>0</v>
      </c>
      <c r="BT12" s="310">
        <v>0</v>
      </c>
      <c r="BU12" s="310">
        <v>8.1130113594340719E-2</v>
      </c>
      <c r="BV12" s="310">
        <v>0.20526669944123704</v>
      </c>
      <c r="BW12" s="310">
        <v>0.14610642454090222</v>
      </c>
      <c r="BX12" s="310">
        <v>1.3573892879362025E-2</v>
      </c>
      <c r="BY12" s="310">
        <v>0</v>
      </c>
      <c r="BZ12" s="310">
        <v>0.19653140630460914</v>
      </c>
      <c r="CA12" s="310">
        <v>1.9477666160546081E-2</v>
      </c>
      <c r="CB12" s="310">
        <v>0</v>
      </c>
      <c r="CC12" s="310">
        <v>5.0182072890064523E-2</v>
      </c>
      <c r="CD12" s="311">
        <f t="shared" si="51"/>
        <v>0.71226827581106156</v>
      </c>
      <c r="CF12" s="412"/>
      <c r="CG12" s="157" t="s">
        <v>52</v>
      </c>
      <c r="CH12" s="310">
        <v>0</v>
      </c>
      <c r="CI12" s="310">
        <v>0</v>
      </c>
      <c r="CJ12" s="310">
        <v>0</v>
      </c>
      <c r="CK12" s="310">
        <v>0</v>
      </c>
      <c r="CL12" s="310">
        <v>0</v>
      </c>
      <c r="CM12" s="310">
        <v>9.9159027726416438E-2</v>
      </c>
      <c r="CN12" s="310">
        <v>0</v>
      </c>
      <c r="CO12" s="310">
        <v>0</v>
      </c>
      <c r="CP12" s="310">
        <v>0</v>
      </c>
      <c r="CQ12" s="310">
        <v>0</v>
      </c>
      <c r="CR12" s="310">
        <v>0</v>
      </c>
      <c r="CS12" s="310">
        <v>0.18857269646252167</v>
      </c>
      <c r="CT12" s="311">
        <f t="shared" si="52"/>
        <v>0.28773172418893811</v>
      </c>
      <c r="CV12" s="412"/>
      <c r="CW12" s="157" t="s">
        <v>52</v>
      </c>
      <c r="CX12" s="310">
        <v>0</v>
      </c>
      <c r="CY12" s="310">
        <v>0</v>
      </c>
      <c r="CZ12" s="310">
        <v>0</v>
      </c>
      <c r="DA12" s="310">
        <v>0</v>
      </c>
      <c r="DB12" s="310">
        <v>0</v>
      </c>
      <c r="DC12" s="310">
        <v>0</v>
      </c>
      <c r="DD12" s="310">
        <v>0</v>
      </c>
      <c r="DE12" s="310">
        <v>0</v>
      </c>
      <c r="DF12" s="310">
        <v>0</v>
      </c>
      <c r="DG12" s="310">
        <v>0</v>
      </c>
      <c r="DH12" s="310">
        <v>0</v>
      </c>
      <c r="DI12" s="310">
        <v>0</v>
      </c>
      <c r="DJ12" s="311">
        <f t="shared" si="53"/>
        <v>0</v>
      </c>
      <c r="DL12" s="412"/>
      <c r="DM12" s="157" t="s">
        <v>52</v>
      </c>
      <c r="DN12" s="310">
        <v>0</v>
      </c>
      <c r="DO12" s="310">
        <v>0</v>
      </c>
      <c r="DP12" s="310">
        <v>0</v>
      </c>
      <c r="DQ12" s="310">
        <v>0</v>
      </c>
      <c r="DR12" s="310">
        <v>0</v>
      </c>
      <c r="DS12" s="310">
        <v>0</v>
      </c>
      <c r="DT12" s="310">
        <v>0</v>
      </c>
      <c r="DU12" s="310">
        <v>0</v>
      </c>
      <c r="DV12" s="310">
        <v>0</v>
      </c>
      <c r="DW12" s="310">
        <v>0</v>
      </c>
      <c r="DX12" s="310">
        <v>0</v>
      </c>
      <c r="DY12" s="310">
        <v>0</v>
      </c>
      <c r="DZ12" s="311">
        <f t="shared" si="54"/>
        <v>0</v>
      </c>
      <c r="EA12" s="340">
        <f t="shared" si="59"/>
        <v>0.99999999999999967</v>
      </c>
    </row>
    <row r="13" spans="1:131" x14ac:dyDescent="0.25">
      <c r="A13" s="412"/>
      <c r="B13" s="157" t="s">
        <v>51</v>
      </c>
      <c r="C13" s="283">
        <f t="shared" si="55"/>
        <v>0</v>
      </c>
      <c r="D13" s="283">
        <f t="shared" si="3"/>
        <v>0</v>
      </c>
      <c r="E13" s="283">
        <f t="shared" si="4"/>
        <v>0</v>
      </c>
      <c r="F13" s="283">
        <f t="shared" si="5"/>
        <v>0</v>
      </c>
      <c r="G13" s="283">
        <f t="shared" si="6"/>
        <v>0</v>
      </c>
      <c r="H13" s="283">
        <f t="shared" si="7"/>
        <v>0</v>
      </c>
      <c r="I13" s="283">
        <f t="shared" si="8"/>
        <v>0</v>
      </c>
      <c r="J13" s="283">
        <f t="shared" si="9"/>
        <v>0</v>
      </c>
      <c r="K13" s="283">
        <f t="shared" si="10"/>
        <v>0</v>
      </c>
      <c r="L13" s="283">
        <f t="shared" si="11"/>
        <v>0</v>
      </c>
      <c r="M13" s="283">
        <f t="shared" si="12"/>
        <v>0</v>
      </c>
      <c r="N13" s="283">
        <f t="shared" si="13"/>
        <v>0</v>
      </c>
      <c r="O13" s="61">
        <f t="shared" si="14"/>
        <v>0</v>
      </c>
      <c r="Q13" s="412"/>
      <c r="R13" s="157" t="s">
        <v>51</v>
      </c>
      <c r="S13" s="283">
        <f t="shared" si="56"/>
        <v>0</v>
      </c>
      <c r="T13" s="283">
        <f t="shared" si="15"/>
        <v>0</v>
      </c>
      <c r="U13" s="283">
        <f t="shared" si="16"/>
        <v>0</v>
      </c>
      <c r="V13" s="283">
        <f t="shared" si="17"/>
        <v>0</v>
      </c>
      <c r="W13" s="283">
        <f t="shared" si="18"/>
        <v>0</v>
      </c>
      <c r="X13" s="283">
        <f t="shared" si="19"/>
        <v>0</v>
      </c>
      <c r="Y13" s="283">
        <f t="shared" si="20"/>
        <v>0</v>
      </c>
      <c r="Z13" s="283">
        <f t="shared" si="21"/>
        <v>0</v>
      </c>
      <c r="AA13" s="283">
        <f t="shared" si="22"/>
        <v>0</v>
      </c>
      <c r="AB13" s="283">
        <f t="shared" si="23"/>
        <v>0</v>
      </c>
      <c r="AC13" s="283">
        <f t="shared" si="24"/>
        <v>0</v>
      </c>
      <c r="AD13" s="283">
        <f t="shared" si="25"/>
        <v>0</v>
      </c>
      <c r="AE13" s="61">
        <f t="shared" si="26"/>
        <v>0</v>
      </c>
      <c r="AG13" s="412"/>
      <c r="AH13" s="157" t="s">
        <v>51</v>
      </c>
      <c r="AI13" s="283">
        <f t="shared" si="57"/>
        <v>0</v>
      </c>
      <c r="AJ13" s="283">
        <f t="shared" si="27"/>
        <v>0</v>
      </c>
      <c r="AK13" s="283">
        <f t="shared" si="28"/>
        <v>0</v>
      </c>
      <c r="AL13" s="283">
        <f t="shared" si="29"/>
        <v>0</v>
      </c>
      <c r="AM13" s="283">
        <f t="shared" si="30"/>
        <v>0</v>
      </c>
      <c r="AN13" s="283">
        <f t="shared" si="31"/>
        <v>0</v>
      </c>
      <c r="AO13" s="283">
        <f t="shared" si="32"/>
        <v>0</v>
      </c>
      <c r="AP13" s="283">
        <f t="shared" si="33"/>
        <v>0</v>
      </c>
      <c r="AQ13" s="283">
        <f t="shared" si="34"/>
        <v>0</v>
      </c>
      <c r="AR13" s="283">
        <f t="shared" si="35"/>
        <v>0</v>
      </c>
      <c r="AS13" s="283">
        <f t="shared" si="36"/>
        <v>0</v>
      </c>
      <c r="AT13" s="283">
        <f t="shared" si="37"/>
        <v>0</v>
      </c>
      <c r="AU13" s="61">
        <f t="shared" si="38"/>
        <v>0</v>
      </c>
      <c r="AW13" s="412"/>
      <c r="AX13" s="157" t="s">
        <v>51</v>
      </c>
      <c r="AY13" s="283">
        <f t="shared" si="58"/>
        <v>0</v>
      </c>
      <c r="AZ13" s="283">
        <f t="shared" si="39"/>
        <v>0</v>
      </c>
      <c r="BA13" s="283">
        <f t="shared" si="40"/>
        <v>0</v>
      </c>
      <c r="BB13" s="283">
        <f t="shared" si="41"/>
        <v>0</v>
      </c>
      <c r="BC13" s="283">
        <f t="shared" si="42"/>
        <v>0</v>
      </c>
      <c r="BD13" s="283">
        <f t="shared" si="43"/>
        <v>0</v>
      </c>
      <c r="BE13" s="283">
        <f t="shared" si="44"/>
        <v>0</v>
      </c>
      <c r="BF13" s="283">
        <f t="shared" si="45"/>
        <v>0</v>
      </c>
      <c r="BG13" s="283">
        <f t="shared" si="46"/>
        <v>0</v>
      </c>
      <c r="BH13" s="283">
        <f t="shared" si="47"/>
        <v>0</v>
      </c>
      <c r="BI13" s="283">
        <f t="shared" si="48"/>
        <v>0</v>
      </c>
      <c r="BJ13" s="283">
        <f t="shared" si="49"/>
        <v>0</v>
      </c>
      <c r="BK13" s="61">
        <f t="shared" si="50"/>
        <v>0</v>
      </c>
      <c r="BN13" s="341"/>
      <c r="BP13" s="412"/>
      <c r="BQ13" s="157" t="s">
        <v>51</v>
      </c>
      <c r="BR13" s="339">
        <v>0</v>
      </c>
      <c r="BS13" s="339">
        <v>0</v>
      </c>
      <c r="BT13" s="339">
        <v>6.456963002903212E-3</v>
      </c>
      <c r="BU13" s="339">
        <v>3.761039415029984E-2</v>
      </c>
      <c r="BV13" s="339">
        <v>0.10114765225473885</v>
      </c>
      <c r="BW13" s="339">
        <v>6.0341274321479663E-2</v>
      </c>
      <c r="BX13" s="339">
        <v>2.469531578496257E-2</v>
      </c>
      <c r="BY13" s="339">
        <v>2.9096208207695776E-2</v>
      </c>
      <c r="BZ13" s="339">
        <v>2.7002094489844055E-2</v>
      </c>
      <c r="CA13" s="339">
        <v>2.5416378183782257E-2</v>
      </c>
      <c r="CB13" s="339">
        <v>3.8247847565671705E-2</v>
      </c>
      <c r="CC13" s="339">
        <v>9.6533094090140423E-2</v>
      </c>
      <c r="CD13" s="311">
        <f t="shared" si="51"/>
        <v>0.44654722205151831</v>
      </c>
      <c r="CF13" s="412"/>
      <c r="CG13" s="157" t="s">
        <v>51</v>
      </c>
      <c r="CH13" s="339">
        <v>0</v>
      </c>
      <c r="CI13" s="339">
        <v>0</v>
      </c>
      <c r="CJ13" s="339">
        <v>8.5404819657972971E-3</v>
      </c>
      <c r="CK13" s="339">
        <v>2.190771653863556E-3</v>
      </c>
      <c r="CL13" s="339">
        <v>1.1360217979381334E-2</v>
      </c>
      <c r="CM13" s="339">
        <v>2.1526159676129156E-2</v>
      </c>
      <c r="CN13" s="339">
        <v>2.2742158886052743E-2</v>
      </c>
      <c r="CO13" s="339">
        <v>2.5580560676340538E-2</v>
      </c>
      <c r="CP13" s="339">
        <v>5.3387749544897292E-2</v>
      </c>
      <c r="CQ13" s="339">
        <v>2.2964070631111777E-2</v>
      </c>
      <c r="CR13" s="339">
        <v>3.2961243764564517E-2</v>
      </c>
      <c r="CS13" s="339">
        <v>0.35219936317034345</v>
      </c>
      <c r="CT13" s="311">
        <f t="shared" si="52"/>
        <v>0.55345277794848169</v>
      </c>
      <c r="CV13" s="412"/>
      <c r="CW13" s="157" t="s">
        <v>51</v>
      </c>
      <c r="CX13" s="339">
        <v>0</v>
      </c>
      <c r="CY13" s="339">
        <v>0</v>
      </c>
      <c r="CZ13" s="339">
        <v>0</v>
      </c>
      <c r="DA13" s="339">
        <v>0</v>
      </c>
      <c r="DB13" s="339">
        <v>0</v>
      </c>
      <c r="DC13" s="339">
        <v>0</v>
      </c>
      <c r="DD13" s="339">
        <v>0</v>
      </c>
      <c r="DE13" s="339">
        <v>0</v>
      </c>
      <c r="DF13" s="339">
        <v>0</v>
      </c>
      <c r="DG13" s="339">
        <v>0</v>
      </c>
      <c r="DH13" s="339">
        <v>0</v>
      </c>
      <c r="DI13" s="339">
        <v>0</v>
      </c>
      <c r="DJ13" s="311">
        <f t="shared" si="53"/>
        <v>0</v>
      </c>
      <c r="DL13" s="412"/>
      <c r="DM13" s="157" t="s">
        <v>51</v>
      </c>
      <c r="DN13" s="339">
        <v>0</v>
      </c>
      <c r="DO13" s="339">
        <v>0</v>
      </c>
      <c r="DP13" s="339">
        <v>0</v>
      </c>
      <c r="DQ13" s="339">
        <v>0</v>
      </c>
      <c r="DR13" s="339">
        <v>0</v>
      </c>
      <c r="DS13" s="339">
        <v>0</v>
      </c>
      <c r="DT13" s="339">
        <v>0</v>
      </c>
      <c r="DU13" s="339">
        <v>0</v>
      </c>
      <c r="DV13" s="339">
        <v>0</v>
      </c>
      <c r="DW13" s="339">
        <v>0</v>
      </c>
      <c r="DX13" s="339">
        <v>0</v>
      </c>
      <c r="DY13" s="339">
        <v>0</v>
      </c>
      <c r="DZ13" s="311">
        <f t="shared" si="54"/>
        <v>0</v>
      </c>
      <c r="EA13" s="340">
        <f t="shared" si="59"/>
        <v>1</v>
      </c>
    </row>
    <row r="14" spans="1:131" x14ac:dyDescent="0.25">
      <c r="A14" s="412"/>
      <c r="B14" s="157" t="s">
        <v>50</v>
      </c>
      <c r="C14" s="283">
        <f t="shared" si="55"/>
        <v>0</v>
      </c>
      <c r="D14" s="283">
        <f t="shared" si="3"/>
        <v>0</v>
      </c>
      <c r="E14" s="283">
        <f t="shared" si="4"/>
        <v>0</v>
      </c>
      <c r="F14" s="283">
        <f t="shared" si="5"/>
        <v>0</v>
      </c>
      <c r="G14" s="283">
        <f t="shared" si="6"/>
        <v>0</v>
      </c>
      <c r="H14" s="283">
        <f t="shared" si="7"/>
        <v>0</v>
      </c>
      <c r="I14" s="283">
        <f t="shared" si="8"/>
        <v>0</v>
      </c>
      <c r="J14" s="283">
        <f t="shared" si="9"/>
        <v>0</v>
      </c>
      <c r="K14" s="283">
        <f t="shared" si="10"/>
        <v>0</v>
      </c>
      <c r="L14" s="283">
        <f t="shared" si="11"/>
        <v>0</v>
      </c>
      <c r="M14" s="283">
        <f t="shared" si="12"/>
        <v>0</v>
      </c>
      <c r="N14" s="283">
        <f t="shared" si="13"/>
        <v>0</v>
      </c>
      <c r="O14" s="61">
        <f t="shared" si="14"/>
        <v>0</v>
      </c>
      <c r="Q14" s="412"/>
      <c r="R14" s="157" t="s">
        <v>50</v>
      </c>
      <c r="S14" s="283">
        <f t="shared" si="56"/>
        <v>0</v>
      </c>
      <c r="T14" s="283">
        <f t="shared" si="15"/>
        <v>0</v>
      </c>
      <c r="U14" s="283">
        <f t="shared" si="16"/>
        <v>0</v>
      </c>
      <c r="V14" s="283">
        <f t="shared" si="17"/>
        <v>0</v>
      </c>
      <c r="W14" s="283">
        <f t="shared" si="18"/>
        <v>0</v>
      </c>
      <c r="X14" s="283">
        <f t="shared" si="19"/>
        <v>0</v>
      </c>
      <c r="Y14" s="283">
        <f t="shared" si="20"/>
        <v>0</v>
      </c>
      <c r="Z14" s="283">
        <f t="shared" si="21"/>
        <v>0</v>
      </c>
      <c r="AA14" s="283">
        <f t="shared" si="22"/>
        <v>0</v>
      </c>
      <c r="AB14" s="283">
        <f t="shared" si="23"/>
        <v>0</v>
      </c>
      <c r="AC14" s="283">
        <f t="shared" si="24"/>
        <v>0</v>
      </c>
      <c r="AD14" s="283">
        <f t="shared" si="25"/>
        <v>0</v>
      </c>
      <c r="AE14" s="61">
        <f t="shared" si="26"/>
        <v>0</v>
      </c>
      <c r="AG14" s="412"/>
      <c r="AH14" s="157" t="s">
        <v>50</v>
      </c>
      <c r="AI14" s="283">
        <f t="shared" si="57"/>
        <v>0</v>
      </c>
      <c r="AJ14" s="283">
        <f t="shared" si="27"/>
        <v>0</v>
      </c>
      <c r="AK14" s="283">
        <f t="shared" si="28"/>
        <v>0</v>
      </c>
      <c r="AL14" s="283">
        <f t="shared" si="29"/>
        <v>0</v>
      </c>
      <c r="AM14" s="283">
        <f t="shared" si="30"/>
        <v>0</v>
      </c>
      <c r="AN14" s="283">
        <f t="shared" si="31"/>
        <v>0</v>
      </c>
      <c r="AO14" s="283">
        <f t="shared" si="32"/>
        <v>0</v>
      </c>
      <c r="AP14" s="283">
        <f t="shared" si="33"/>
        <v>0</v>
      </c>
      <c r="AQ14" s="283">
        <f t="shared" si="34"/>
        <v>0</v>
      </c>
      <c r="AR14" s="283">
        <f t="shared" si="35"/>
        <v>0</v>
      </c>
      <c r="AS14" s="283">
        <f t="shared" si="36"/>
        <v>0</v>
      </c>
      <c r="AT14" s="283">
        <f t="shared" si="37"/>
        <v>0</v>
      </c>
      <c r="AU14" s="61">
        <f t="shared" si="38"/>
        <v>0</v>
      </c>
      <c r="AW14" s="412"/>
      <c r="AX14" s="157" t="s">
        <v>50</v>
      </c>
      <c r="AY14" s="283">
        <f t="shared" si="58"/>
        <v>0</v>
      </c>
      <c r="AZ14" s="283">
        <f t="shared" si="39"/>
        <v>0</v>
      </c>
      <c r="BA14" s="283">
        <f t="shared" si="40"/>
        <v>0</v>
      </c>
      <c r="BB14" s="283">
        <f t="shared" si="41"/>
        <v>0</v>
      </c>
      <c r="BC14" s="283">
        <f t="shared" si="42"/>
        <v>0</v>
      </c>
      <c r="BD14" s="283">
        <f t="shared" si="43"/>
        <v>0</v>
      </c>
      <c r="BE14" s="283">
        <f t="shared" si="44"/>
        <v>0</v>
      </c>
      <c r="BF14" s="283">
        <f t="shared" si="45"/>
        <v>0</v>
      </c>
      <c r="BG14" s="283">
        <f t="shared" si="46"/>
        <v>0</v>
      </c>
      <c r="BH14" s="283">
        <f t="shared" si="47"/>
        <v>0</v>
      </c>
      <c r="BI14" s="283">
        <f t="shared" si="48"/>
        <v>0</v>
      </c>
      <c r="BJ14" s="283">
        <f t="shared" si="49"/>
        <v>0</v>
      </c>
      <c r="BK14" s="61">
        <f t="shared" si="50"/>
        <v>0</v>
      </c>
      <c r="BN14" s="341"/>
      <c r="BP14" s="412"/>
      <c r="BQ14" s="157" t="s">
        <v>50</v>
      </c>
      <c r="BR14" s="339">
        <v>0</v>
      </c>
      <c r="BS14" s="339">
        <v>0</v>
      </c>
      <c r="BT14" s="339">
        <v>6.456963002903212E-3</v>
      </c>
      <c r="BU14" s="339">
        <v>3.761039415029984E-2</v>
      </c>
      <c r="BV14" s="339">
        <v>0.10114765225473885</v>
      </c>
      <c r="BW14" s="339">
        <v>6.0341274321479663E-2</v>
      </c>
      <c r="BX14" s="339">
        <v>2.469531578496257E-2</v>
      </c>
      <c r="BY14" s="339">
        <v>2.9096208207695776E-2</v>
      </c>
      <c r="BZ14" s="339">
        <v>2.7002094489844055E-2</v>
      </c>
      <c r="CA14" s="339">
        <v>2.5416378183782257E-2</v>
      </c>
      <c r="CB14" s="339">
        <v>3.8247847565671705E-2</v>
      </c>
      <c r="CC14" s="339">
        <v>9.6533094090140423E-2</v>
      </c>
      <c r="CD14" s="311">
        <f t="shared" si="51"/>
        <v>0.44654722205151831</v>
      </c>
      <c r="CF14" s="412"/>
      <c r="CG14" s="157" t="s">
        <v>50</v>
      </c>
      <c r="CH14" s="339">
        <v>0</v>
      </c>
      <c r="CI14" s="339">
        <v>0</v>
      </c>
      <c r="CJ14" s="339">
        <v>8.5404819657972971E-3</v>
      </c>
      <c r="CK14" s="339">
        <v>2.190771653863556E-3</v>
      </c>
      <c r="CL14" s="339">
        <v>1.1360217979381334E-2</v>
      </c>
      <c r="CM14" s="339">
        <v>2.1526159676129156E-2</v>
      </c>
      <c r="CN14" s="339">
        <v>2.2742158886052743E-2</v>
      </c>
      <c r="CO14" s="339">
        <v>2.5580560676340538E-2</v>
      </c>
      <c r="CP14" s="339">
        <v>5.3387749544897292E-2</v>
      </c>
      <c r="CQ14" s="339">
        <v>2.2964070631111777E-2</v>
      </c>
      <c r="CR14" s="339">
        <v>3.2961243764564517E-2</v>
      </c>
      <c r="CS14" s="339">
        <v>0.35219936317034345</v>
      </c>
      <c r="CT14" s="311">
        <f t="shared" si="52"/>
        <v>0.55345277794848169</v>
      </c>
      <c r="CV14" s="412"/>
      <c r="CW14" s="157" t="s">
        <v>50</v>
      </c>
      <c r="CX14" s="339">
        <v>0</v>
      </c>
      <c r="CY14" s="339">
        <v>0</v>
      </c>
      <c r="CZ14" s="339">
        <v>0</v>
      </c>
      <c r="DA14" s="339">
        <v>0</v>
      </c>
      <c r="DB14" s="339">
        <v>0</v>
      </c>
      <c r="DC14" s="339">
        <v>0</v>
      </c>
      <c r="DD14" s="339">
        <v>0</v>
      </c>
      <c r="DE14" s="339">
        <v>0</v>
      </c>
      <c r="DF14" s="339">
        <v>0</v>
      </c>
      <c r="DG14" s="339">
        <v>0</v>
      </c>
      <c r="DH14" s="339">
        <v>0</v>
      </c>
      <c r="DI14" s="339">
        <v>0</v>
      </c>
      <c r="DJ14" s="311">
        <f t="shared" si="53"/>
        <v>0</v>
      </c>
      <c r="DL14" s="412"/>
      <c r="DM14" s="157" t="s">
        <v>50</v>
      </c>
      <c r="DN14" s="339">
        <v>0</v>
      </c>
      <c r="DO14" s="339">
        <v>0</v>
      </c>
      <c r="DP14" s="339">
        <v>0</v>
      </c>
      <c r="DQ14" s="339">
        <v>0</v>
      </c>
      <c r="DR14" s="339">
        <v>0</v>
      </c>
      <c r="DS14" s="339">
        <v>0</v>
      </c>
      <c r="DT14" s="339">
        <v>0</v>
      </c>
      <c r="DU14" s="339">
        <v>0</v>
      </c>
      <c r="DV14" s="339">
        <v>0</v>
      </c>
      <c r="DW14" s="339">
        <v>0</v>
      </c>
      <c r="DX14" s="339">
        <v>0</v>
      </c>
      <c r="DY14" s="339">
        <v>0</v>
      </c>
      <c r="DZ14" s="311">
        <f t="shared" si="54"/>
        <v>0</v>
      </c>
      <c r="EA14" s="340">
        <f t="shared" si="59"/>
        <v>1</v>
      </c>
    </row>
    <row r="15" spans="1:131" x14ac:dyDescent="0.25">
      <c r="A15" s="412"/>
      <c r="B15" s="157" t="s">
        <v>49</v>
      </c>
      <c r="C15" s="283">
        <f t="shared" si="55"/>
        <v>0</v>
      </c>
      <c r="D15" s="283">
        <f t="shared" si="3"/>
        <v>0</v>
      </c>
      <c r="E15" s="283">
        <f t="shared" si="4"/>
        <v>0</v>
      </c>
      <c r="F15" s="283">
        <f t="shared" si="5"/>
        <v>0</v>
      </c>
      <c r="G15" s="283">
        <f t="shared" si="6"/>
        <v>0</v>
      </c>
      <c r="H15" s="283">
        <f t="shared" si="7"/>
        <v>0</v>
      </c>
      <c r="I15" s="283">
        <f t="shared" si="8"/>
        <v>0</v>
      </c>
      <c r="J15" s="283">
        <f t="shared" si="9"/>
        <v>0</v>
      </c>
      <c r="K15" s="283">
        <f t="shared" si="10"/>
        <v>0</v>
      </c>
      <c r="L15" s="283">
        <f t="shared" si="11"/>
        <v>0</v>
      </c>
      <c r="M15" s="283">
        <f t="shared" si="12"/>
        <v>0</v>
      </c>
      <c r="N15" s="283">
        <f t="shared" si="13"/>
        <v>0</v>
      </c>
      <c r="O15" s="61">
        <f t="shared" si="14"/>
        <v>0</v>
      </c>
      <c r="Q15" s="412"/>
      <c r="R15" s="157" t="s">
        <v>49</v>
      </c>
      <c r="S15" s="283">
        <f t="shared" si="56"/>
        <v>0</v>
      </c>
      <c r="T15" s="283">
        <f t="shared" si="15"/>
        <v>0</v>
      </c>
      <c r="U15" s="283">
        <f t="shared" si="16"/>
        <v>0</v>
      </c>
      <c r="V15" s="283">
        <f t="shared" si="17"/>
        <v>0</v>
      </c>
      <c r="W15" s="283">
        <f t="shared" si="18"/>
        <v>0</v>
      </c>
      <c r="X15" s="283">
        <f t="shared" si="19"/>
        <v>0</v>
      </c>
      <c r="Y15" s="283">
        <f t="shared" si="20"/>
        <v>0</v>
      </c>
      <c r="Z15" s="283">
        <f t="shared" si="21"/>
        <v>0</v>
      </c>
      <c r="AA15" s="283">
        <f t="shared" si="22"/>
        <v>0</v>
      </c>
      <c r="AB15" s="283">
        <f t="shared" si="23"/>
        <v>0</v>
      </c>
      <c r="AC15" s="283">
        <f t="shared" si="24"/>
        <v>0</v>
      </c>
      <c r="AD15" s="283">
        <f t="shared" si="25"/>
        <v>0</v>
      </c>
      <c r="AE15" s="61">
        <f t="shared" si="26"/>
        <v>0</v>
      </c>
      <c r="AG15" s="412"/>
      <c r="AH15" s="157" t="s">
        <v>49</v>
      </c>
      <c r="AI15" s="283">
        <f t="shared" si="57"/>
        <v>0</v>
      </c>
      <c r="AJ15" s="283">
        <f t="shared" si="27"/>
        <v>0</v>
      </c>
      <c r="AK15" s="283">
        <f t="shared" si="28"/>
        <v>0</v>
      </c>
      <c r="AL15" s="283">
        <f t="shared" si="29"/>
        <v>0</v>
      </c>
      <c r="AM15" s="283">
        <f t="shared" si="30"/>
        <v>0</v>
      </c>
      <c r="AN15" s="283">
        <f t="shared" si="31"/>
        <v>0</v>
      </c>
      <c r="AO15" s="283">
        <f t="shared" si="32"/>
        <v>0</v>
      </c>
      <c r="AP15" s="283">
        <f t="shared" si="33"/>
        <v>0</v>
      </c>
      <c r="AQ15" s="283">
        <f t="shared" si="34"/>
        <v>0</v>
      </c>
      <c r="AR15" s="283">
        <f t="shared" si="35"/>
        <v>0</v>
      </c>
      <c r="AS15" s="283">
        <f t="shared" si="36"/>
        <v>0</v>
      </c>
      <c r="AT15" s="283">
        <f t="shared" si="37"/>
        <v>0</v>
      </c>
      <c r="AU15" s="61">
        <f t="shared" si="38"/>
        <v>0</v>
      </c>
      <c r="AW15" s="412"/>
      <c r="AX15" s="157" t="s">
        <v>49</v>
      </c>
      <c r="AY15" s="283">
        <f t="shared" si="58"/>
        <v>0</v>
      </c>
      <c r="AZ15" s="283">
        <f t="shared" si="39"/>
        <v>0</v>
      </c>
      <c r="BA15" s="283">
        <f t="shared" si="40"/>
        <v>0</v>
      </c>
      <c r="BB15" s="283">
        <f t="shared" si="41"/>
        <v>0</v>
      </c>
      <c r="BC15" s="283">
        <f t="shared" si="42"/>
        <v>0</v>
      </c>
      <c r="BD15" s="283">
        <f t="shared" si="43"/>
        <v>0</v>
      </c>
      <c r="BE15" s="283">
        <f t="shared" si="44"/>
        <v>0</v>
      </c>
      <c r="BF15" s="283">
        <f t="shared" si="45"/>
        <v>0</v>
      </c>
      <c r="BG15" s="283">
        <f t="shared" si="46"/>
        <v>0</v>
      </c>
      <c r="BH15" s="283">
        <f t="shared" si="47"/>
        <v>0</v>
      </c>
      <c r="BI15" s="283">
        <f t="shared" si="48"/>
        <v>0</v>
      </c>
      <c r="BJ15" s="283">
        <f t="shared" si="49"/>
        <v>0</v>
      </c>
      <c r="BK15" s="61">
        <f t="shared" si="50"/>
        <v>0</v>
      </c>
      <c r="BN15" s="341"/>
      <c r="BP15" s="412"/>
      <c r="BQ15" s="157" t="s">
        <v>49</v>
      </c>
      <c r="BR15" s="310">
        <v>0</v>
      </c>
      <c r="BS15" s="310">
        <v>0</v>
      </c>
      <c r="BT15" s="310">
        <v>0</v>
      </c>
      <c r="BU15" s="310">
        <v>1</v>
      </c>
      <c r="BV15" s="310">
        <v>0</v>
      </c>
      <c r="BW15" s="310">
        <v>0</v>
      </c>
      <c r="BX15" s="310">
        <v>0</v>
      </c>
      <c r="BY15" s="310">
        <v>0</v>
      </c>
      <c r="BZ15" s="310">
        <v>0</v>
      </c>
      <c r="CA15" s="310">
        <v>0</v>
      </c>
      <c r="CB15" s="310">
        <v>0</v>
      </c>
      <c r="CC15" s="310">
        <v>0</v>
      </c>
      <c r="CD15" s="311">
        <f t="shared" si="51"/>
        <v>1</v>
      </c>
      <c r="CF15" s="412"/>
      <c r="CG15" s="157" t="s">
        <v>49</v>
      </c>
      <c r="CH15" s="310">
        <v>0</v>
      </c>
      <c r="CI15" s="310">
        <v>0</v>
      </c>
      <c r="CJ15" s="310">
        <v>0</v>
      </c>
      <c r="CK15" s="310">
        <v>0</v>
      </c>
      <c r="CL15" s="310">
        <v>0</v>
      </c>
      <c r="CM15" s="310">
        <v>0</v>
      </c>
      <c r="CN15" s="310">
        <v>0</v>
      </c>
      <c r="CO15" s="310">
        <v>0</v>
      </c>
      <c r="CP15" s="310">
        <v>0</v>
      </c>
      <c r="CQ15" s="310">
        <v>0</v>
      </c>
      <c r="CR15" s="310">
        <v>0</v>
      </c>
      <c r="CS15" s="310">
        <v>0</v>
      </c>
      <c r="CT15" s="311">
        <f t="shared" si="52"/>
        <v>0</v>
      </c>
      <c r="CV15" s="412"/>
      <c r="CW15" s="157" t="s">
        <v>49</v>
      </c>
      <c r="CX15" s="310">
        <v>0</v>
      </c>
      <c r="CY15" s="310">
        <v>0</v>
      </c>
      <c r="CZ15" s="310">
        <v>0</v>
      </c>
      <c r="DA15" s="310">
        <v>0</v>
      </c>
      <c r="DB15" s="310">
        <v>0</v>
      </c>
      <c r="DC15" s="310">
        <v>0</v>
      </c>
      <c r="DD15" s="310">
        <v>0</v>
      </c>
      <c r="DE15" s="310">
        <v>0</v>
      </c>
      <c r="DF15" s="310">
        <v>0</v>
      </c>
      <c r="DG15" s="310">
        <v>0</v>
      </c>
      <c r="DH15" s="310">
        <v>0</v>
      </c>
      <c r="DI15" s="310">
        <v>0</v>
      </c>
      <c r="DJ15" s="311">
        <f t="shared" si="53"/>
        <v>0</v>
      </c>
      <c r="DL15" s="412"/>
      <c r="DM15" s="157" t="s">
        <v>49</v>
      </c>
      <c r="DN15" s="310">
        <v>0</v>
      </c>
      <c r="DO15" s="310">
        <v>0</v>
      </c>
      <c r="DP15" s="310">
        <v>0</v>
      </c>
      <c r="DQ15" s="310">
        <v>0</v>
      </c>
      <c r="DR15" s="310">
        <v>0</v>
      </c>
      <c r="DS15" s="310">
        <v>0</v>
      </c>
      <c r="DT15" s="310">
        <v>0</v>
      </c>
      <c r="DU15" s="310">
        <v>0</v>
      </c>
      <c r="DV15" s="310">
        <v>0</v>
      </c>
      <c r="DW15" s="310">
        <v>0</v>
      </c>
      <c r="DX15" s="310">
        <v>0</v>
      </c>
      <c r="DY15" s="310">
        <v>0</v>
      </c>
      <c r="DZ15" s="311">
        <f t="shared" si="54"/>
        <v>0</v>
      </c>
      <c r="EA15" s="340">
        <f t="shared" si="59"/>
        <v>1</v>
      </c>
    </row>
    <row r="16" spans="1:131" ht="16.5" customHeight="1" thickBot="1" x14ac:dyDescent="0.3">
      <c r="A16" s="413"/>
      <c r="B16" s="157" t="s">
        <v>48</v>
      </c>
      <c r="C16" s="283">
        <f t="shared" si="55"/>
        <v>0</v>
      </c>
      <c r="D16" s="283">
        <f t="shared" si="3"/>
        <v>0</v>
      </c>
      <c r="E16" s="283">
        <f t="shared" si="4"/>
        <v>0</v>
      </c>
      <c r="F16" s="283">
        <f t="shared" si="5"/>
        <v>0</v>
      </c>
      <c r="G16" s="283">
        <f t="shared" si="6"/>
        <v>0</v>
      </c>
      <c r="H16" s="283">
        <f t="shared" si="7"/>
        <v>0</v>
      </c>
      <c r="I16" s="283">
        <f t="shared" si="8"/>
        <v>0</v>
      </c>
      <c r="J16" s="283">
        <f t="shared" si="9"/>
        <v>0</v>
      </c>
      <c r="K16" s="283">
        <f t="shared" si="10"/>
        <v>0</v>
      </c>
      <c r="L16" s="283">
        <f t="shared" si="11"/>
        <v>0</v>
      </c>
      <c r="M16" s="283">
        <f t="shared" si="12"/>
        <v>0</v>
      </c>
      <c r="N16" s="283">
        <f t="shared" si="13"/>
        <v>0</v>
      </c>
      <c r="O16" s="61">
        <f t="shared" si="14"/>
        <v>0</v>
      </c>
      <c r="Q16" s="413"/>
      <c r="R16" s="157" t="s">
        <v>48</v>
      </c>
      <c r="S16" s="283">
        <f t="shared" si="56"/>
        <v>0</v>
      </c>
      <c r="T16" s="283">
        <f t="shared" si="15"/>
        <v>0</v>
      </c>
      <c r="U16" s="283">
        <f t="shared" si="16"/>
        <v>0</v>
      </c>
      <c r="V16" s="283">
        <f t="shared" si="17"/>
        <v>0</v>
      </c>
      <c r="W16" s="283">
        <f t="shared" si="18"/>
        <v>0</v>
      </c>
      <c r="X16" s="283">
        <f t="shared" si="19"/>
        <v>0</v>
      </c>
      <c r="Y16" s="283">
        <f t="shared" si="20"/>
        <v>0</v>
      </c>
      <c r="Z16" s="283">
        <f t="shared" si="21"/>
        <v>0</v>
      </c>
      <c r="AA16" s="283">
        <f t="shared" si="22"/>
        <v>0</v>
      </c>
      <c r="AB16" s="283">
        <f t="shared" si="23"/>
        <v>0</v>
      </c>
      <c r="AC16" s="283">
        <f t="shared" si="24"/>
        <v>0</v>
      </c>
      <c r="AD16" s="283">
        <f t="shared" si="25"/>
        <v>0</v>
      </c>
      <c r="AE16" s="61">
        <f t="shared" si="26"/>
        <v>0</v>
      </c>
      <c r="AG16" s="413"/>
      <c r="AH16" s="157" t="s">
        <v>48</v>
      </c>
      <c r="AI16" s="283">
        <f t="shared" si="57"/>
        <v>0</v>
      </c>
      <c r="AJ16" s="283">
        <f t="shared" si="27"/>
        <v>0</v>
      </c>
      <c r="AK16" s="283">
        <f t="shared" si="28"/>
        <v>0</v>
      </c>
      <c r="AL16" s="283">
        <f t="shared" si="29"/>
        <v>0</v>
      </c>
      <c r="AM16" s="283">
        <f t="shared" si="30"/>
        <v>0</v>
      </c>
      <c r="AN16" s="283">
        <f t="shared" si="31"/>
        <v>0</v>
      </c>
      <c r="AO16" s="283">
        <f t="shared" si="32"/>
        <v>0</v>
      </c>
      <c r="AP16" s="283">
        <f t="shared" si="33"/>
        <v>0</v>
      </c>
      <c r="AQ16" s="283">
        <f t="shared" si="34"/>
        <v>0</v>
      </c>
      <c r="AR16" s="283">
        <f t="shared" si="35"/>
        <v>0</v>
      </c>
      <c r="AS16" s="283">
        <f t="shared" si="36"/>
        <v>0</v>
      </c>
      <c r="AT16" s="283">
        <f t="shared" si="37"/>
        <v>0</v>
      </c>
      <c r="AU16" s="61">
        <f t="shared" si="38"/>
        <v>0</v>
      </c>
      <c r="AW16" s="413"/>
      <c r="AX16" s="157" t="s">
        <v>48</v>
      </c>
      <c r="AY16" s="283">
        <f t="shared" si="58"/>
        <v>0</v>
      </c>
      <c r="AZ16" s="283">
        <f t="shared" si="39"/>
        <v>0</v>
      </c>
      <c r="BA16" s="283">
        <f t="shared" si="40"/>
        <v>0</v>
      </c>
      <c r="BB16" s="283">
        <f t="shared" si="41"/>
        <v>0</v>
      </c>
      <c r="BC16" s="283">
        <f t="shared" si="42"/>
        <v>0</v>
      </c>
      <c r="BD16" s="283">
        <f t="shared" si="43"/>
        <v>0</v>
      </c>
      <c r="BE16" s="283">
        <f t="shared" si="44"/>
        <v>0</v>
      </c>
      <c r="BF16" s="283">
        <f t="shared" si="45"/>
        <v>0</v>
      </c>
      <c r="BG16" s="283">
        <f t="shared" si="46"/>
        <v>0</v>
      </c>
      <c r="BH16" s="283">
        <f t="shared" si="47"/>
        <v>0</v>
      </c>
      <c r="BI16" s="283">
        <f t="shared" si="48"/>
        <v>0</v>
      </c>
      <c r="BJ16" s="283">
        <f t="shared" si="49"/>
        <v>0</v>
      </c>
      <c r="BK16" s="61">
        <f t="shared" si="50"/>
        <v>0</v>
      </c>
      <c r="BN16" s="341"/>
      <c r="BP16" s="413"/>
      <c r="BQ16" s="157" t="s">
        <v>48</v>
      </c>
      <c r="BR16" s="339">
        <v>0</v>
      </c>
      <c r="BS16" s="339">
        <v>0</v>
      </c>
      <c r="BT16" s="339">
        <v>6.456963002903212E-3</v>
      </c>
      <c r="BU16" s="339">
        <v>3.761039415029984E-2</v>
      </c>
      <c r="BV16" s="339">
        <v>0.10114765225473885</v>
      </c>
      <c r="BW16" s="339">
        <v>6.0341274321479663E-2</v>
      </c>
      <c r="BX16" s="339">
        <v>2.469531578496257E-2</v>
      </c>
      <c r="BY16" s="339">
        <v>2.9096208207695776E-2</v>
      </c>
      <c r="BZ16" s="339">
        <v>2.7002094489844055E-2</v>
      </c>
      <c r="CA16" s="339">
        <v>2.5416378183782257E-2</v>
      </c>
      <c r="CB16" s="339">
        <v>3.8247847565671705E-2</v>
      </c>
      <c r="CC16" s="339">
        <v>9.6533094090140423E-2</v>
      </c>
      <c r="CD16" s="311">
        <f t="shared" si="51"/>
        <v>0.44654722205151831</v>
      </c>
      <c r="CF16" s="413"/>
      <c r="CG16" s="157" t="s">
        <v>48</v>
      </c>
      <c r="CH16" s="339">
        <v>0</v>
      </c>
      <c r="CI16" s="339">
        <v>0</v>
      </c>
      <c r="CJ16" s="339">
        <v>8.5404819657972971E-3</v>
      </c>
      <c r="CK16" s="339">
        <v>2.190771653863556E-3</v>
      </c>
      <c r="CL16" s="339">
        <v>1.1360217979381334E-2</v>
      </c>
      <c r="CM16" s="339">
        <v>2.1526159676129156E-2</v>
      </c>
      <c r="CN16" s="339">
        <v>2.2742158886052743E-2</v>
      </c>
      <c r="CO16" s="339">
        <v>2.5580560676340538E-2</v>
      </c>
      <c r="CP16" s="339">
        <v>5.3387749544897292E-2</v>
      </c>
      <c r="CQ16" s="339">
        <v>2.2964070631111777E-2</v>
      </c>
      <c r="CR16" s="339">
        <v>3.2961243764564517E-2</v>
      </c>
      <c r="CS16" s="339">
        <v>0.35219936317034345</v>
      </c>
      <c r="CT16" s="311">
        <f t="shared" si="52"/>
        <v>0.55345277794848169</v>
      </c>
      <c r="CV16" s="413"/>
      <c r="CW16" s="157" t="s">
        <v>48</v>
      </c>
      <c r="CX16" s="339">
        <v>0</v>
      </c>
      <c r="CY16" s="339">
        <v>0</v>
      </c>
      <c r="CZ16" s="339">
        <v>0</v>
      </c>
      <c r="DA16" s="339">
        <v>0</v>
      </c>
      <c r="DB16" s="339">
        <v>0</v>
      </c>
      <c r="DC16" s="339">
        <v>0</v>
      </c>
      <c r="DD16" s="339">
        <v>0</v>
      </c>
      <c r="DE16" s="339">
        <v>0</v>
      </c>
      <c r="DF16" s="339">
        <v>0</v>
      </c>
      <c r="DG16" s="339">
        <v>0</v>
      </c>
      <c r="DH16" s="339">
        <v>0</v>
      </c>
      <c r="DI16" s="339">
        <v>0</v>
      </c>
      <c r="DJ16" s="311">
        <f t="shared" si="53"/>
        <v>0</v>
      </c>
      <c r="DL16" s="413"/>
      <c r="DM16" s="157" t="s">
        <v>48</v>
      </c>
      <c r="DN16" s="339">
        <v>0</v>
      </c>
      <c r="DO16" s="339">
        <v>0</v>
      </c>
      <c r="DP16" s="339">
        <v>0</v>
      </c>
      <c r="DQ16" s="339">
        <v>0</v>
      </c>
      <c r="DR16" s="339">
        <v>0</v>
      </c>
      <c r="DS16" s="339">
        <v>0</v>
      </c>
      <c r="DT16" s="339">
        <v>0</v>
      </c>
      <c r="DU16" s="339">
        <v>0</v>
      </c>
      <c r="DV16" s="339">
        <v>0</v>
      </c>
      <c r="DW16" s="339">
        <v>0</v>
      </c>
      <c r="DX16" s="339">
        <v>0</v>
      </c>
      <c r="DY16" s="339">
        <v>0</v>
      </c>
      <c r="DZ16" s="311">
        <f t="shared" si="54"/>
        <v>0</v>
      </c>
      <c r="EA16" s="340">
        <f t="shared" si="59"/>
        <v>1</v>
      </c>
    </row>
    <row r="17" spans="1:131" ht="15.75" thickBot="1" x14ac:dyDescent="0.3">
      <c r="B17" s="158" t="s">
        <v>43</v>
      </c>
      <c r="C17" s="150">
        <f>SUM(C4:C16)</f>
        <v>0</v>
      </c>
      <c r="D17" s="150">
        <f t="shared" ref="D17:N17" si="60">SUM(D4:D16)</f>
        <v>0</v>
      </c>
      <c r="E17" s="150">
        <f t="shared" si="60"/>
        <v>16070.052858872419</v>
      </c>
      <c r="F17" s="150">
        <f t="shared" si="60"/>
        <v>93878.194303015975</v>
      </c>
      <c r="G17" s="150">
        <f t="shared" si="60"/>
        <v>247918.9798640777</v>
      </c>
      <c r="H17" s="150">
        <f t="shared" si="60"/>
        <v>143511.89208764673</v>
      </c>
      <c r="I17" s="150">
        <f t="shared" si="60"/>
        <v>60842.343590838602</v>
      </c>
      <c r="J17" s="150">
        <f t="shared" si="60"/>
        <v>72414.47777851508</v>
      </c>
      <c r="K17" s="150">
        <f t="shared" si="60"/>
        <v>58237.227946516316</v>
      </c>
      <c r="L17" s="150">
        <f t="shared" si="60"/>
        <v>66329.814839598534</v>
      </c>
      <c r="M17" s="150">
        <f t="shared" si="60"/>
        <v>95587.150894391874</v>
      </c>
      <c r="N17" s="285">
        <f t="shared" si="60"/>
        <v>238803.74152620108</v>
      </c>
      <c r="O17" s="64">
        <f t="shared" si="14"/>
        <v>1093593.8756896744</v>
      </c>
      <c r="Q17" s="65"/>
      <c r="R17" s="158" t="s">
        <v>43</v>
      </c>
      <c r="S17" s="150">
        <f>SUM(S4:S16)</f>
        <v>0</v>
      </c>
      <c r="T17" s="150">
        <f t="shared" ref="T17" si="61">SUM(T4:T16)</f>
        <v>0</v>
      </c>
      <c r="U17" s="150">
        <f t="shared" ref="U17" si="62">SUM(U4:U16)</f>
        <v>21255.503023464738</v>
      </c>
      <c r="V17" s="150">
        <f t="shared" ref="V17" si="63">SUM(V4:V16)</f>
        <v>5452.3800528944148</v>
      </c>
      <c r="W17" s="150">
        <f t="shared" ref="W17" si="64">SUM(W4:W16)</f>
        <v>28273.246003560438</v>
      </c>
      <c r="X17" s="150">
        <f t="shared" ref="X17" si="65">SUM(X4:X16)</f>
        <v>49050.716263942348</v>
      </c>
      <c r="Y17" s="150">
        <f t="shared" ref="Y17" si="66">SUM(Y4:Y16)</f>
        <v>56600.555905217247</v>
      </c>
      <c r="Z17" s="150">
        <f t="shared" ref="Z17" si="67">SUM(Z4:Z16)</f>
        <v>63664.754164388636</v>
      </c>
      <c r="AA17" s="150">
        <f t="shared" ref="AA17" si="68">SUM(AA4:AA16)</f>
        <v>132871.12793072974</v>
      </c>
      <c r="AB17" s="150">
        <f t="shared" ref="AB17" si="69">SUM(AB4:AB16)</f>
        <v>57152.848596301257</v>
      </c>
      <c r="AC17" s="150">
        <f t="shared" ref="AC17" si="70">SUM(AC4:AC16)</f>
        <v>82033.756326707968</v>
      </c>
      <c r="AD17" s="285">
        <f t="shared" ref="AD17" si="71">SUM(AD4:AD16)</f>
        <v>867949.40669112094</v>
      </c>
      <c r="AE17" s="64">
        <f t="shared" si="26"/>
        <v>1364304.2949583277</v>
      </c>
      <c r="AG17" s="65"/>
      <c r="AH17" s="158" t="s">
        <v>43</v>
      </c>
      <c r="AI17" s="150">
        <f>SUM(AI4:AI16)</f>
        <v>0</v>
      </c>
      <c r="AJ17" s="150">
        <f t="shared" ref="AJ17" si="72">SUM(AJ4:AJ16)</f>
        <v>0</v>
      </c>
      <c r="AK17" s="150">
        <f t="shared" ref="AK17" si="73">SUM(AK4:AK16)</f>
        <v>0</v>
      </c>
      <c r="AL17" s="150">
        <f t="shared" ref="AL17" si="74">SUM(AL4:AL16)</f>
        <v>0</v>
      </c>
      <c r="AM17" s="150">
        <f t="shared" ref="AM17" si="75">SUM(AM4:AM16)</f>
        <v>0</v>
      </c>
      <c r="AN17" s="150">
        <f t="shared" ref="AN17" si="76">SUM(AN4:AN16)</f>
        <v>0</v>
      </c>
      <c r="AO17" s="150">
        <f t="shared" ref="AO17" si="77">SUM(AO4:AO16)</f>
        <v>0</v>
      </c>
      <c r="AP17" s="150">
        <f t="shared" ref="AP17" si="78">SUM(AP4:AP16)</f>
        <v>0</v>
      </c>
      <c r="AQ17" s="150">
        <f t="shared" ref="AQ17" si="79">SUM(AQ4:AQ16)</f>
        <v>0</v>
      </c>
      <c r="AR17" s="150">
        <f t="shared" ref="AR17" si="80">SUM(AR4:AR16)</f>
        <v>0</v>
      </c>
      <c r="AS17" s="150">
        <f t="shared" ref="AS17" si="81">SUM(AS4:AS16)</f>
        <v>0</v>
      </c>
      <c r="AT17" s="285">
        <f t="shared" ref="AT17" si="82">SUM(AT4:AT16)</f>
        <v>0</v>
      </c>
      <c r="AU17" s="64">
        <f t="shared" si="38"/>
        <v>0</v>
      </c>
      <c r="AW17" s="65"/>
      <c r="AX17" s="158" t="s">
        <v>43</v>
      </c>
      <c r="AY17" s="150">
        <f>SUM(AY4:AY16)</f>
        <v>0</v>
      </c>
      <c r="AZ17" s="150">
        <f t="shared" ref="AZ17" si="83">SUM(AZ4:AZ16)</f>
        <v>0</v>
      </c>
      <c r="BA17" s="150">
        <f t="shared" ref="BA17" si="84">SUM(BA4:BA16)</f>
        <v>0</v>
      </c>
      <c r="BB17" s="150">
        <f t="shared" ref="BB17" si="85">SUM(BB4:BB16)</f>
        <v>0</v>
      </c>
      <c r="BC17" s="150">
        <f t="shared" ref="BC17" si="86">SUM(BC4:BC16)</f>
        <v>0</v>
      </c>
      <c r="BD17" s="150">
        <f t="shared" ref="BD17" si="87">SUM(BD4:BD16)</f>
        <v>0</v>
      </c>
      <c r="BE17" s="150">
        <f t="shared" ref="BE17" si="88">SUM(BE4:BE16)</f>
        <v>0</v>
      </c>
      <c r="BF17" s="150">
        <f t="shared" ref="BF17" si="89">SUM(BF4:BF16)</f>
        <v>0</v>
      </c>
      <c r="BG17" s="150">
        <f t="shared" ref="BG17" si="90">SUM(BG4:BG16)</f>
        <v>0</v>
      </c>
      <c r="BH17" s="150">
        <f t="shared" ref="BH17" si="91">SUM(BH4:BH16)</f>
        <v>0</v>
      </c>
      <c r="BI17" s="150">
        <f t="shared" ref="BI17" si="92">SUM(BI4:BI16)</f>
        <v>0</v>
      </c>
      <c r="BJ17" s="285">
        <f t="shared" ref="BJ17" si="93">SUM(BJ4:BJ16)</f>
        <v>0</v>
      </c>
      <c r="BK17" s="64">
        <f t="shared" si="50"/>
        <v>0</v>
      </c>
      <c r="BN17" s="322">
        <f>SUM(BN4:BN16)</f>
        <v>2457898.1706480021</v>
      </c>
      <c r="BP17" s="65"/>
      <c r="BQ17" s="158" t="s">
        <v>43</v>
      </c>
      <c r="BR17" s="312"/>
      <c r="BS17" s="312"/>
      <c r="BT17" s="312"/>
      <c r="BU17" s="312"/>
      <c r="BV17" s="312"/>
      <c r="BW17" s="312"/>
      <c r="BX17" s="312"/>
      <c r="BY17" s="312"/>
      <c r="BZ17" s="312"/>
      <c r="CA17" s="312"/>
      <c r="CB17" s="312"/>
      <c r="CC17" s="328"/>
      <c r="CD17" s="315"/>
      <c r="CF17" s="65"/>
      <c r="CG17" s="158" t="s">
        <v>43</v>
      </c>
      <c r="CH17" s="312"/>
      <c r="CI17" s="312"/>
      <c r="CJ17" s="312"/>
      <c r="CK17" s="312"/>
      <c r="CL17" s="312"/>
      <c r="CM17" s="312"/>
      <c r="CN17" s="312"/>
      <c r="CO17" s="312"/>
      <c r="CP17" s="312"/>
      <c r="CQ17" s="312"/>
      <c r="CR17" s="312"/>
      <c r="CS17" s="328"/>
      <c r="CT17" s="315"/>
      <c r="CV17" s="65"/>
      <c r="CW17" s="158" t="s">
        <v>43</v>
      </c>
      <c r="CX17" s="312"/>
      <c r="CY17" s="312"/>
      <c r="CZ17" s="312"/>
      <c r="DA17" s="312"/>
      <c r="DB17" s="312"/>
      <c r="DC17" s="312"/>
      <c r="DD17" s="312"/>
      <c r="DE17" s="312"/>
      <c r="DF17" s="312"/>
      <c r="DG17" s="312"/>
      <c r="DH17" s="312"/>
      <c r="DI17" s="328"/>
      <c r="DJ17" s="315"/>
      <c r="DL17" s="65"/>
      <c r="DM17" s="158" t="s">
        <v>43</v>
      </c>
      <c r="DN17" s="312"/>
      <c r="DO17" s="312"/>
      <c r="DP17" s="312"/>
      <c r="DQ17" s="312"/>
      <c r="DR17" s="312"/>
      <c r="DS17" s="312"/>
      <c r="DT17" s="312"/>
      <c r="DU17" s="312"/>
      <c r="DV17" s="312"/>
      <c r="DW17" s="312"/>
      <c r="DX17" s="312"/>
      <c r="DY17" s="328"/>
      <c r="DZ17" s="315"/>
    </row>
    <row r="18" spans="1:131" ht="21.75" thickBot="1" x14ac:dyDescent="0.4">
      <c r="A18" s="67"/>
      <c r="Q18" s="67"/>
      <c r="AG18" s="67"/>
      <c r="AW18" s="67"/>
      <c r="BP18" s="67"/>
      <c r="CF18" s="67"/>
      <c r="CV18" s="67"/>
      <c r="DL18" s="67"/>
    </row>
    <row r="19" spans="1:131" ht="21.75" thickBot="1" x14ac:dyDescent="0.4">
      <c r="A19" s="67"/>
      <c r="B19" s="145" t="s">
        <v>36</v>
      </c>
      <c r="C19" s="146" t="str">
        <f>C$3</f>
        <v>Jan</v>
      </c>
      <c r="D19" s="146" t="str">
        <f t="shared" ref="D19:N19" si="94">D$3</f>
        <v>Feb</v>
      </c>
      <c r="E19" s="146" t="str">
        <f t="shared" si="94"/>
        <v>Mar</v>
      </c>
      <c r="F19" s="146" t="str">
        <f t="shared" si="94"/>
        <v>Apr</v>
      </c>
      <c r="G19" s="146" t="str">
        <f t="shared" si="94"/>
        <v>May</v>
      </c>
      <c r="H19" s="146" t="str">
        <f t="shared" si="94"/>
        <v>Jun</v>
      </c>
      <c r="I19" s="146" t="str">
        <f t="shared" si="94"/>
        <v>Jul</v>
      </c>
      <c r="J19" s="146" t="str">
        <f t="shared" si="94"/>
        <v>Aug</v>
      </c>
      <c r="K19" s="146" t="str">
        <f t="shared" si="94"/>
        <v>Sep</v>
      </c>
      <c r="L19" s="146" t="str">
        <f t="shared" si="94"/>
        <v>Oct</v>
      </c>
      <c r="M19" s="146" t="str">
        <f t="shared" si="94"/>
        <v>Nov</v>
      </c>
      <c r="N19" s="146" t="str">
        <f t="shared" si="94"/>
        <v>Dec</v>
      </c>
      <c r="O19" s="147" t="s">
        <v>34</v>
      </c>
      <c r="Q19" s="67"/>
      <c r="R19" s="145" t="s">
        <v>36</v>
      </c>
      <c r="S19" s="146" t="str">
        <f t="shared" ref="S19:AD19" si="95">S$3</f>
        <v>Jan</v>
      </c>
      <c r="T19" s="146" t="str">
        <f t="shared" si="95"/>
        <v>Feb</v>
      </c>
      <c r="U19" s="146" t="str">
        <f t="shared" si="95"/>
        <v>Mar</v>
      </c>
      <c r="V19" s="146" t="str">
        <f t="shared" si="95"/>
        <v>Apr</v>
      </c>
      <c r="W19" s="146" t="str">
        <f t="shared" si="95"/>
        <v>May</v>
      </c>
      <c r="X19" s="146" t="str">
        <f t="shared" si="95"/>
        <v>Jun</v>
      </c>
      <c r="Y19" s="146" t="str">
        <f t="shared" si="95"/>
        <v>Jul</v>
      </c>
      <c r="Z19" s="146" t="str">
        <f t="shared" si="95"/>
        <v>Aug</v>
      </c>
      <c r="AA19" s="146" t="str">
        <f t="shared" si="95"/>
        <v>Sep</v>
      </c>
      <c r="AB19" s="146" t="str">
        <f t="shared" si="95"/>
        <v>Oct</v>
      </c>
      <c r="AC19" s="146" t="str">
        <f t="shared" si="95"/>
        <v>Nov</v>
      </c>
      <c r="AD19" s="146" t="str">
        <f t="shared" si="95"/>
        <v>Dec</v>
      </c>
      <c r="AE19" s="147" t="s">
        <v>34</v>
      </c>
      <c r="AG19" s="67"/>
      <c r="AH19" s="159" t="s">
        <v>36</v>
      </c>
      <c r="AI19" s="146" t="str">
        <f t="shared" ref="AI19:AT19" si="96">AI$3</f>
        <v>Jan</v>
      </c>
      <c r="AJ19" s="146" t="str">
        <f t="shared" si="96"/>
        <v>Feb</v>
      </c>
      <c r="AK19" s="146" t="str">
        <f t="shared" si="96"/>
        <v>Mar</v>
      </c>
      <c r="AL19" s="146" t="str">
        <f t="shared" si="96"/>
        <v>Apr</v>
      </c>
      <c r="AM19" s="146" t="str">
        <f t="shared" si="96"/>
        <v>May</v>
      </c>
      <c r="AN19" s="146" t="str">
        <f t="shared" si="96"/>
        <v>Jun</v>
      </c>
      <c r="AO19" s="146" t="str">
        <f t="shared" si="96"/>
        <v>Jul</v>
      </c>
      <c r="AP19" s="146" t="str">
        <f t="shared" si="96"/>
        <v>Aug</v>
      </c>
      <c r="AQ19" s="146" t="str">
        <f t="shared" si="96"/>
        <v>Sep</v>
      </c>
      <c r="AR19" s="146" t="str">
        <f t="shared" si="96"/>
        <v>Oct</v>
      </c>
      <c r="AS19" s="146" t="str">
        <f t="shared" si="96"/>
        <v>Nov</v>
      </c>
      <c r="AT19" s="146" t="str">
        <f t="shared" si="96"/>
        <v>Dec</v>
      </c>
      <c r="AU19" s="147" t="s">
        <v>34</v>
      </c>
      <c r="AW19" s="67"/>
      <c r="AX19" s="145" t="s">
        <v>36</v>
      </c>
      <c r="AY19" s="146" t="str">
        <f t="shared" ref="AY19:BJ19" si="97">AY$3</f>
        <v>Jan</v>
      </c>
      <c r="AZ19" s="146" t="str">
        <f t="shared" si="97"/>
        <v>Feb</v>
      </c>
      <c r="BA19" s="146" t="str">
        <f t="shared" si="97"/>
        <v>Mar</v>
      </c>
      <c r="BB19" s="146" t="str">
        <f t="shared" si="97"/>
        <v>Apr</v>
      </c>
      <c r="BC19" s="146" t="str">
        <f t="shared" si="97"/>
        <v>May</v>
      </c>
      <c r="BD19" s="146" t="str">
        <f t="shared" si="97"/>
        <v>Jun</v>
      </c>
      <c r="BE19" s="146" t="str">
        <f t="shared" si="97"/>
        <v>Jul</v>
      </c>
      <c r="BF19" s="146" t="str">
        <f t="shared" si="97"/>
        <v>Aug</v>
      </c>
      <c r="BG19" s="146" t="str">
        <f t="shared" si="97"/>
        <v>Sep</v>
      </c>
      <c r="BH19" s="146" t="str">
        <f t="shared" si="97"/>
        <v>Oct</v>
      </c>
      <c r="BI19" s="146" t="str">
        <f t="shared" si="97"/>
        <v>Nov</v>
      </c>
      <c r="BJ19" s="146" t="str">
        <f t="shared" si="97"/>
        <v>Dec</v>
      </c>
      <c r="BK19" s="147" t="s">
        <v>34</v>
      </c>
      <c r="BN19" s="320" t="s">
        <v>34</v>
      </c>
      <c r="BP19" s="67"/>
      <c r="BQ19" s="145" t="s">
        <v>36</v>
      </c>
      <c r="BR19" s="146" t="str">
        <f t="shared" ref="BR19:CC19" si="98">BR$3</f>
        <v>Jan</v>
      </c>
      <c r="BS19" s="146" t="str">
        <f t="shared" si="98"/>
        <v>Feb</v>
      </c>
      <c r="BT19" s="146" t="str">
        <f t="shared" si="98"/>
        <v>Mar</v>
      </c>
      <c r="BU19" s="146" t="str">
        <f t="shared" si="98"/>
        <v>Apr</v>
      </c>
      <c r="BV19" s="146" t="str">
        <f t="shared" si="98"/>
        <v>May</v>
      </c>
      <c r="BW19" s="146" t="str">
        <f t="shared" si="98"/>
        <v>Jun</v>
      </c>
      <c r="BX19" s="146" t="str">
        <f t="shared" si="98"/>
        <v>Jul</v>
      </c>
      <c r="BY19" s="146" t="str">
        <f t="shared" si="98"/>
        <v>Aug</v>
      </c>
      <c r="BZ19" s="146" t="str">
        <f t="shared" si="98"/>
        <v>Sep</v>
      </c>
      <c r="CA19" s="146" t="str">
        <f t="shared" si="98"/>
        <v>Oct</v>
      </c>
      <c r="CB19" s="146" t="str">
        <f t="shared" si="98"/>
        <v>Nov</v>
      </c>
      <c r="CC19" s="146" t="str">
        <f t="shared" si="98"/>
        <v>Dec</v>
      </c>
      <c r="CD19" s="147" t="s">
        <v>34</v>
      </c>
      <c r="CF19" s="67"/>
      <c r="CG19" s="145" t="s">
        <v>36</v>
      </c>
      <c r="CH19" s="146" t="str">
        <f t="shared" ref="CH19:CS19" si="99">CH$3</f>
        <v>Jan</v>
      </c>
      <c r="CI19" s="146" t="str">
        <f t="shared" si="99"/>
        <v>Feb</v>
      </c>
      <c r="CJ19" s="146" t="str">
        <f t="shared" si="99"/>
        <v>Mar</v>
      </c>
      <c r="CK19" s="146" t="str">
        <f t="shared" si="99"/>
        <v>Apr</v>
      </c>
      <c r="CL19" s="146" t="str">
        <f t="shared" si="99"/>
        <v>May</v>
      </c>
      <c r="CM19" s="146" t="str">
        <f t="shared" si="99"/>
        <v>Jun</v>
      </c>
      <c r="CN19" s="146" t="str">
        <f t="shared" si="99"/>
        <v>Jul</v>
      </c>
      <c r="CO19" s="146" t="str">
        <f t="shared" si="99"/>
        <v>Aug</v>
      </c>
      <c r="CP19" s="146" t="str">
        <f t="shared" si="99"/>
        <v>Sep</v>
      </c>
      <c r="CQ19" s="146" t="str">
        <f t="shared" si="99"/>
        <v>Oct</v>
      </c>
      <c r="CR19" s="146" t="str">
        <f t="shared" si="99"/>
        <v>Nov</v>
      </c>
      <c r="CS19" s="146" t="str">
        <f t="shared" si="99"/>
        <v>Dec</v>
      </c>
      <c r="CT19" s="147" t="s">
        <v>34</v>
      </c>
      <c r="CV19" s="67"/>
      <c r="CW19" s="145" t="s">
        <v>36</v>
      </c>
      <c r="CX19" s="146" t="str">
        <f t="shared" ref="CX19:DI19" si="100">CX$3</f>
        <v>Jan</v>
      </c>
      <c r="CY19" s="146" t="str">
        <f t="shared" si="100"/>
        <v>Feb</v>
      </c>
      <c r="CZ19" s="146" t="str">
        <f t="shared" si="100"/>
        <v>Mar</v>
      </c>
      <c r="DA19" s="146" t="str">
        <f t="shared" si="100"/>
        <v>Apr</v>
      </c>
      <c r="DB19" s="146" t="str">
        <f t="shared" si="100"/>
        <v>May</v>
      </c>
      <c r="DC19" s="146" t="str">
        <f t="shared" si="100"/>
        <v>Jun</v>
      </c>
      <c r="DD19" s="146" t="str">
        <f t="shared" si="100"/>
        <v>Jul</v>
      </c>
      <c r="DE19" s="146" t="str">
        <f t="shared" si="100"/>
        <v>Aug</v>
      </c>
      <c r="DF19" s="146" t="str">
        <f t="shared" si="100"/>
        <v>Sep</v>
      </c>
      <c r="DG19" s="146" t="str">
        <f t="shared" si="100"/>
        <v>Oct</v>
      </c>
      <c r="DH19" s="146" t="str">
        <f t="shared" si="100"/>
        <v>Nov</v>
      </c>
      <c r="DI19" s="146" t="str">
        <f t="shared" si="100"/>
        <v>Dec</v>
      </c>
      <c r="DJ19" s="147" t="s">
        <v>34</v>
      </c>
      <c r="DL19" s="67"/>
      <c r="DM19" s="145" t="s">
        <v>36</v>
      </c>
      <c r="DN19" s="146" t="str">
        <f t="shared" ref="DN19:DY19" si="101">DN$3</f>
        <v>Jan</v>
      </c>
      <c r="DO19" s="146" t="str">
        <f t="shared" si="101"/>
        <v>Feb</v>
      </c>
      <c r="DP19" s="146" t="str">
        <f t="shared" si="101"/>
        <v>Mar</v>
      </c>
      <c r="DQ19" s="146" t="str">
        <f t="shared" si="101"/>
        <v>Apr</v>
      </c>
      <c r="DR19" s="146" t="str">
        <f t="shared" si="101"/>
        <v>May</v>
      </c>
      <c r="DS19" s="146" t="str">
        <f t="shared" si="101"/>
        <v>Jun</v>
      </c>
      <c r="DT19" s="146" t="str">
        <f t="shared" si="101"/>
        <v>Jul</v>
      </c>
      <c r="DU19" s="146" t="str">
        <f t="shared" si="101"/>
        <v>Aug</v>
      </c>
      <c r="DV19" s="146" t="str">
        <f t="shared" si="101"/>
        <v>Sep</v>
      </c>
      <c r="DW19" s="146" t="str">
        <f t="shared" si="101"/>
        <v>Oct</v>
      </c>
      <c r="DX19" s="146" t="str">
        <f t="shared" si="101"/>
        <v>Nov</v>
      </c>
      <c r="DY19" s="146" t="str">
        <f t="shared" si="101"/>
        <v>Dec</v>
      </c>
      <c r="DZ19" s="147" t="s">
        <v>34</v>
      </c>
    </row>
    <row r="20" spans="1:131" ht="15" customHeight="1" x14ac:dyDescent="0.25">
      <c r="A20" s="414" t="s">
        <v>64</v>
      </c>
      <c r="B20" s="157" t="s">
        <v>60</v>
      </c>
      <c r="C20" s="283">
        <f t="shared" ref="C20:C32" si="102">$BN20*BR20</f>
        <v>0</v>
      </c>
      <c r="D20" s="283">
        <f t="shared" ref="D20:D32" si="103">$BN20*BS20</f>
        <v>0</v>
      </c>
      <c r="E20" s="283">
        <f t="shared" ref="E20:E32" si="104">$BN20*BT20</f>
        <v>0</v>
      </c>
      <c r="F20" s="283">
        <f t="shared" ref="F20:F32" si="105">$BN20*BU20</f>
        <v>0</v>
      </c>
      <c r="G20" s="283">
        <f t="shared" ref="G20:G32" si="106">$BN20*BV20</f>
        <v>0</v>
      </c>
      <c r="H20" s="283">
        <f t="shared" ref="H20:H32" si="107">$BN20*BW20</f>
        <v>0</v>
      </c>
      <c r="I20" s="283">
        <f t="shared" ref="I20:I32" si="108">$BN20*BX20</f>
        <v>0</v>
      </c>
      <c r="J20" s="283">
        <f t="shared" ref="J20:J32" si="109">$BN20*BY20</f>
        <v>0</v>
      </c>
      <c r="K20" s="283">
        <f t="shared" ref="K20:K32" si="110">$BN20*BZ20</f>
        <v>0</v>
      </c>
      <c r="L20" s="283">
        <f t="shared" ref="L20:L32" si="111">$BN20*CA20</f>
        <v>0</v>
      </c>
      <c r="M20" s="283">
        <f t="shared" ref="M20:M32" si="112">$BN20*CB20</f>
        <v>0</v>
      </c>
      <c r="N20" s="283">
        <f t="shared" ref="N20:N32" si="113">$BN20*CC20</f>
        <v>0</v>
      </c>
      <c r="O20" s="61">
        <f t="shared" ref="O20:O33" si="114">SUM(C20:N20)</f>
        <v>0</v>
      </c>
      <c r="Q20" s="414" t="s">
        <v>64</v>
      </c>
      <c r="R20" s="157" t="s">
        <v>60</v>
      </c>
      <c r="S20" s="283">
        <f>$BN20*CH20</f>
        <v>0</v>
      </c>
      <c r="T20" s="283">
        <f t="shared" ref="T20:T32" si="115">$BN20*CI20</f>
        <v>104136.59914173244</v>
      </c>
      <c r="U20" s="283">
        <f t="shared" ref="U20:U32" si="116">$BN20*CJ20</f>
        <v>29060.006869772456</v>
      </c>
      <c r="V20" s="283">
        <f t="shared" ref="V20:V32" si="117">$BN20*CK20</f>
        <v>26678.035544001541</v>
      </c>
      <c r="W20" s="283">
        <f t="shared" ref="W20:W32" si="118">$BN20*CL20</f>
        <v>212920.86799600677</v>
      </c>
      <c r="X20" s="283">
        <f t="shared" ref="X20:X32" si="119">$BN20*CM20</f>
        <v>30762.095460981007</v>
      </c>
      <c r="Y20" s="283">
        <f t="shared" ref="Y20:Y32" si="120">$BN20*CN20</f>
        <v>27235.149644647718</v>
      </c>
      <c r="Z20" s="283">
        <f t="shared" ref="Z20:Z32" si="121">$BN20*CO20</f>
        <v>0</v>
      </c>
      <c r="AA20" s="283">
        <f t="shared" ref="AA20:AA32" si="122">$BN20*CP20</f>
        <v>18202.23629417855</v>
      </c>
      <c r="AB20" s="283">
        <f t="shared" ref="AB20:AB32" si="123">$BN20*CQ20</f>
        <v>20730.577278727866</v>
      </c>
      <c r="AC20" s="283">
        <f t="shared" ref="AC20:AC32" si="124">$BN20*CR20</f>
        <v>102195.68550077158</v>
      </c>
      <c r="AD20" s="283">
        <f t="shared" ref="AD20:AD32" si="125">$BN20*CS20</f>
        <v>358436.34289292304</v>
      </c>
      <c r="AE20" s="61">
        <f t="shared" ref="AE20:AE33" si="126">SUM(S20:AD20)</f>
        <v>930357.59662374295</v>
      </c>
      <c r="AG20" s="414" t="s">
        <v>64</v>
      </c>
      <c r="AH20" s="157" t="s">
        <v>60</v>
      </c>
      <c r="AI20" s="283">
        <f>$BN20*CX20</f>
        <v>0</v>
      </c>
      <c r="AJ20" s="283">
        <f t="shared" ref="AJ20:AJ32" si="127">$BN20*CY20</f>
        <v>0</v>
      </c>
      <c r="AK20" s="283">
        <f t="shared" ref="AK20:AK32" si="128">$BN20*CZ20</f>
        <v>0</v>
      </c>
      <c r="AL20" s="283">
        <f t="shared" ref="AL20:AL32" si="129">$BN20*DA20</f>
        <v>128533.99620065581</v>
      </c>
      <c r="AM20" s="283">
        <f t="shared" ref="AM20:AM32" si="130">$BN20*DB20</f>
        <v>0</v>
      </c>
      <c r="AN20" s="283">
        <f t="shared" ref="AN20:AN32" si="131">$BN20*DC20</f>
        <v>19517.397991545389</v>
      </c>
      <c r="AO20" s="283">
        <f t="shared" ref="AO20:AO32" si="132">$BN20*DD20</f>
        <v>48406.351561857889</v>
      </c>
      <c r="AP20" s="283">
        <f t="shared" ref="AP20:AP32" si="133">$BN20*DE20</f>
        <v>0</v>
      </c>
      <c r="AQ20" s="283">
        <f t="shared" ref="AQ20:AQ32" si="134">$BN20*DF20</f>
        <v>0</v>
      </c>
      <c r="AR20" s="283">
        <f t="shared" ref="AR20:AR32" si="135">$BN20*DG20</f>
        <v>0</v>
      </c>
      <c r="AS20" s="283">
        <f t="shared" ref="AS20:AS32" si="136">$BN20*DH20</f>
        <v>0</v>
      </c>
      <c r="AT20" s="283">
        <f t="shared" ref="AT20:AT32" si="137">$BN20*DI20</f>
        <v>150838.04731125143</v>
      </c>
      <c r="AU20" s="61">
        <f t="shared" ref="AU20:AU33" si="138">SUM(AI20:AT20)</f>
        <v>347295.79306531051</v>
      </c>
      <c r="AW20" s="414" t="s">
        <v>64</v>
      </c>
      <c r="AX20" s="157" t="s">
        <v>60</v>
      </c>
      <c r="AY20" s="283">
        <f>$BN20*DN20</f>
        <v>0</v>
      </c>
      <c r="AZ20" s="283">
        <f t="shared" ref="AZ20:AZ32" si="139">$BN20*DO20</f>
        <v>0</v>
      </c>
      <c r="BA20" s="283">
        <f t="shared" ref="BA20:BA32" si="140">$BN20*DP20</f>
        <v>0</v>
      </c>
      <c r="BB20" s="283">
        <f t="shared" ref="BB20:BB32" si="141">$BN20*DQ20</f>
        <v>0</v>
      </c>
      <c r="BC20" s="283">
        <f t="shared" ref="BC20:BC32" si="142">$BN20*DR20</f>
        <v>0</v>
      </c>
      <c r="BD20" s="283">
        <f t="shared" ref="BD20:BD32" si="143">$BN20*DS20</f>
        <v>0</v>
      </c>
      <c r="BE20" s="283">
        <f t="shared" ref="BE20:BE32" si="144">$BN20*DT20</f>
        <v>0</v>
      </c>
      <c r="BF20" s="283">
        <f t="shared" ref="BF20:BF32" si="145">$BN20*DU20</f>
        <v>0</v>
      </c>
      <c r="BG20" s="283">
        <f t="shared" ref="BG20:BG32" si="146">$BN20*DV20</f>
        <v>0</v>
      </c>
      <c r="BH20" s="283">
        <f t="shared" ref="BH20:BH32" si="147">$BN20*DW20</f>
        <v>0</v>
      </c>
      <c r="BI20" s="283">
        <f t="shared" ref="BI20:BI32" si="148">$BN20*DX20</f>
        <v>0</v>
      </c>
      <c r="BJ20" s="283">
        <f t="shared" ref="BJ20:BJ32" si="149">$BN20*DY20</f>
        <v>170514.15678191601</v>
      </c>
      <c r="BK20" s="61">
        <f t="shared" ref="BK20:BK33" si="150">SUM(AY20:BJ20)</f>
        <v>170514.15678191601</v>
      </c>
      <c r="BL20" s="154"/>
      <c r="BN20" s="341">
        <v>1448167.5464709694</v>
      </c>
      <c r="BP20" s="414" t="s">
        <v>64</v>
      </c>
      <c r="BQ20" s="157" t="s">
        <v>60</v>
      </c>
      <c r="BR20" s="310">
        <v>0</v>
      </c>
      <c r="BS20" s="310">
        <v>0</v>
      </c>
      <c r="BT20" s="310">
        <v>0</v>
      </c>
      <c r="BU20" s="310">
        <v>0</v>
      </c>
      <c r="BV20" s="310">
        <v>0</v>
      </c>
      <c r="BW20" s="310">
        <v>0</v>
      </c>
      <c r="BX20" s="310">
        <v>0</v>
      </c>
      <c r="BY20" s="310">
        <v>0</v>
      </c>
      <c r="BZ20" s="310">
        <v>0</v>
      </c>
      <c r="CA20" s="310">
        <v>0</v>
      </c>
      <c r="CB20" s="310">
        <v>0</v>
      </c>
      <c r="CC20" s="310">
        <v>0</v>
      </c>
      <c r="CD20" s="311">
        <f t="shared" ref="CD20:CD32" si="151">SUM(BR20:CC20)</f>
        <v>0</v>
      </c>
      <c r="CF20" s="414" t="s">
        <v>64</v>
      </c>
      <c r="CG20" s="157" t="s">
        <v>60</v>
      </c>
      <c r="CH20" s="310">
        <v>0</v>
      </c>
      <c r="CI20" s="310">
        <v>7.1909220307762228E-2</v>
      </c>
      <c r="CJ20" s="310">
        <v>2.0066743617193059E-2</v>
      </c>
      <c r="CK20" s="310">
        <v>1.8421926115533442E-2</v>
      </c>
      <c r="CL20" s="310">
        <v>0.14702778591805368</v>
      </c>
      <c r="CM20" s="310">
        <v>2.1242083166374614E-2</v>
      </c>
      <c r="CN20" s="310">
        <v>1.8806628909076775E-2</v>
      </c>
      <c r="CO20" s="310">
        <v>0</v>
      </c>
      <c r="CP20" s="310">
        <v>1.2569150813064046E-2</v>
      </c>
      <c r="CQ20" s="310">
        <v>1.431504063825079E-2</v>
      </c>
      <c r="CR20" s="310">
        <v>7.0568965414127396E-2</v>
      </c>
      <c r="CS20" s="310">
        <v>0.24751027169915135</v>
      </c>
      <c r="CT20" s="311">
        <f t="shared" ref="CT20:CT32" si="152">SUM(CH20:CS20)</f>
        <v>0.64243781659858734</v>
      </c>
      <c r="CV20" s="414" t="s">
        <v>64</v>
      </c>
      <c r="CW20" s="157" t="s">
        <v>60</v>
      </c>
      <c r="CX20" s="310">
        <v>0</v>
      </c>
      <c r="CY20" s="310">
        <v>0</v>
      </c>
      <c r="CZ20" s="310">
        <v>0</v>
      </c>
      <c r="DA20" s="310">
        <v>8.8756302068693296E-2</v>
      </c>
      <c r="DB20" s="310">
        <v>0</v>
      </c>
      <c r="DC20" s="310">
        <v>1.3477306572093273E-2</v>
      </c>
      <c r="DD20" s="310">
        <v>3.3425933124809369E-2</v>
      </c>
      <c r="DE20" s="310">
        <v>0</v>
      </c>
      <c r="DF20" s="310">
        <v>0</v>
      </c>
      <c r="DG20" s="310">
        <v>0</v>
      </c>
      <c r="DH20" s="310">
        <v>0</v>
      </c>
      <c r="DI20" s="310">
        <v>0.10415787018486068</v>
      </c>
      <c r="DJ20" s="311">
        <f t="shared" ref="DJ20:DJ32" si="153">SUM(CX20:DI20)</f>
        <v>0.23981741195045664</v>
      </c>
      <c r="DL20" s="414" t="s">
        <v>64</v>
      </c>
      <c r="DM20" s="157" t="s">
        <v>60</v>
      </c>
      <c r="DN20" s="310">
        <v>0</v>
      </c>
      <c r="DO20" s="310">
        <v>0</v>
      </c>
      <c r="DP20" s="310">
        <v>0</v>
      </c>
      <c r="DQ20" s="310">
        <v>0</v>
      </c>
      <c r="DR20" s="310">
        <v>0</v>
      </c>
      <c r="DS20" s="310">
        <v>0</v>
      </c>
      <c r="DT20" s="310">
        <v>0</v>
      </c>
      <c r="DU20" s="310">
        <v>0</v>
      </c>
      <c r="DV20" s="310">
        <v>0</v>
      </c>
      <c r="DW20" s="310">
        <v>0</v>
      </c>
      <c r="DX20" s="310">
        <v>0</v>
      </c>
      <c r="DY20" s="310">
        <v>0.11774477145095601</v>
      </c>
      <c r="DZ20" s="311">
        <f t="shared" ref="DZ20:DZ32" si="154">SUM(DN20:DY20)</f>
        <v>0.11774477145095601</v>
      </c>
      <c r="EA20" s="340">
        <f>CD20+CT20+DJ20+DZ20</f>
        <v>0.99999999999999989</v>
      </c>
    </row>
    <row r="21" spans="1:131" x14ac:dyDescent="0.25">
      <c r="A21" s="415"/>
      <c r="B21" s="157" t="s">
        <v>59</v>
      </c>
      <c r="C21" s="283">
        <f t="shared" si="102"/>
        <v>0</v>
      </c>
      <c r="D21" s="283">
        <f t="shared" si="103"/>
        <v>0</v>
      </c>
      <c r="E21" s="283">
        <f t="shared" si="104"/>
        <v>0</v>
      </c>
      <c r="F21" s="283">
        <f t="shared" si="105"/>
        <v>0</v>
      </c>
      <c r="G21" s="283">
        <f t="shared" si="106"/>
        <v>0</v>
      </c>
      <c r="H21" s="283">
        <f t="shared" si="107"/>
        <v>0</v>
      </c>
      <c r="I21" s="283">
        <f t="shared" si="108"/>
        <v>0</v>
      </c>
      <c r="J21" s="283">
        <f t="shared" si="109"/>
        <v>0</v>
      </c>
      <c r="K21" s="283">
        <f t="shared" si="110"/>
        <v>0</v>
      </c>
      <c r="L21" s="283">
        <f t="shared" si="111"/>
        <v>0</v>
      </c>
      <c r="M21" s="283">
        <f t="shared" si="112"/>
        <v>0</v>
      </c>
      <c r="N21" s="283">
        <f t="shared" si="113"/>
        <v>0</v>
      </c>
      <c r="O21" s="61">
        <f t="shared" si="114"/>
        <v>0</v>
      </c>
      <c r="Q21" s="415"/>
      <c r="R21" s="157" t="s">
        <v>59</v>
      </c>
      <c r="S21" s="283">
        <f t="shared" ref="S21:S32" si="155">$BN21*CH21</f>
        <v>0</v>
      </c>
      <c r="T21" s="283">
        <f t="shared" si="115"/>
        <v>0</v>
      </c>
      <c r="U21" s="283">
        <f t="shared" si="116"/>
        <v>0</v>
      </c>
      <c r="V21" s="283">
        <f t="shared" si="117"/>
        <v>0</v>
      </c>
      <c r="W21" s="283">
        <f t="shared" si="118"/>
        <v>22927.20472652906</v>
      </c>
      <c r="X21" s="283">
        <f t="shared" si="119"/>
        <v>0</v>
      </c>
      <c r="Y21" s="283">
        <f t="shared" si="120"/>
        <v>0</v>
      </c>
      <c r="Z21" s="283">
        <f t="shared" si="121"/>
        <v>0</v>
      </c>
      <c r="AA21" s="283">
        <f t="shared" si="122"/>
        <v>0</v>
      </c>
      <c r="AB21" s="283">
        <f t="shared" si="123"/>
        <v>52421.063866084456</v>
      </c>
      <c r="AC21" s="283">
        <f t="shared" si="124"/>
        <v>0</v>
      </c>
      <c r="AD21" s="283">
        <f t="shared" si="125"/>
        <v>0</v>
      </c>
      <c r="AE21" s="61">
        <f t="shared" si="126"/>
        <v>75348.268592613516</v>
      </c>
      <c r="AG21" s="415"/>
      <c r="AH21" s="157" t="s">
        <v>59</v>
      </c>
      <c r="AI21" s="283">
        <f t="shared" ref="AI21:AI32" si="156">$BN21*CX21</f>
        <v>0</v>
      </c>
      <c r="AJ21" s="283">
        <f t="shared" si="127"/>
        <v>0</v>
      </c>
      <c r="AK21" s="283">
        <f t="shared" si="128"/>
        <v>0</v>
      </c>
      <c r="AL21" s="283">
        <f t="shared" si="129"/>
        <v>0</v>
      </c>
      <c r="AM21" s="283">
        <f t="shared" si="130"/>
        <v>0</v>
      </c>
      <c r="AN21" s="283">
        <f t="shared" si="131"/>
        <v>0</v>
      </c>
      <c r="AO21" s="283">
        <f t="shared" si="132"/>
        <v>0</v>
      </c>
      <c r="AP21" s="283">
        <f t="shared" si="133"/>
        <v>0</v>
      </c>
      <c r="AQ21" s="283">
        <f t="shared" si="134"/>
        <v>0</v>
      </c>
      <c r="AR21" s="283">
        <f t="shared" si="135"/>
        <v>0</v>
      </c>
      <c r="AS21" s="283">
        <f t="shared" si="136"/>
        <v>0</v>
      </c>
      <c r="AT21" s="283">
        <f t="shared" si="137"/>
        <v>15162.202016551691</v>
      </c>
      <c r="AU21" s="61">
        <f t="shared" si="138"/>
        <v>15162.202016551691</v>
      </c>
      <c r="AW21" s="415"/>
      <c r="AX21" s="157" t="s">
        <v>59</v>
      </c>
      <c r="AY21" s="283">
        <f t="shared" ref="AY21:AY32" si="157">$BN21*DN21</f>
        <v>0</v>
      </c>
      <c r="AZ21" s="283">
        <f t="shared" si="139"/>
        <v>0</v>
      </c>
      <c r="BA21" s="283">
        <f t="shared" si="140"/>
        <v>0</v>
      </c>
      <c r="BB21" s="283">
        <f t="shared" si="141"/>
        <v>0</v>
      </c>
      <c r="BC21" s="283">
        <f t="shared" si="142"/>
        <v>0</v>
      </c>
      <c r="BD21" s="283">
        <f t="shared" si="143"/>
        <v>0</v>
      </c>
      <c r="BE21" s="283">
        <f t="shared" si="144"/>
        <v>0</v>
      </c>
      <c r="BF21" s="283">
        <f t="shared" si="145"/>
        <v>0</v>
      </c>
      <c r="BG21" s="283">
        <f t="shared" si="146"/>
        <v>0</v>
      </c>
      <c r="BH21" s="283">
        <f t="shared" si="147"/>
        <v>0</v>
      </c>
      <c r="BI21" s="283">
        <f t="shared" si="148"/>
        <v>0</v>
      </c>
      <c r="BJ21" s="283">
        <f t="shared" si="149"/>
        <v>0</v>
      </c>
      <c r="BK21" s="61">
        <f t="shared" si="150"/>
        <v>0</v>
      </c>
      <c r="BN21" s="341">
        <v>90510.470609165204</v>
      </c>
      <c r="BP21" s="415"/>
      <c r="BQ21" s="157" t="s">
        <v>59</v>
      </c>
      <c r="BR21" s="310">
        <v>0</v>
      </c>
      <c r="BS21" s="310">
        <v>0</v>
      </c>
      <c r="BT21" s="310">
        <v>0</v>
      </c>
      <c r="BU21" s="310">
        <v>0</v>
      </c>
      <c r="BV21" s="310">
        <v>0</v>
      </c>
      <c r="BW21" s="310">
        <v>0</v>
      </c>
      <c r="BX21" s="310">
        <v>0</v>
      </c>
      <c r="BY21" s="310">
        <v>0</v>
      </c>
      <c r="BZ21" s="310">
        <v>0</v>
      </c>
      <c r="CA21" s="310">
        <v>0</v>
      </c>
      <c r="CB21" s="310">
        <v>0</v>
      </c>
      <c r="CC21" s="310">
        <v>0</v>
      </c>
      <c r="CD21" s="311">
        <f t="shared" si="151"/>
        <v>0</v>
      </c>
      <c r="CF21" s="415"/>
      <c r="CG21" s="157" t="s">
        <v>59</v>
      </c>
      <c r="CH21" s="310">
        <v>0</v>
      </c>
      <c r="CI21" s="310">
        <v>0</v>
      </c>
      <c r="CJ21" s="310">
        <v>0</v>
      </c>
      <c r="CK21" s="310">
        <v>0</v>
      </c>
      <c r="CL21" s="310">
        <v>0.2533099714565778</v>
      </c>
      <c r="CM21" s="310">
        <v>0</v>
      </c>
      <c r="CN21" s="310">
        <v>0</v>
      </c>
      <c r="CO21" s="310">
        <v>0</v>
      </c>
      <c r="CP21" s="310">
        <v>0</v>
      </c>
      <c r="CQ21" s="310">
        <v>0.57917126618913228</v>
      </c>
      <c r="CR21" s="310">
        <v>0</v>
      </c>
      <c r="CS21" s="310">
        <v>0</v>
      </c>
      <c r="CT21" s="311">
        <f t="shared" si="152"/>
        <v>0.83248123764571003</v>
      </c>
      <c r="CV21" s="415"/>
      <c r="CW21" s="157" t="s">
        <v>59</v>
      </c>
      <c r="CX21" s="310">
        <v>0</v>
      </c>
      <c r="CY21" s="310">
        <v>0</v>
      </c>
      <c r="CZ21" s="310">
        <v>0</v>
      </c>
      <c r="DA21" s="310">
        <v>0</v>
      </c>
      <c r="DB21" s="310">
        <v>0</v>
      </c>
      <c r="DC21" s="310">
        <v>0</v>
      </c>
      <c r="DD21" s="310">
        <v>0</v>
      </c>
      <c r="DE21" s="310">
        <v>0</v>
      </c>
      <c r="DF21" s="310">
        <v>0</v>
      </c>
      <c r="DG21" s="310">
        <v>0</v>
      </c>
      <c r="DH21" s="310">
        <v>0</v>
      </c>
      <c r="DI21" s="310">
        <v>0.16751876235428995</v>
      </c>
      <c r="DJ21" s="311">
        <f t="shared" si="153"/>
        <v>0.16751876235428995</v>
      </c>
      <c r="DL21" s="415"/>
      <c r="DM21" s="157" t="s">
        <v>59</v>
      </c>
      <c r="DN21" s="310">
        <v>0</v>
      </c>
      <c r="DO21" s="310">
        <v>0</v>
      </c>
      <c r="DP21" s="310">
        <v>0</v>
      </c>
      <c r="DQ21" s="310">
        <v>0</v>
      </c>
      <c r="DR21" s="310">
        <v>0</v>
      </c>
      <c r="DS21" s="310">
        <v>0</v>
      </c>
      <c r="DT21" s="310">
        <v>0</v>
      </c>
      <c r="DU21" s="310">
        <v>0</v>
      </c>
      <c r="DV21" s="310">
        <v>0</v>
      </c>
      <c r="DW21" s="310">
        <v>0</v>
      </c>
      <c r="DX21" s="310">
        <v>0</v>
      </c>
      <c r="DY21" s="310">
        <v>0</v>
      </c>
      <c r="DZ21" s="311">
        <f t="shared" si="154"/>
        <v>0</v>
      </c>
      <c r="EA21" s="340">
        <f t="shared" ref="EA21:EA32" si="158">CD21+CT21+DJ21+DZ21</f>
        <v>1</v>
      </c>
    </row>
    <row r="22" spans="1:131" x14ac:dyDescent="0.25">
      <c r="A22" s="415"/>
      <c r="B22" s="157" t="s">
        <v>58</v>
      </c>
      <c r="C22" s="283">
        <f t="shared" si="102"/>
        <v>0</v>
      </c>
      <c r="D22" s="283">
        <f t="shared" si="103"/>
        <v>0</v>
      </c>
      <c r="E22" s="283">
        <f t="shared" si="104"/>
        <v>0</v>
      </c>
      <c r="F22" s="283">
        <f t="shared" si="105"/>
        <v>0</v>
      </c>
      <c r="G22" s="283">
        <f t="shared" si="106"/>
        <v>0</v>
      </c>
      <c r="H22" s="283">
        <f t="shared" si="107"/>
        <v>0</v>
      </c>
      <c r="I22" s="283">
        <f t="shared" si="108"/>
        <v>0</v>
      </c>
      <c r="J22" s="283">
        <f t="shared" si="109"/>
        <v>0</v>
      </c>
      <c r="K22" s="283">
        <f t="shared" si="110"/>
        <v>0</v>
      </c>
      <c r="L22" s="283">
        <f t="shared" si="111"/>
        <v>0</v>
      </c>
      <c r="M22" s="283">
        <f t="shared" si="112"/>
        <v>0</v>
      </c>
      <c r="N22" s="283">
        <f t="shared" si="113"/>
        <v>0</v>
      </c>
      <c r="O22" s="61">
        <f t="shared" si="114"/>
        <v>0</v>
      </c>
      <c r="Q22" s="415"/>
      <c r="R22" s="157" t="s">
        <v>58</v>
      </c>
      <c r="S22" s="283">
        <f t="shared" si="155"/>
        <v>0</v>
      </c>
      <c r="T22" s="283">
        <f t="shared" si="115"/>
        <v>0</v>
      </c>
      <c r="U22" s="283">
        <f t="shared" si="116"/>
        <v>0</v>
      </c>
      <c r="V22" s="283">
        <f t="shared" si="117"/>
        <v>0</v>
      </c>
      <c r="W22" s="283">
        <f t="shared" si="118"/>
        <v>0</v>
      </c>
      <c r="X22" s="283">
        <f t="shared" si="119"/>
        <v>0</v>
      </c>
      <c r="Y22" s="283">
        <f t="shared" si="120"/>
        <v>0</v>
      </c>
      <c r="Z22" s="283">
        <f t="shared" si="121"/>
        <v>0</v>
      </c>
      <c r="AA22" s="283">
        <f t="shared" si="122"/>
        <v>0</v>
      </c>
      <c r="AB22" s="283">
        <f t="shared" si="123"/>
        <v>0</v>
      </c>
      <c r="AC22" s="283">
        <f t="shared" si="124"/>
        <v>0</v>
      </c>
      <c r="AD22" s="283">
        <f t="shared" si="125"/>
        <v>0</v>
      </c>
      <c r="AE22" s="61">
        <f t="shared" si="126"/>
        <v>0</v>
      </c>
      <c r="AG22" s="415"/>
      <c r="AH22" s="157" t="s">
        <v>58</v>
      </c>
      <c r="AI22" s="283">
        <f t="shared" si="156"/>
        <v>0</v>
      </c>
      <c r="AJ22" s="283">
        <f t="shared" si="127"/>
        <v>0</v>
      </c>
      <c r="AK22" s="283">
        <f t="shared" si="128"/>
        <v>0</v>
      </c>
      <c r="AL22" s="283">
        <f t="shared" si="129"/>
        <v>0</v>
      </c>
      <c r="AM22" s="283">
        <f t="shared" si="130"/>
        <v>0</v>
      </c>
      <c r="AN22" s="283">
        <f t="shared" si="131"/>
        <v>0</v>
      </c>
      <c r="AO22" s="283">
        <f t="shared" si="132"/>
        <v>0</v>
      </c>
      <c r="AP22" s="283">
        <f t="shared" si="133"/>
        <v>0</v>
      </c>
      <c r="AQ22" s="283">
        <f t="shared" si="134"/>
        <v>0</v>
      </c>
      <c r="AR22" s="283">
        <f t="shared" si="135"/>
        <v>0</v>
      </c>
      <c r="AS22" s="283">
        <f t="shared" si="136"/>
        <v>0</v>
      </c>
      <c r="AT22" s="283">
        <f t="shared" si="137"/>
        <v>0</v>
      </c>
      <c r="AU22" s="61">
        <f t="shared" si="138"/>
        <v>0</v>
      </c>
      <c r="AW22" s="415"/>
      <c r="AX22" s="157" t="s">
        <v>58</v>
      </c>
      <c r="AY22" s="283">
        <f t="shared" si="157"/>
        <v>0</v>
      </c>
      <c r="AZ22" s="283">
        <f t="shared" si="139"/>
        <v>0</v>
      </c>
      <c r="BA22" s="283">
        <f t="shared" si="140"/>
        <v>0</v>
      </c>
      <c r="BB22" s="283">
        <f t="shared" si="141"/>
        <v>0</v>
      </c>
      <c r="BC22" s="283">
        <f t="shared" si="142"/>
        <v>0</v>
      </c>
      <c r="BD22" s="283">
        <f t="shared" si="143"/>
        <v>0</v>
      </c>
      <c r="BE22" s="283">
        <f t="shared" si="144"/>
        <v>0</v>
      </c>
      <c r="BF22" s="283">
        <f t="shared" si="145"/>
        <v>0</v>
      </c>
      <c r="BG22" s="283">
        <f t="shared" si="146"/>
        <v>0</v>
      </c>
      <c r="BH22" s="283">
        <f t="shared" si="147"/>
        <v>0</v>
      </c>
      <c r="BI22" s="283">
        <f t="shared" si="148"/>
        <v>0</v>
      </c>
      <c r="BJ22" s="283">
        <f t="shared" si="149"/>
        <v>0</v>
      </c>
      <c r="BK22" s="61">
        <f t="shared" si="150"/>
        <v>0</v>
      </c>
      <c r="BN22" s="341">
        <v>0</v>
      </c>
      <c r="BP22" s="415"/>
      <c r="BQ22" s="157" t="s">
        <v>58</v>
      </c>
      <c r="BR22" s="339">
        <v>0</v>
      </c>
      <c r="BS22" s="339">
        <v>4.9236606137894028E-5</v>
      </c>
      <c r="BT22" s="339">
        <v>5.6288944392014978E-4</v>
      </c>
      <c r="BU22" s="339">
        <v>1.4719883839572968E-3</v>
      </c>
      <c r="BV22" s="339">
        <v>3.0056006477648363E-3</v>
      </c>
      <c r="BW22" s="339">
        <v>1.3197480952719695E-3</v>
      </c>
      <c r="BX22" s="339">
        <v>9.9307260699824929E-3</v>
      </c>
      <c r="BY22" s="339">
        <v>3.0425024924546715E-3</v>
      </c>
      <c r="BZ22" s="339">
        <v>1.6687735359964685E-2</v>
      </c>
      <c r="CA22" s="339">
        <v>3.8803063721641524E-3</v>
      </c>
      <c r="CB22" s="339">
        <v>1.7571604322698331E-2</v>
      </c>
      <c r="CC22" s="339">
        <v>0.10555190895333445</v>
      </c>
      <c r="CD22" s="311">
        <f t="shared" si="151"/>
        <v>0.16307424674765092</v>
      </c>
      <c r="CF22" s="415"/>
      <c r="CG22" s="157" t="s">
        <v>58</v>
      </c>
      <c r="CH22" s="339">
        <v>0</v>
      </c>
      <c r="CI22" s="339">
        <v>4.9840926315125036E-3</v>
      </c>
      <c r="CJ22" s="339">
        <v>1.1520891984762912E-2</v>
      </c>
      <c r="CK22" s="339">
        <v>8.7000472529998193E-2</v>
      </c>
      <c r="CL22" s="339">
        <v>8.2932217812835565E-2</v>
      </c>
      <c r="CM22" s="339">
        <v>2.6634523271729389E-2</v>
      </c>
      <c r="CN22" s="339">
        <v>1.5763388179207572E-2</v>
      </c>
      <c r="CO22" s="339">
        <v>3.0757687189116742E-2</v>
      </c>
      <c r="CP22" s="339">
        <v>1.8232356726421088E-2</v>
      </c>
      <c r="CQ22" s="339">
        <v>4.5692599395310625E-2</v>
      </c>
      <c r="CR22" s="339">
        <v>5.9503958711693221E-2</v>
      </c>
      <c r="CS22" s="339">
        <v>0.25277996436070921</v>
      </c>
      <c r="CT22" s="311">
        <f t="shared" si="152"/>
        <v>0.6358021527932971</v>
      </c>
      <c r="CV22" s="415"/>
      <c r="CW22" s="157" t="s">
        <v>58</v>
      </c>
      <c r="CX22" s="339">
        <v>0</v>
      </c>
      <c r="CY22" s="339">
        <v>1.8761832086653179E-3</v>
      </c>
      <c r="CZ22" s="339">
        <v>3.2293556207596105E-5</v>
      </c>
      <c r="DA22" s="339">
        <v>6.8702605305865361E-3</v>
      </c>
      <c r="DB22" s="339">
        <v>4.5445198239652722E-3</v>
      </c>
      <c r="DC22" s="339">
        <v>1.8602641159583728E-2</v>
      </c>
      <c r="DD22" s="339">
        <v>3.2352405916327388E-3</v>
      </c>
      <c r="DE22" s="339">
        <v>5.4145325022444211E-3</v>
      </c>
      <c r="DF22" s="339">
        <v>1.9178456224471608E-2</v>
      </c>
      <c r="DG22" s="339">
        <v>8.1538817571699795E-3</v>
      </c>
      <c r="DH22" s="339">
        <v>1.8322948125844302E-2</v>
      </c>
      <c r="DI22" s="339">
        <v>6.7889103962955083E-2</v>
      </c>
      <c r="DJ22" s="311">
        <f t="shared" si="153"/>
        <v>0.15412006144332657</v>
      </c>
      <c r="DL22" s="415"/>
      <c r="DM22" s="157" t="s">
        <v>58</v>
      </c>
      <c r="DN22" s="339">
        <v>0</v>
      </c>
      <c r="DO22" s="339">
        <v>0</v>
      </c>
      <c r="DP22" s="339">
        <v>0</v>
      </c>
      <c r="DQ22" s="339">
        <v>0</v>
      </c>
      <c r="DR22" s="339">
        <v>3.1027069414405741E-4</v>
      </c>
      <c r="DS22" s="339">
        <v>1.0298501466466357E-2</v>
      </c>
      <c r="DT22" s="339">
        <v>4.6788328321205582E-3</v>
      </c>
      <c r="DU22" s="339">
        <v>6.0009561175875118E-5</v>
      </c>
      <c r="DV22" s="339">
        <v>1.6518181855466784E-4</v>
      </c>
      <c r="DW22" s="339">
        <v>0</v>
      </c>
      <c r="DX22" s="339">
        <v>2.9144173387749672E-3</v>
      </c>
      <c r="DY22" s="339">
        <v>2.8576325304489197E-2</v>
      </c>
      <c r="DZ22" s="311">
        <f t="shared" si="154"/>
        <v>4.7003539015725682E-2</v>
      </c>
      <c r="EA22" s="340">
        <f t="shared" si="158"/>
        <v>1.0000000000000002</v>
      </c>
    </row>
    <row r="23" spans="1:131" x14ac:dyDescent="0.25">
      <c r="A23" s="415"/>
      <c r="B23" s="157" t="s">
        <v>57</v>
      </c>
      <c r="C23" s="283">
        <f t="shared" si="102"/>
        <v>0</v>
      </c>
      <c r="D23" s="283">
        <f t="shared" si="103"/>
        <v>0</v>
      </c>
      <c r="E23" s="283">
        <f t="shared" si="104"/>
        <v>573.53904679150435</v>
      </c>
      <c r="F23" s="283">
        <f t="shared" si="105"/>
        <v>1808.6188009159112</v>
      </c>
      <c r="G23" s="283">
        <f t="shared" si="106"/>
        <v>1911.6880644377804</v>
      </c>
      <c r="H23" s="283">
        <f t="shared" si="107"/>
        <v>1606.8678674556586</v>
      </c>
      <c r="I23" s="283">
        <f t="shared" si="108"/>
        <v>1982.6489271060275</v>
      </c>
      <c r="J23" s="283">
        <f t="shared" si="109"/>
        <v>862.4596777232772</v>
      </c>
      <c r="K23" s="283">
        <f t="shared" si="110"/>
        <v>794.67944467820791</v>
      </c>
      <c r="L23" s="283">
        <f t="shared" si="111"/>
        <v>2212.8174334602368</v>
      </c>
      <c r="M23" s="283">
        <f t="shared" si="112"/>
        <v>0</v>
      </c>
      <c r="N23" s="283">
        <f t="shared" si="113"/>
        <v>360201.46048469894</v>
      </c>
      <c r="O23" s="61">
        <f t="shared" si="114"/>
        <v>371954.77974726754</v>
      </c>
      <c r="Q23" s="415"/>
      <c r="R23" s="157" t="s">
        <v>57</v>
      </c>
      <c r="S23" s="283">
        <f t="shared" si="155"/>
        <v>0</v>
      </c>
      <c r="T23" s="283">
        <f t="shared" si="115"/>
        <v>205.96854657397671</v>
      </c>
      <c r="U23" s="283">
        <f t="shared" si="116"/>
        <v>5869.1624678113267</v>
      </c>
      <c r="V23" s="283">
        <f t="shared" si="117"/>
        <v>34361.810389580576</v>
      </c>
      <c r="W23" s="283">
        <f t="shared" si="118"/>
        <v>27769.048748057037</v>
      </c>
      <c r="X23" s="283">
        <f t="shared" si="119"/>
        <v>65992.275580828587</v>
      </c>
      <c r="Y23" s="283">
        <f t="shared" si="120"/>
        <v>53332.686693753058</v>
      </c>
      <c r="Z23" s="283">
        <f t="shared" si="121"/>
        <v>48725.570850825992</v>
      </c>
      <c r="AA23" s="283">
        <f t="shared" si="122"/>
        <v>11231.335778226789</v>
      </c>
      <c r="AB23" s="283">
        <f t="shared" si="123"/>
        <v>46144.598376396869</v>
      </c>
      <c r="AC23" s="283">
        <f t="shared" si="124"/>
        <v>91115.195882599874</v>
      </c>
      <c r="AD23" s="283">
        <f t="shared" si="125"/>
        <v>389801.0074465432</v>
      </c>
      <c r="AE23" s="61">
        <f t="shared" si="126"/>
        <v>774548.66076119733</v>
      </c>
      <c r="AG23" s="415"/>
      <c r="AH23" s="157" t="s">
        <v>57</v>
      </c>
      <c r="AI23" s="283">
        <f t="shared" si="156"/>
        <v>0</v>
      </c>
      <c r="AJ23" s="283">
        <f t="shared" si="127"/>
        <v>0</v>
      </c>
      <c r="AK23" s="283">
        <f t="shared" si="128"/>
        <v>0</v>
      </c>
      <c r="AL23" s="283">
        <f t="shared" si="129"/>
        <v>0</v>
      </c>
      <c r="AM23" s="283">
        <f t="shared" si="130"/>
        <v>41481.881748999738</v>
      </c>
      <c r="AN23" s="283">
        <f t="shared" si="131"/>
        <v>185079.81351278521</v>
      </c>
      <c r="AO23" s="283">
        <f t="shared" si="132"/>
        <v>17368.311134272684</v>
      </c>
      <c r="AP23" s="283">
        <f t="shared" si="133"/>
        <v>13809.166788718298</v>
      </c>
      <c r="AQ23" s="283">
        <f t="shared" si="134"/>
        <v>1762.6981815479171</v>
      </c>
      <c r="AR23" s="283">
        <f t="shared" si="135"/>
        <v>0</v>
      </c>
      <c r="AS23" s="283">
        <f t="shared" si="136"/>
        <v>109602.02117733487</v>
      </c>
      <c r="AT23" s="283">
        <f t="shared" si="137"/>
        <v>700561.48819575761</v>
      </c>
      <c r="AU23" s="61">
        <f t="shared" si="138"/>
        <v>1069665.3807394165</v>
      </c>
      <c r="AW23" s="415"/>
      <c r="AX23" s="157" t="s">
        <v>57</v>
      </c>
      <c r="AY23" s="283">
        <f t="shared" si="157"/>
        <v>0</v>
      </c>
      <c r="AZ23" s="283">
        <f t="shared" si="139"/>
        <v>0</v>
      </c>
      <c r="BA23" s="283">
        <f t="shared" si="140"/>
        <v>0</v>
      </c>
      <c r="BB23" s="283">
        <f t="shared" si="141"/>
        <v>0</v>
      </c>
      <c r="BC23" s="283">
        <f t="shared" si="142"/>
        <v>0</v>
      </c>
      <c r="BD23" s="283">
        <f t="shared" si="143"/>
        <v>189896.53988419342</v>
      </c>
      <c r="BE23" s="283">
        <f t="shared" si="144"/>
        <v>55306.991414405791</v>
      </c>
      <c r="BF23" s="283">
        <f t="shared" si="145"/>
        <v>0</v>
      </c>
      <c r="BG23" s="283">
        <f t="shared" si="146"/>
        <v>0</v>
      </c>
      <c r="BH23" s="283">
        <f t="shared" si="147"/>
        <v>0</v>
      </c>
      <c r="BI23" s="283">
        <f t="shared" si="148"/>
        <v>53739.640685972743</v>
      </c>
      <c r="BJ23" s="283">
        <f t="shared" si="149"/>
        <v>267808.0482426142</v>
      </c>
      <c r="BK23" s="61">
        <f t="shared" si="150"/>
        <v>566751.2202271861</v>
      </c>
      <c r="BN23" s="341">
        <v>2782920.0414750674</v>
      </c>
      <c r="BP23" s="415"/>
      <c r="BQ23" s="157" t="s">
        <v>57</v>
      </c>
      <c r="BR23" s="310">
        <v>0</v>
      </c>
      <c r="BS23" s="310">
        <v>0</v>
      </c>
      <c r="BT23" s="310">
        <v>2.0609253526648359E-4</v>
      </c>
      <c r="BU23" s="310">
        <v>6.4989966436738349E-4</v>
      </c>
      <c r="BV23" s="310">
        <v>6.8693603694934167E-4</v>
      </c>
      <c r="BW23" s="310">
        <v>5.774035342402254E-4</v>
      </c>
      <c r="BX23" s="310">
        <v>7.1243474392283952E-4</v>
      </c>
      <c r="BY23" s="310">
        <v>3.0991177068319088E-4</v>
      </c>
      <c r="BZ23" s="310">
        <v>2.8555597460033154E-4</v>
      </c>
      <c r="CA23" s="310">
        <v>7.9514229675364595E-4</v>
      </c>
      <c r="CB23" s="310">
        <v>0</v>
      </c>
      <c r="CC23" s="310">
        <v>0.12943291762481851</v>
      </c>
      <c r="CD23" s="311">
        <f t="shared" si="151"/>
        <v>0.13365629418160196</v>
      </c>
      <c r="CF23" s="415"/>
      <c r="CG23" s="157" t="s">
        <v>57</v>
      </c>
      <c r="CH23" s="310">
        <v>0</v>
      </c>
      <c r="CI23" s="310">
        <v>7.4011665266819708E-5</v>
      </c>
      <c r="CJ23" s="310">
        <v>2.1089942866990953E-3</v>
      </c>
      <c r="CK23" s="310">
        <v>1.2347394060005883E-2</v>
      </c>
      <c r="CL23" s="310">
        <v>9.9783854132360367E-3</v>
      </c>
      <c r="CM23" s="310">
        <v>2.3713320755651263E-2</v>
      </c>
      <c r="CN23" s="310">
        <v>1.9164289989979173E-2</v>
      </c>
      <c r="CO23" s="310">
        <v>1.7508792967332019E-2</v>
      </c>
      <c r="CP23" s="310">
        <v>4.0358097289326707E-3</v>
      </c>
      <c r="CQ23" s="310">
        <v>1.6581359754748198E-2</v>
      </c>
      <c r="CR23" s="310">
        <v>3.2740860148574337E-2</v>
      </c>
      <c r="CS23" s="310">
        <v>0.1400690647367403</v>
      </c>
      <c r="CT23" s="311">
        <f t="shared" si="152"/>
        <v>0.27832228350716581</v>
      </c>
      <c r="CV23" s="415"/>
      <c r="CW23" s="157" t="s">
        <v>57</v>
      </c>
      <c r="CX23" s="310">
        <v>0</v>
      </c>
      <c r="CY23" s="310">
        <v>0</v>
      </c>
      <c r="CZ23" s="310">
        <v>0</v>
      </c>
      <c r="DA23" s="310">
        <v>0</v>
      </c>
      <c r="DB23" s="310">
        <v>1.4905883435663698E-2</v>
      </c>
      <c r="DC23" s="310">
        <v>6.6505616674018761E-2</v>
      </c>
      <c r="DD23" s="310">
        <v>6.2410385046732181E-3</v>
      </c>
      <c r="DE23" s="310">
        <v>4.9621141042194101E-3</v>
      </c>
      <c r="DF23" s="310">
        <v>6.3339878806349431E-4</v>
      </c>
      <c r="DG23" s="310">
        <v>0</v>
      </c>
      <c r="DH23" s="310">
        <v>3.9383819708754937E-2</v>
      </c>
      <c r="DI23" s="310">
        <v>0.25173611808998647</v>
      </c>
      <c r="DJ23" s="311">
        <f t="shared" si="153"/>
        <v>0.38436798930537996</v>
      </c>
      <c r="DL23" s="415"/>
      <c r="DM23" s="157" t="s">
        <v>57</v>
      </c>
      <c r="DN23" s="310">
        <v>0</v>
      </c>
      <c r="DO23" s="310">
        <v>0</v>
      </c>
      <c r="DP23" s="310">
        <v>0</v>
      </c>
      <c r="DQ23" s="310">
        <v>0</v>
      </c>
      <c r="DR23" s="310">
        <v>0</v>
      </c>
      <c r="DS23" s="310">
        <v>6.823643405275133E-2</v>
      </c>
      <c r="DT23" s="310">
        <v>1.9873726370194491E-2</v>
      </c>
      <c r="DU23" s="310">
        <v>0</v>
      </c>
      <c r="DV23" s="310">
        <v>0</v>
      </c>
      <c r="DW23" s="310">
        <v>0</v>
      </c>
      <c r="DX23" s="310">
        <v>1.9310522718966952E-2</v>
      </c>
      <c r="DY23" s="310">
        <v>9.6232749863939454E-2</v>
      </c>
      <c r="DZ23" s="311">
        <f t="shared" si="154"/>
        <v>0.20365343300585223</v>
      </c>
      <c r="EA23" s="340">
        <f t="shared" si="158"/>
        <v>1</v>
      </c>
    </row>
    <row r="24" spans="1:131" x14ac:dyDescent="0.25">
      <c r="A24" s="415"/>
      <c r="B24" s="157" t="s">
        <v>56</v>
      </c>
      <c r="C24" s="283">
        <f t="shared" si="102"/>
        <v>0</v>
      </c>
      <c r="D24" s="283">
        <f t="shared" si="103"/>
        <v>0</v>
      </c>
      <c r="E24" s="283">
        <f t="shared" si="104"/>
        <v>0</v>
      </c>
      <c r="F24" s="283">
        <f t="shared" si="105"/>
        <v>0</v>
      </c>
      <c r="G24" s="283">
        <f t="shared" si="106"/>
        <v>0</v>
      </c>
      <c r="H24" s="283">
        <f t="shared" si="107"/>
        <v>0</v>
      </c>
      <c r="I24" s="283">
        <f t="shared" si="108"/>
        <v>0</v>
      </c>
      <c r="J24" s="283">
        <f t="shared" si="109"/>
        <v>0</v>
      </c>
      <c r="K24" s="283">
        <f t="shared" si="110"/>
        <v>0</v>
      </c>
      <c r="L24" s="283">
        <f t="shared" si="111"/>
        <v>0</v>
      </c>
      <c r="M24" s="283">
        <f t="shared" si="112"/>
        <v>0</v>
      </c>
      <c r="N24" s="283">
        <f t="shared" si="113"/>
        <v>0</v>
      </c>
      <c r="O24" s="61">
        <f t="shared" si="114"/>
        <v>0</v>
      </c>
      <c r="Q24" s="415"/>
      <c r="R24" s="157" t="s">
        <v>56</v>
      </c>
      <c r="S24" s="283">
        <f t="shared" si="155"/>
        <v>0</v>
      </c>
      <c r="T24" s="283">
        <f t="shared" si="115"/>
        <v>0</v>
      </c>
      <c r="U24" s="283">
        <f t="shared" si="116"/>
        <v>0</v>
      </c>
      <c r="V24" s="283">
        <f t="shared" si="117"/>
        <v>0</v>
      </c>
      <c r="W24" s="283">
        <f t="shared" si="118"/>
        <v>0</v>
      </c>
      <c r="X24" s="283">
        <f t="shared" si="119"/>
        <v>0</v>
      </c>
      <c r="Y24" s="283">
        <f t="shared" si="120"/>
        <v>0</v>
      </c>
      <c r="Z24" s="283">
        <f t="shared" si="121"/>
        <v>0</v>
      </c>
      <c r="AA24" s="283">
        <f t="shared" si="122"/>
        <v>0</v>
      </c>
      <c r="AB24" s="283">
        <f t="shared" si="123"/>
        <v>0</v>
      </c>
      <c r="AC24" s="283">
        <f t="shared" si="124"/>
        <v>0</v>
      </c>
      <c r="AD24" s="283">
        <f t="shared" si="125"/>
        <v>0</v>
      </c>
      <c r="AE24" s="61">
        <f t="shared" si="126"/>
        <v>0</v>
      </c>
      <c r="AG24" s="415"/>
      <c r="AH24" s="157" t="s">
        <v>56</v>
      </c>
      <c r="AI24" s="283">
        <f t="shared" si="156"/>
        <v>0</v>
      </c>
      <c r="AJ24" s="283">
        <f t="shared" si="127"/>
        <v>0</v>
      </c>
      <c r="AK24" s="283">
        <f t="shared" si="128"/>
        <v>0</v>
      </c>
      <c r="AL24" s="283">
        <f t="shared" si="129"/>
        <v>0</v>
      </c>
      <c r="AM24" s="283">
        <f t="shared" si="130"/>
        <v>0</v>
      </c>
      <c r="AN24" s="283">
        <f t="shared" si="131"/>
        <v>0</v>
      </c>
      <c r="AO24" s="283">
        <f t="shared" si="132"/>
        <v>0</v>
      </c>
      <c r="AP24" s="283">
        <f t="shared" si="133"/>
        <v>0</v>
      </c>
      <c r="AQ24" s="283">
        <f t="shared" si="134"/>
        <v>0</v>
      </c>
      <c r="AR24" s="283">
        <f t="shared" si="135"/>
        <v>0</v>
      </c>
      <c r="AS24" s="283">
        <f t="shared" si="136"/>
        <v>0</v>
      </c>
      <c r="AT24" s="283">
        <f t="shared" si="137"/>
        <v>0</v>
      </c>
      <c r="AU24" s="61">
        <f t="shared" si="138"/>
        <v>0</v>
      </c>
      <c r="AW24" s="415"/>
      <c r="AX24" s="157" t="s">
        <v>56</v>
      </c>
      <c r="AY24" s="283">
        <f t="shared" si="157"/>
        <v>0</v>
      </c>
      <c r="AZ24" s="283">
        <f t="shared" si="139"/>
        <v>0</v>
      </c>
      <c r="BA24" s="283">
        <f t="shared" si="140"/>
        <v>0</v>
      </c>
      <c r="BB24" s="283">
        <f t="shared" si="141"/>
        <v>0</v>
      </c>
      <c r="BC24" s="283">
        <f t="shared" si="142"/>
        <v>0</v>
      </c>
      <c r="BD24" s="283">
        <f t="shared" si="143"/>
        <v>0</v>
      </c>
      <c r="BE24" s="283">
        <f t="shared" si="144"/>
        <v>0</v>
      </c>
      <c r="BF24" s="283">
        <f t="shared" si="145"/>
        <v>0</v>
      </c>
      <c r="BG24" s="283">
        <f t="shared" si="146"/>
        <v>0</v>
      </c>
      <c r="BH24" s="283">
        <f t="shared" si="147"/>
        <v>0</v>
      </c>
      <c r="BI24" s="283">
        <f t="shared" si="148"/>
        <v>0</v>
      </c>
      <c r="BJ24" s="283">
        <f t="shared" si="149"/>
        <v>0</v>
      </c>
      <c r="BK24" s="61">
        <f t="shared" si="150"/>
        <v>0</v>
      </c>
      <c r="BN24" s="321"/>
      <c r="BP24" s="415"/>
      <c r="BQ24" s="157" t="s">
        <v>56</v>
      </c>
      <c r="BR24" s="339">
        <v>0</v>
      </c>
      <c r="BS24" s="339">
        <v>4.9236606137894028E-5</v>
      </c>
      <c r="BT24" s="339">
        <v>5.6288944392014978E-4</v>
      </c>
      <c r="BU24" s="339">
        <v>1.4719883839572968E-3</v>
      </c>
      <c r="BV24" s="339">
        <v>3.0056006477648363E-3</v>
      </c>
      <c r="BW24" s="339">
        <v>1.3197480952719695E-3</v>
      </c>
      <c r="BX24" s="339">
        <v>9.9307260699824929E-3</v>
      </c>
      <c r="BY24" s="339">
        <v>3.0425024924546715E-3</v>
      </c>
      <c r="BZ24" s="339">
        <v>1.6687735359964685E-2</v>
      </c>
      <c r="CA24" s="339">
        <v>3.8803063721641524E-3</v>
      </c>
      <c r="CB24" s="339">
        <v>1.7571604322698331E-2</v>
      </c>
      <c r="CC24" s="339">
        <v>0.10555190895333445</v>
      </c>
      <c r="CD24" s="311">
        <f t="shared" si="151"/>
        <v>0.16307424674765092</v>
      </c>
      <c r="CF24" s="415"/>
      <c r="CG24" s="157" t="s">
        <v>56</v>
      </c>
      <c r="CH24" s="339">
        <v>0</v>
      </c>
      <c r="CI24" s="339">
        <v>4.9840926315125036E-3</v>
      </c>
      <c r="CJ24" s="339">
        <v>1.1520891984762912E-2</v>
      </c>
      <c r="CK24" s="339">
        <v>8.7000472529998193E-2</v>
      </c>
      <c r="CL24" s="339">
        <v>8.2932217812835565E-2</v>
      </c>
      <c r="CM24" s="339">
        <v>2.6634523271729389E-2</v>
      </c>
      <c r="CN24" s="339">
        <v>1.5763388179207572E-2</v>
      </c>
      <c r="CO24" s="339">
        <v>3.0757687189116742E-2</v>
      </c>
      <c r="CP24" s="339">
        <v>1.8232356726421088E-2</v>
      </c>
      <c r="CQ24" s="339">
        <v>4.5692599395310625E-2</v>
      </c>
      <c r="CR24" s="339">
        <v>5.9503958711693221E-2</v>
      </c>
      <c r="CS24" s="339">
        <v>0.25277996436070921</v>
      </c>
      <c r="CT24" s="311">
        <f t="shared" si="152"/>
        <v>0.6358021527932971</v>
      </c>
      <c r="CV24" s="415"/>
      <c r="CW24" s="157" t="s">
        <v>56</v>
      </c>
      <c r="CX24" s="339">
        <v>0</v>
      </c>
      <c r="CY24" s="339">
        <v>1.8761832086653179E-3</v>
      </c>
      <c r="CZ24" s="339">
        <v>3.2293556207596105E-5</v>
      </c>
      <c r="DA24" s="339">
        <v>6.8702605305865361E-3</v>
      </c>
      <c r="DB24" s="339">
        <v>4.5445198239652722E-3</v>
      </c>
      <c r="DC24" s="339">
        <v>1.8602641159583728E-2</v>
      </c>
      <c r="DD24" s="339">
        <v>3.2352405916327388E-3</v>
      </c>
      <c r="DE24" s="339">
        <v>5.4145325022444211E-3</v>
      </c>
      <c r="DF24" s="339">
        <v>1.9178456224471608E-2</v>
      </c>
      <c r="DG24" s="339">
        <v>8.1538817571699795E-3</v>
      </c>
      <c r="DH24" s="339">
        <v>1.8322948125844302E-2</v>
      </c>
      <c r="DI24" s="339">
        <v>6.7889103962955083E-2</v>
      </c>
      <c r="DJ24" s="311">
        <f t="shared" si="153"/>
        <v>0.15412006144332657</v>
      </c>
      <c r="DL24" s="415"/>
      <c r="DM24" s="157" t="s">
        <v>56</v>
      </c>
      <c r="DN24" s="339">
        <v>0</v>
      </c>
      <c r="DO24" s="339">
        <v>0</v>
      </c>
      <c r="DP24" s="339">
        <v>0</v>
      </c>
      <c r="DQ24" s="339">
        <v>0</v>
      </c>
      <c r="DR24" s="339">
        <v>3.1027069414405741E-4</v>
      </c>
      <c r="DS24" s="339">
        <v>1.0298501466466357E-2</v>
      </c>
      <c r="DT24" s="339">
        <v>4.6788328321205582E-3</v>
      </c>
      <c r="DU24" s="339">
        <v>6.0009561175875118E-5</v>
      </c>
      <c r="DV24" s="339">
        <v>1.6518181855466784E-4</v>
      </c>
      <c r="DW24" s="339">
        <v>0</v>
      </c>
      <c r="DX24" s="339">
        <v>2.9144173387749672E-3</v>
      </c>
      <c r="DY24" s="339">
        <v>2.8576325304489197E-2</v>
      </c>
      <c r="DZ24" s="311">
        <f t="shared" si="154"/>
        <v>4.7003539015725682E-2</v>
      </c>
      <c r="EA24" s="340">
        <f t="shared" si="158"/>
        <v>1.0000000000000002</v>
      </c>
    </row>
    <row r="25" spans="1:131" x14ac:dyDescent="0.25">
      <c r="A25" s="415"/>
      <c r="B25" s="157" t="s">
        <v>55</v>
      </c>
      <c r="C25" s="283">
        <f t="shared" si="102"/>
        <v>0</v>
      </c>
      <c r="D25" s="283">
        <f t="shared" si="103"/>
        <v>0</v>
      </c>
      <c r="E25" s="283">
        <f t="shared" si="104"/>
        <v>0</v>
      </c>
      <c r="F25" s="283">
        <f t="shared" si="105"/>
        <v>0</v>
      </c>
      <c r="G25" s="283">
        <f t="shared" si="106"/>
        <v>0</v>
      </c>
      <c r="H25" s="283">
        <f t="shared" si="107"/>
        <v>0</v>
      </c>
      <c r="I25" s="283">
        <f t="shared" si="108"/>
        <v>0</v>
      </c>
      <c r="J25" s="283">
        <f t="shared" si="109"/>
        <v>0</v>
      </c>
      <c r="K25" s="283">
        <f t="shared" si="110"/>
        <v>0</v>
      </c>
      <c r="L25" s="283">
        <f t="shared" si="111"/>
        <v>0</v>
      </c>
      <c r="M25" s="283">
        <f t="shared" si="112"/>
        <v>0</v>
      </c>
      <c r="N25" s="283">
        <f t="shared" si="113"/>
        <v>0</v>
      </c>
      <c r="O25" s="61">
        <f t="shared" si="114"/>
        <v>0</v>
      </c>
      <c r="Q25" s="415"/>
      <c r="R25" s="157" t="s">
        <v>55</v>
      </c>
      <c r="S25" s="283">
        <f t="shared" si="155"/>
        <v>0</v>
      </c>
      <c r="T25" s="283">
        <f t="shared" si="115"/>
        <v>0</v>
      </c>
      <c r="U25" s="283">
        <f t="shared" si="116"/>
        <v>0</v>
      </c>
      <c r="V25" s="283">
        <f t="shared" si="117"/>
        <v>0</v>
      </c>
      <c r="W25" s="283">
        <f t="shared" si="118"/>
        <v>0</v>
      </c>
      <c r="X25" s="283">
        <f t="shared" si="119"/>
        <v>0</v>
      </c>
      <c r="Y25" s="283">
        <f t="shared" si="120"/>
        <v>0</v>
      </c>
      <c r="Z25" s="283">
        <f t="shared" si="121"/>
        <v>0</v>
      </c>
      <c r="AA25" s="283">
        <f t="shared" si="122"/>
        <v>0</v>
      </c>
      <c r="AB25" s="283">
        <f t="shared" si="123"/>
        <v>0</v>
      </c>
      <c r="AC25" s="283">
        <f t="shared" si="124"/>
        <v>0</v>
      </c>
      <c r="AD25" s="283">
        <f t="shared" si="125"/>
        <v>0</v>
      </c>
      <c r="AE25" s="61">
        <f t="shared" si="126"/>
        <v>0</v>
      </c>
      <c r="AG25" s="415"/>
      <c r="AH25" s="157" t="s">
        <v>55</v>
      </c>
      <c r="AI25" s="283">
        <f t="shared" si="156"/>
        <v>0</v>
      </c>
      <c r="AJ25" s="283">
        <f t="shared" si="127"/>
        <v>0</v>
      </c>
      <c r="AK25" s="283">
        <f t="shared" si="128"/>
        <v>0</v>
      </c>
      <c r="AL25" s="283">
        <f t="shared" si="129"/>
        <v>0</v>
      </c>
      <c r="AM25" s="283">
        <f t="shared" si="130"/>
        <v>0</v>
      </c>
      <c r="AN25" s="283">
        <f t="shared" si="131"/>
        <v>0</v>
      </c>
      <c r="AO25" s="283">
        <f t="shared" si="132"/>
        <v>0</v>
      </c>
      <c r="AP25" s="283">
        <f t="shared" si="133"/>
        <v>0</v>
      </c>
      <c r="AQ25" s="283">
        <f t="shared" si="134"/>
        <v>0</v>
      </c>
      <c r="AR25" s="283">
        <f t="shared" si="135"/>
        <v>0</v>
      </c>
      <c r="AS25" s="283">
        <f t="shared" si="136"/>
        <v>0</v>
      </c>
      <c r="AT25" s="283">
        <f t="shared" si="137"/>
        <v>0</v>
      </c>
      <c r="AU25" s="61">
        <f t="shared" si="138"/>
        <v>0</v>
      </c>
      <c r="AW25" s="415"/>
      <c r="AX25" s="157" t="s">
        <v>55</v>
      </c>
      <c r="AY25" s="283">
        <f t="shared" si="157"/>
        <v>0</v>
      </c>
      <c r="AZ25" s="283">
        <f t="shared" si="139"/>
        <v>0</v>
      </c>
      <c r="BA25" s="283">
        <f t="shared" si="140"/>
        <v>0</v>
      </c>
      <c r="BB25" s="283">
        <f t="shared" si="141"/>
        <v>0</v>
      </c>
      <c r="BC25" s="283">
        <f t="shared" si="142"/>
        <v>0</v>
      </c>
      <c r="BD25" s="283">
        <f t="shared" si="143"/>
        <v>0</v>
      </c>
      <c r="BE25" s="283">
        <f t="shared" si="144"/>
        <v>0</v>
      </c>
      <c r="BF25" s="283">
        <f t="shared" si="145"/>
        <v>0</v>
      </c>
      <c r="BG25" s="283">
        <f t="shared" si="146"/>
        <v>0</v>
      </c>
      <c r="BH25" s="283">
        <f t="shared" si="147"/>
        <v>0</v>
      </c>
      <c r="BI25" s="283">
        <f t="shared" si="148"/>
        <v>0</v>
      </c>
      <c r="BJ25" s="283">
        <f t="shared" si="149"/>
        <v>0</v>
      </c>
      <c r="BK25" s="61">
        <f t="shared" si="150"/>
        <v>0</v>
      </c>
      <c r="BN25" s="321"/>
      <c r="BP25" s="415"/>
      <c r="BQ25" s="157" t="s">
        <v>55</v>
      </c>
      <c r="BR25" s="339">
        <v>0</v>
      </c>
      <c r="BS25" s="339">
        <v>4.9236606137894028E-5</v>
      </c>
      <c r="BT25" s="339">
        <v>5.6288944392014978E-4</v>
      </c>
      <c r="BU25" s="339">
        <v>1.4719883839572968E-3</v>
      </c>
      <c r="BV25" s="339">
        <v>3.0056006477648363E-3</v>
      </c>
      <c r="BW25" s="339">
        <v>1.3197480952719695E-3</v>
      </c>
      <c r="BX25" s="339">
        <v>9.9307260699824929E-3</v>
      </c>
      <c r="BY25" s="339">
        <v>3.0425024924546715E-3</v>
      </c>
      <c r="BZ25" s="339">
        <v>1.6687735359964685E-2</v>
      </c>
      <c r="CA25" s="339">
        <v>3.8803063721641524E-3</v>
      </c>
      <c r="CB25" s="339">
        <v>1.7571604322698331E-2</v>
      </c>
      <c r="CC25" s="339">
        <v>0.10555190895333445</v>
      </c>
      <c r="CD25" s="311">
        <f t="shared" si="151"/>
        <v>0.16307424674765092</v>
      </c>
      <c r="CF25" s="415"/>
      <c r="CG25" s="157" t="s">
        <v>55</v>
      </c>
      <c r="CH25" s="339">
        <v>0</v>
      </c>
      <c r="CI25" s="339">
        <v>4.9840926315125036E-3</v>
      </c>
      <c r="CJ25" s="339">
        <v>1.1520891984762912E-2</v>
      </c>
      <c r="CK25" s="339">
        <v>8.7000472529998193E-2</v>
      </c>
      <c r="CL25" s="339">
        <v>8.2932217812835565E-2</v>
      </c>
      <c r="CM25" s="339">
        <v>2.6634523271729389E-2</v>
      </c>
      <c r="CN25" s="339">
        <v>1.5763388179207572E-2</v>
      </c>
      <c r="CO25" s="339">
        <v>3.0757687189116742E-2</v>
      </c>
      <c r="CP25" s="339">
        <v>1.8232356726421088E-2</v>
      </c>
      <c r="CQ25" s="339">
        <v>4.5692599395310625E-2</v>
      </c>
      <c r="CR25" s="339">
        <v>5.9503958711693221E-2</v>
      </c>
      <c r="CS25" s="339">
        <v>0.25277996436070921</v>
      </c>
      <c r="CT25" s="311">
        <f t="shared" si="152"/>
        <v>0.6358021527932971</v>
      </c>
      <c r="CV25" s="415"/>
      <c r="CW25" s="157" t="s">
        <v>55</v>
      </c>
      <c r="CX25" s="339">
        <v>0</v>
      </c>
      <c r="CY25" s="339">
        <v>1.8761832086653179E-3</v>
      </c>
      <c r="CZ25" s="339">
        <v>3.2293556207596105E-5</v>
      </c>
      <c r="DA25" s="339">
        <v>6.8702605305865361E-3</v>
      </c>
      <c r="DB25" s="339">
        <v>4.5445198239652722E-3</v>
      </c>
      <c r="DC25" s="339">
        <v>1.8602641159583728E-2</v>
      </c>
      <c r="DD25" s="339">
        <v>3.2352405916327388E-3</v>
      </c>
      <c r="DE25" s="339">
        <v>5.4145325022444211E-3</v>
      </c>
      <c r="DF25" s="339">
        <v>1.9178456224471608E-2</v>
      </c>
      <c r="DG25" s="339">
        <v>8.1538817571699795E-3</v>
      </c>
      <c r="DH25" s="339">
        <v>1.8322948125844302E-2</v>
      </c>
      <c r="DI25" s="339">
        <v>6.7889103962955083E-2</v>
      </c>
      <c r="DJ25" s="311">
        <f t="shared" si="153"/>
        <v>0.15412006144332657</v>
      </c>
      <c r="DL25" s="415"/>
      <c r="DM25" s="157" t="s">
        <v>55</v>
      </c>
      <c r="DN25" s="339">
        <v>0</v>
      </c>
      <c r="DO25" s="339">
        <v>0</v>
      </c>
      <c r="DP25" s="339">
        <v>0</v>
      </c>
      <c r="DQ25" s="339">
        <v>0</v>
      </c>
      <c r="DR25" s="339">
        <v>3.1027069414405741E-4</v>
      </c>
      <c r="DS25" s="339">
        <v>1.0298501466466357E-2</v>
      </c>
      <c r="DT25" s="339">
        <v>4.6788328321205582E-3</v>
      </c>
      <c r="DU25" s="339">
        <v>6.0009561175875118E-5</v>
      </c>
      <c r="DV25" s="339">
        <v>1.6518181855466784E-4</v>
      </c>
      <c r="DW25" s="339">
        <v>0</v>
      </c>
      <c r="DX25" s="339">
        <v>2.9144173387749672E-3</v>
      </c>
      <c r="DY25" s="339">
        <v>2.8576325304489197E-2</v>
      </c>
      <c r="DZ25" s="311">
        <f t="shared" si="154"/>
        <v>4.7003539015725682E-2</v>
      </c>
      <c r="EA25" s="340">
        <f t="shared" si="158"/>
        <v>1.0000000000000002</v>
      </c>
    </row>
    <row r="26" spans="1:131" x14ac:dyDescent="0.25">
      <c r="A26" s="415"/>
      <c r="B26" s="157" t="s">
        <v>54</v>
      </c>
      <c r="C26" s="283">
        <f t="shared" si="102"/>
        <v>0</v>
      </c>
      <c r="D26" s="283">
        <f t="shared" si="103"/>
        <v>0</v>
      </c>
      <c r="E26" s="283">
        <f t="shared" si="104"/>
        <v>0</v>
      </c>
      <c r="F26" s="283">
        <f t="shared" si="105"/>
        <v>2124.3198916075121</v>
      </c>
      <c r="G26" s="283">
        <f t="shared" si="106"/>
        <v>8476.6494206688858</v>
      </c>
      <c r="H26" s="283">
        <f t="shared" si="107"/>
        <v>0</v>
      </c>
      <c r="I26" s="283">
        <f t="shared" si="108"/>
        <v>18112.670902532413</v>
      </c>
      <c r="J26" s="283">
        <f t="shared" si="109"/>
        <v>5829.7713335297849</v>
      </c>
      <c r="K26" s="283">
        <f t="shared" si="110"/>
        <v>7010.070102717702</v>
      </c>
      <c r="L26" s="283">
        <f t="shared" si="111"/>
        <v>14904.952627983288</v>
      </c>
      <c r="M26" s="283">
        <f t="shared" si="112"/>
        <v>74365.359246760854</v>
      </c>
      <c r="N26" s="283">
        <f t="shared" si="113"/>
        <v>322024.73354945268</v>
      </c>
      <c r="O26" s="61">
        <f t="shared" si="114"/>
        <v>452848.52707525308</v>
      </c>
      <c r="Q26" s="415"/>
      <c r="R26" s="157" t="s">
        <v>54</v>
      </c>
      <c r="S26" s="283">
        <f t="shared" si="155"/>
        <v>0</v>
      </c>
      <c r="T26" s="283">
        <f t="shared" si="115"/>
        <v>0</v>
      </c>
      <c r="U26" s="283">
        <f t="shared" si="116"/>
        <v>35961.406091166107</v>
      </c>
      <c r="V26" s="283">
        <f t="shared" si="117"/>
        <v>666747.9917814954</v>
      </c>
      <c r="W26" s="283">
        <f t="shared" si="118"/>
        <v>139183.40571313293</v>
      </c>
      <c r="X26" s="283">
        <f t="shared" si="119"/>
        <v>114445.34211884398</v>
      </c>
      <c r="Y26" s="283">
        <f t="shared" si="120"/>
        <v>72006.920800796157</v>
      </c>
      <c r="Z26" s="283">
        <f t="shared" si="121"/>
        <v>44122.773741987789</v>
      </c>
      <c r="AA26" s="283">
        <f t="shared" si="122"/>
        <v>25645.739385621961</v>
      </c>
      <c r="AB26" s="283">
        <f t="shared" si="123"/>
        <v>417467.65169975098</v>
      </c>
      <c r="AC26" s="283">
        <f t="shared" si="124"/>
        <v>544307.90495871077</v>
      </c>
      <c r="AD26" s="283">
        <f t="shared" si="125"/>
        <v>1965668.2856989121</v>
      </c>
      <c r="AE26" s="61">
        <f t="shared" si="126"/>
        <v>4025557.4219904179</v>
      </c>
      <c r="AG26" s="415"/>
      <c r="AH26" s="157" t="s">
        <v>54</v>
      </c>
      <c r="AI26" s="283">
        <f t="shared" si="156"/>
        <v>0</v>
      </c>
      <c r="AJ26" s="283">
        <f t="shared" si="127"/>
        <v>0</v>
      </c>
      <c r="AK26" s="283">
        <f t="shared" si="128"/>
        <v>0</v>
      </c>
      <c r="AL26" s="283">
        <f t="shared" si="129"/>
        <v>0</v>
      </c>
      <c r="AM26" s="283">
        <f t="shared" si="130"/>
        <v>38678.037952106388</v>
      </c>
      <c r="AN26" s="283">
        <f t="shared" si="131"/>
        <v>0</v>
      </c>
      <c r="AO26" s="283">
        <f t="shared" si="132"/>
        <v>0</v>
      </c>
      <c r="AP26" s="283">
        <f t="shared" si="133"/>
        <v>35807.037765004272</v>
      </c>
      <c r="AQ26" s="283">
        <f t="shared" si="134"/>
        <v>306389.67602935835</v>
      </c>
      <c r="AR26" s="283">
        <f t="shared" si="135"/>
        <v>114240.75717108649</v>
      </c>
      <c r="AS26" s="283">
        <f t="shared" si="136"/>
        <v>49877.340131535442</v>
      </c>
      <c r="AT26" s="283">
        <f t="shared" si="137"/>
        <v>177912.16895601785</v>
      </c>
      <c r="AU26" s="61">
        <f t="shared" si="138"/>
        <v>722905.01800510881</v>
      </c>
      <c r="AW26" s="415"/>
      <c r="AX26" s="157" t="s">
        <v>54</v>
      </c>
      <c r="AY26" s="283">
        <f t="shared" si="157"/>
        <v>0</v>
      </c>
      <c r="AZ26" s="283">
        <f t="shared" si="139"/>
        <v>0</v>
      </c>
      <c r="BA26" s="283">
        <f t="shared" si="140"/>
        <v>0</v>
      </c>
      <c r="BB26" s="283">
        <f t="shared" si="141"/>
        <v>0</v>
      </c>
      <c r="BC26" s="283">
        <f t="shared" si="142"/>
        <v>0</v>
      </c>
      <c r="BD26" s="283">
        <f t="shared" si="143"/>
        <v>0</v>
      </c>
      <c r="BE26" s="283">
        <f t="shared" si="144"/>
        <v>0</v>
      </c>
      <c r="BF26" s="283">
        <f t="shared" si="145"/>
        <v>0</v>
      </c>
      <c r="BG26" s="283">
        <f t="shared" si="146"/>
        <v>0</v>
      </c>
      <c r="BH26" s="283">
        <f t="shared" si="147"/>
        <v>0</v>
      </c>
      <c r="BI26" s="283">
        <f t="shared" si="148"/>
        <v>0</v>
      </c>
      <c r="BJ26" s="283">
        <f t="shared" si="149"/>
        <v>0</v>
      </c>
      <c r="BK26" s="61">
        <f t="shared" si="150"/>
        <v>0</v>
      </c>
      <c r="BN26" s="341">
        <v>5201310.9670707807</v>
      </c>
      <c r="BP26" s="415"/>
      <c r="BQ26" s="157" t="s">
        <v>54</v>
      </c>
      <c r="BR26" s="310">
        <v>0</v>
      </c>
      <c r="BS26" s="310">
        <v>0</v>
      </c>
      <c r="BT26" s="310">
        <v>0</v>
      </c>
      <c r="BU26" s="310">
        <v>4.0842008967671164E-4</v>
      </c>
      <c r="BV26" s="310">
        <v>1.6297140229326983E-3</v>
      </c>
      <c r="BW26" s="310">
        <v>0</v>
      </c>
      <c r="BX26" s="310">
        <v>3.4823280163794774E-3</v>
      </c>
      <c r="BY26" s="310">
        <v>1.1208273011242267E-3</v>
      </c>
      <c r="BZ26" s="310">
        <v>1.3477506242364815E-3</v>
      </c>
      <c r="CA26" s="310">
        <v>2.8656145964634184E-3</v>
      </c>
      <c r="CB26" s="310">
        <v>1.4297426113832442E-2</v>
      </c>
      <c r="CC26" s="310">
        <v>6.1912224742603147E-2</v>
      </c>
      <c r="CD26" s="311">
        <f t="shared" si="151"/>
        <v>8.7064305507248599E-2</v>
      </c>
      <c r="CF26" s="415"/>
      <c r="CG26" s="157" t="s">
        <v>54</v>
      </c>
      <c r="CH26" s="310">
        <v>0</v>
      </c>
      <c r="CI26" s="310">
        <v>0</v>
      </c>
      <c r="CJ26" s="310">
        <v>6.913911957742159E-3</v>
      </c>
      <c r="CK26" s="310">
        <v>0.12818845018162556</v>
      </c>
      <c r="CL26" s="310">
        <v>2.6759293300149822E-2</v>
      </c>
      <c r="CM26" s="310">
        <v>2.2003172439292954E-2</v>
      </c>
      <c r="CN26" s="310">
        <v>1.3843994573035163E-2</v>
      </c>
      <c r="CO26" s="310">
        <v>8.4830101528877416E-3</v>
      </c>
      <c r="CP26" s="310">
        <v>4.9306299023426509E-3</v>
      </c>
      <c r="CQ26" s="310">
        <v>8.0262005933257247E-2</v>
      </c>
      <c r="CR26" s="310">
        <v>0.10464821434532463</v>
      </c>
      <c r="CS26" s="310">
        <v>0.37791785535290084</v>
      </c>
      <c r="CT26" s="311">
        <f t="shared" si="152"/>
        <v>0.77395053813855874</v>
      </c>
      <c r="CV26" s="415"/>
      <c r="CW26" s="157" t="s">
        <v>54</v>
      </c>
      <c r="CX26" s="310">
        <v>0</v>
      </c>
      <c r="CY26" s="310">
        <v>0</v>
      </c>
      <c r="CZ26" s="310">
        <v>0</v>
      </c>
      <c r="DA26" s="310">
        <v>0</v>
      </c>
      <c r="DB26" s="310">
        <v>7.4362094858344292E-3</v>
      </c>
      <c r="DC26" s="310">
        <v>0</v>
      </c>
      <c r="DD26" s="310">
        <v>0</v>
      </c>
      <c r="DE26" s="310">
        <v>6.8842332234501447E-3</v>
      </c>
      <c r="DF26" s="310">
        <v>5.8906240747591307E-2</v>
      </c>
      <c r="DG26" s="310">
        <v>2.1963839096400612E-2</v>
      </c>
      <c r="DH26" s="310">
        <v>9.5893786099900957E-3</v>
      </c>
      <c r="DI26" s="310">
        <v>3.4205255190925939E-2</v>
      </c>
      <c r="DJ26" s="311">
        <f t="shared" si="153"/>
        <v>0.13898515635419253</v>
      </c>
      <c r="DL26" s="415"/>
      <c r="DM26" s="157" t="s">
        <v>54</v>
      </c>
      <c r="DN26" s="310">
        <v>0</v>
      </c>
      <c r="DO26" s="310">
        <v>0</v>
      </c>
      <c r="DP26" s="310">
        <v>0</v>
      </c>
      <c r="DQ26" s="310">
        <v>0</v>
      </c>
      <c r="DR26" s="310">
        <v>0</v>
      </c>
      <c r="DS26" s="310">
        <v>0</v>
      </c>
      <c r="DT26" s="310">
        <v>0</v>
      </c>
      <c r="DU26" s="310">
        <v>0</v>
      </c>
      <c r="DV26" s="310">
        <v>0</v>
      </c>
      <c r="DW26" s="310">
        <v>0</v>
      </c>
      <c r="DX26" s="310">
        <v>0</v>
      </c>
      <c r="DY26" s="310">
        <v>0</v>
      </c>
      <c r="DZ26" s="311">
        <f t="shared" si="154"/>
        <v>0</v>
      </c>
      <c r="EA26" s="340">
        <f t="shared" si="158"/>
        <v>0.99999999999999989</v>
      </c>
    </row>
    <row r="27" spans="1:131" x14ac:dyDescent="0.25">
      <c r="A27" s="415"/>
      <c r="B27" s="157" t="s">
        <v>53</v>
      </c>
      <c r="C27" s="283">
        <f t="shared" si="102"/>
        <v>0</v>
      </c>
      <c r="D27" s="283">
        <f t="shared" si="103"/>
        <v>0</v>
      </c>
      <c r="E27" s="283">
        <f t="shared" si="104"/>
        <v>0</v>
      </c>
      <c r="F27" s="283">
        <f t="shared" si="105"/>
        <v>0</v>
      </c>
      <c r="G27" s="283">
        <f t="shared" si="106"/>
        <v>0</v>
      </c>
      <c r="H27" s="283">
        <f t="shared" si="107"/>
        <v>0</v>
      </c>
      <c r="I27" s="283">
        <f t="shared" si="108"/>
        <v>0</v>
      </c>
      <c r="J27" s="283">
        <f t="shared" si="109"/>
        <v>0</v>
      </c>
      <c r="K27" s="283">
        <f t="shared" si="110"/>
        <v>0</v>
      </c>
      <c r="L27" s="283">
        <f t="shared" si="111"/>
        <v>0</v>
      </c>
      <c r="M27" s="283">
        <f t="shared" si="112"/>
        <v>0</v>
      </c>
      <c r="N27" s="283">
        <f t="shared" si="113"/>
        <v>0</v>
      </c>
      <c r="O27" s="61">
        <f t="shared" si="114"/>
        <v>0</v>
      </c>
      <c r="Q27" s="415"/>
      <c r="R27" s="157" t="s">
        <v>53</v>
      </c>
      <c r="S27" s="283">
        <f t="shared" si="155"/>
        <v>0</v>
      </c>
      <c r="T27" s="283">
        <f t="shared" si="115"/>
        <v>0</v>
      </c>
      <c r="U27" s="283">
        <f t="shared" si="116"/>
        <v>0</v>
      </c>
      <c r="V27" s="283">
        <f t="shared" si="117"/>
        <v>0</v>
      </c>
      <c r="W27" s="283">
        <f t="shared" si="118"/>
        <v>0</v>
      </c>
      <c r="X27" s="283">
        <f t="shared" si="119"/>
        <v>0</v>
      </c>
      <c r="Y27" s="283">
        <f t="shared" si="120"/>
        <v>0</v>
      </c>
      <c r="Z27" s="283">
        <f t="shared" si="121"/>
        <v>0</v>
      </c>
      <c r="AA27" s="283">
        <f t="shared" si="122"/>
        <v>0</v>
      </c>
      <c r="AB27" s="283">
        <f t="shared" si="123"/>
        <v>0</v>
      </c>
      <c r="AC27" s="283">
        <f t="shared" si="124"/>
        <v>0</v>
      </c>
      <c r="AD27" s="283">
        <f t="shared" si="125"/>
        <v>0</v>
      </c>
      <c r="AE27" s="61">
        <f t="shared" si="126"/>
        <v>0</v>
      </c>
      <c r="AG27" s="415"/>
      <c r="AH27" s="157" t="s">
        <v>53</v>
      </c>
      <c r="AI27" s="283">
        <f t="shared" si="156"/>
        <v>0</v>
      </c>
      <c r="AJ27" s="283">
        <f t="shared" si="127"/>
        <v>0</v>
      </c>
      <c r="AK27" s="283">
        <f t="shared" si="128"/>
        <v>0</v>
      </c>
      <c r="AL27" s="283">
        <f t="shared" si="129"/>
        <v>0</v>
      </c>
      <c r="AM27" s="283">
        <f t="shared" si="130"/>
        <v>0</v>
      </c>
      <c r="AN27" s="283">
        <f t="shared" si="131"/>
        <v>0</v>
      </c>
      <c r="AO27" s="283">
        <f t="shared" si="132"/>
        <v>0</v>
      </c>
      <c r="AP27" s="283">
        <f t="shared" si="133"/>
        <v>0</v>
      </c>
      <c r="AQ27" s="283">
        <f t="shared" si="134"/>
        <v>0</v>
      </c>
      <c r="AR27" s="283">
        <f t="shared" si="135"/>
        <v>0</v>
      </c>
      <c r="AS27" s="283">
        <f t="shared" si="136"/>
        <v>0</v>
      </c>
      <c r="AT27" s="283">
        <f t="shared" si="137"/>
        <v>0</v>
      </c>
      <c r="AU27" s="61">
        <f t="shared" si="138"/>
        <v>0</v>
      </c>
      <c r="AW27" s="415"/>
      <c r="AX27" s="157" t="s">
        <v>53</v>
      </c>
      <c r="AY27" s="283">
        <f t="shared" si="157"/>
        <v>0</v>
      </c>
      <c r="AZ27" s="283">
        <f t="shared" si="139"/>
        <v>0</v>
      </c>
      <c r="BA27" s="283">
        <f t="shared" si="140"/>
        <v>0</v>
      </c>
      <c r="BB27" s="283">
        <f t="shared" si="141"/>
        <v>0</v>
      </c>
      <c r="BC27" s="283">
        <f t="shared" si="142"/>
        <v>0</v>
      </c>
      <c r="BD27" s="283">
        <f t="shared" si="143"/>
        <v>0</v>
      </c>
      <c r="BE27" s="283">
        <f t="shared" si="144"/>
        <v>0</v>
      </c>
      <c r="BF27" s="283">
        <f t="shared" si="145"/>
        <v>0</v>
      </c>
      <c r="BG27" s="283">
        <f t="shared" si="146"/>
        <v>0</v>
      </c>
      <c r="BH27" s="283">
        <f t="shared" si="147"/>
        <v>0</v>
      </c>
      <c r="BI27" s="283">
        <f t="shared" si="148"/>
        <v>0</v>
      </c>
      <c r="BJ27" s="283">
        <f t="shared" si="149"/>
        <v>0</v>
      </c>
      <c r="BK27" s="61">
        <f t="shared" si="150"/>
        <v>0</v>
      </c>
      <c r="BN27" s="341">
        <v>0</v>
      </c>
      <c r="BP27" s="415"/>
      <c r="BQ27" s="157" t="s">
        <v>53</v>
      </c>
      <c r="BR27" s="310">
        <v>0</v>
      </c>
      <c r="BS27" s="310">
        <v>9.387856082163517E-7</v>
      </c>
      <c r="BT27" s="310">
        <v>1.7017679648673879E-3</v>
      </c>
      <c r="BU27" s="310">
        <v>3.1230580828533376E-3</v>
      </c>
      <c r="BV27" s="310">
        <v>7.7631624157306917E-3</v>
      </c>
      <c r="BW27" s="310">
        <v>3.9336681626945501E-3</v>
      </c>
      <c r="BX27" s="310">
        <v>2.9339272049367104E-2</v>
      </c>
      <c r="BY27" s="310">
        <v>8.9368947688299883E-3</v>
      </c>
      <c r="BZ27" s="310">
        <v>5.2786569157300345E-2</v>
      </c>
      <c r="CA27" s="310">
        <v>9.7088581744662946E-3</v>
      </c>
      <c r="CB27" s="310">
        <v>4.4128431128403402E-2</v>
      </c>
      <c r="CC27" s="310">
        <v>0.22401605723938575</v>
      </c>
      <c r="CD27" s="311">
        <f t="shared" si="151"/>
        <v>0.38543867792950703</v>
      </c>
      <c r="CF27" s="415"/>
      <c r="CG27" s="157" t="s">
        <v>53</v>
      </c>
      <c r="CH27" s="310">
        <v>0</v>
      </c>
      <c r="CI27" s="310">
        <v>1.3246264931932722E-4</v>
      </c>
      <c r="CJ27" s="310">
        <v>2.4253682652537484E-2</v>
      </c>
      <c r="CK27" s="310">
        <v>2.6563001370188886E-2</v>
      </c>
      <c r="CL27" s="310">
        <v>9.5052230589027245E-2</v>
      </c>
      <c r="CM27" s="310">
        <v>2.9470013591738033E-2</v>
      </c>
      <c r="CN27" s="310">
        <v>1.819698212971526E-2</v>
      </c>
      <c r="CO27" s="310">
        <v>2.0826802254011727E-2</v>
      </c>
      <c r="CP27" s="310">
        <v>9.4134223435606099E-3</v>
      </c>
      <c r="CQ27" s="310">
        <v>4.5247557451958118E-2</v>
      </c>
      <c r="CR27" s="310">
        <v>5.7926764583674559E-2</v>
      </c>
      <c r="CS27" s="310">
        <v>0.2062275094349518</v>
      </c>
      <c r="CT27" s="311">
        <f t="shared" si="152"/>
        <v>0.53331042905068304</v>
      </c>
      <c r="CV27" s="415"/>
      <c r="CW27" s="157" t="s">
        <v>53</v>
      </c>
      <c r="CX27" s="310">
        <v>0</v>
      </c>
      <c r="CY27" s="310">
        <v>6.743609952354126E-5</v>
      </c>
      <c r="CZ27" s="310">
        <v>1.0883654484588237E-4</v>
      </c>
      <c r="DA27" s="310">
        <v>6.8096378734653436E-4</v>
      </c>
      <c r="DB27" s="310">
        <v>4.2182766662521401E-5</v>
      </c>
      <c r="DC27" s="310">
        <v>2.3197110743343585E-2</v>
      </c>
      <c r="DD27" s="310">
        <v>0</v>
      </c>
      <c r="DE27" s="310">
        <v>8.6031564851090769E-3</v>
      </c>
      <c r="DF27" s="310">
        <v>2.1103274615631444E-3</v>
      </c>
      <c r="DG27" s="310">
        <v>4.7609573335084063E-3</v>
      </c>
      <c r="DH27" s="310">
        <v>0</v>
      </c>
      <c r="DI27" s="310">
        <v>3.8635033263364593E-2</v>
      </c>
      <c r="DJ27" s="311">
        <f t="shared" si="153"/>
        <v>7.820600448526728E-2</v>
      </c>
      <c r="DL27" s="415"/>
      <c r="DM27" s="157" t="s">
        <v>53</v>
      </c>
      <c r="DN27" s="310">
        <v>0</v>
      </c>
      <c r="DO27" s="310">
        <v>0</v>
      </c>
      <c r="DP27" s="310">
        <v>0</v>
      </c>
      <c r="DQ27" s="310">
        <v>0</v>
      </c>
      <c r="DR27" s="310">
        <v>1.0456819961385871E-3</v>
      </c>
      <c r="DS27" s="310">
        <v>0</v>
      </c>
      <c r="DT27" s="310">
        <v>1.0613284229421928E-3</v>
      </c>
      <c r="DU27" s="310">
        <v>2.0224571286340937E-4</v>
      </c>
      <c r="DV27" s="310">
        <v>5.5669986567229656E-4</v>
      </c>
      <c r="DW27" s="310">
        <v>0</v>
      </c>
      <c r="DX27" s="310">
        <v>0</v>
      </c>
      <c r="DY27" s="310">
        <v>1.7893253692603662E-4</v>
      </c>
      <c r="DZ27" s="311">
        <f t="shared" si="154"/>
        <v>3.0448885345425226E-3</v>
      </c>
      <c r="EA27" s="340">
        <f t="shared" si="158"/>
        <v>0.99999999999999989</v>
      </c>
    </row>
    <row r="28" spans="1:131" x14ac:dyDescent="0.25">
      <c r="A28" s="415"/>
      <c r="B28" s="157" t="s">
        <v>52</v>
      </c>
      <c r="C28" s="283">
        <f t="shared" si="102"/>
        <v>0</v>
      </c>
      <c r="D28" s="283">
        <f t="shared" si="103"/>
        <v>0</v>
      </c>
      <c r="E28" s="283">
        <f t="shared" si="104"/>
        <v>66.637371597053274</v>
      </c>
      <c r="F28" s="283">
        <f t="shared" si="105"/>
        <v>676.42348906507266</v>
      </c>
      <c r="G28" s="283">
        <f t="shared" si="106"/>
        <v>0</v>
      </c>
      <c r="H28" s="283">
        <f t="shared" si="107"/>
        <v>0</v>
      </c>
      <c r="I28" s="283">
        <f t="shared" si="108"/>
        <v>0</v>
      </c>
      <c r="J28" s="283">
        <f t="shared" si="109"/>
        <v>0</v>
      </c>
      <c r="K28" s="283">
        <f t="shared" si="110"/>
        <v>0</v>
      </c>
      <c r="L28" s="283">
        <f t="shared" si="111"/>
        <v>0</v>
      </c>
      <c r="M28" s="283">
        <f t="shared" si="112"/>
        <v>0</v>
      </c>
      <c r="N28" s="283">
        <f t="shared" si="113"/>
        <v>33.122761323059684</v>
      </c>
      <c r="O28" s="61">
        <f t="shared" si="114"/>
        <v>776.1836219851856</v>
      </c>
      <c r="Q28" s="415"/>
      <c r="R28" s="157" t="s">
        <v>52</v>
      </c>
      <c r="S28" s="283">
        <f t="shared" si="155"/>
        <v>0</v>
      </c>
      <c r="T28" s="283">
        <f t="shared" si="115"/>
        <v>0</v>
      </c>
      <c r="U28" s="283">
        <f t="shared" si="116"/>
        <v>0</v>
      </c>
      <c r="V28" s="283">
        <f t="shared" si="117"/>
        <v>90975.628274816831</v>
      </c>
      <c r="W28" s="283">
        <f t="shared" si="118"/>
        <v>0</v>
      </c>
      <c r="X28" s="283">
        <f t="shared" si="119"/>
        <v>15144.766154377996</v>
      </c>
      <c r="Y28" s="283">
        <f t="shared" si="120"/>
        <v>0</v>
      </c>
      <c r="Z28" s="283">
        <f t="shared" si="121"/>
        <v>0</v>
      </c>
      <c r="AA28" s="283">
        <f t="shared" si="122"/>
        <v>0</v>
      </c>
      <c r="AB28" s="283">
        <f t="shared" si="123"/>
        <v>0</v>
      </c>
      <c r="AC28" s="283">
        <f t="shared" si="124"/>
        <v>0</v>
      </c>
      <c r="AD28" s="283">
        <f t="shared" si="125"/>
        <v>71820.478522553094</v>
      </c>
      <c r="AE28" s="61">
        <f t="shared" si="126"/>
        <v>177940.87295174791</v>
      </c>
      <c r="AG28" s="415"/>
      <c r="AH28" s="157" t="s">
        <v>52</v>
      </c>
      <c r="AI28" s="283">
        <f t="shared" si="156"/>
        <v>0</v>
      </c>
      <c r="AJ28" s="283">
        <f t="shared" si="127"/>
        <v>2303.8874319850115</v>
      </c>
      <c r="AK28" s="283">
        <f t="shared" si="128"/>
        <v>0</v>
      </c>
      <c r="AL28" s="283">
        <f t="shared" si="129"/>
        <v>0</v>
      </c>
      <c r="AM28" s="283">
        <f t="shared" si="130"/>
        <v>0</v>
      </c>
      <c r="AN28" s="283">
        <f t="shared" si="131"/>
        <v>0</v>
      </c>
      <c r="AO28" s="283">
        <f t="shared" si="132"/>
        <v>0</v>
      </c>
      <c r="AP28" s="283">
        <f t="shared" si="133"/>
        <v>0</v>
      </c>
      <c r="AQ28" s="283">
        <f t="shared" si="134"/>
        <v>0</v>
      </c>
      <c r="AR28" s="283">
        <f t="shared" si="135"/>
        <v>0</v>
      </c>
      <c r="AS28" s="283">
        <f t="shared" si="136"/>
        <v>0</v>
      </c>
      <c r="AT28" s="283">
        <f t="shared" si="137"/>
        <v>0</v>
      </c>
      <c r="AU28" s="61">
        <f t="shared" si="138"/>
        <v>2303.8874319850115</v>
      </c>
      <c r="AW28" s="415"/>
      <c r="AX28" s="157" t="s">
        <v>52</v>
      </c>
      <c r="AY28" s="283">
        <f t="shared" si="157"/>
        <v>0</v>
      </c>
      <c r="AZ28" s="283">
        <f t="shared" si="139"/>
        <v>0</v>
      </c>
      <c r="BA28" s="283">
        <f t="shared" si="140"/>
        <v>0</v>
      </c>
      <c r="BB28" s="283">
        <f t="shared" si="141"/>
        <v>0</v>
      </c>
      <c r="BC28" s="283">
        <f t="shared" si="142"/>
        <v>0</v>
      </c>
      <c r="BD28" s="283">
        <f t="shared" si="143"/>
        <v>0</v>
      </c>
      <c r="BE28" s="283">
        <f t="shared" si="144"/>
        <v>0</v>
      </c>
      <c r="BF28" s="283">
        <f t="shared" si="145"/>
        <v>0</v>
      </c>
      <c r="BG28" s="283">
        <f t="shared" si="146"/>
        <v>0</v>
      </c>
      <c r="BH28" s="283">
        <f t="shared" si="147"/>
        <v>0</v>
      </c>
      <c r="BI28" s="283">
        <f t="shared" si="148"/>
        <v>0</v>
      </c>
      <c r="BJ28" s="283">
        <f t="shared" si="149"/>
        <v>0</v>
      </c>
      <c r="BK28" s="61">
        <f t="shared" si="150"/>
        <v>0</v>
      </c>
      <c r="BN28" s="341">
        <v>181020.94400571811</v>
      </c>
      <c r="BP28" s="415"/>
      <c r="BQ28" s="157" t="s">
        <v>52</v>
      </c>
      <c r="BR28" s="310">
        <v>0</v>
      </c>
      <c r="BS28" s="310">
        <v>0</v>
      </c>
      <c r="BT28" s="310">
        <v>3.6811967788074468E-4</v>
      </c>
      <c r="BU28" s="310">
        <v>3.7367139630191397E-3</v>
      </c>
      <c r="BV28" s="310">
        <v>0</v>
      </c>
      <c r="BW28" s="310">
        <v>0</v>
      </c>
      <c r="BX28" s="310">
        <v>0</v>
      </c>
      <c r="BY28" s="310">
        <v>0</v>
      </c>
      <c r="BZ28" s="310">
        <v>0</v>
      </c>
      <c r="CA28" s="310">
        <v>0</v>
      </c>
      <c r="CB28" s="310">
        <v>0</v>
      </c>
      <c r="CC28" s="310">
        <v>1.8297750851422695E-4</v>
      </c>
      <c r="CD28" s="311">
        <f t="shared" si="151"/>
        <v>4.2878111494141112E-3</v>
      </c>
      <c r="CF28" s="415"/>
      <c r="CG28" s="157" t="s">
        <v>52</v>
      </c>
      <c r="CH28" s="310">
        <v>0</v>
      </c>
      <c r="CI28" s="310">
        <v>0</v>
      </c>
      <c r="CJ28" s="310">
        <v>0</v>
      </c>
      <c r="CK28" s="310">
        <v>0.50256962681590633</v>
      </c>
      <c r="CL28" s="310">
        <v>0</v>
      </c>
      <c r="CM28" s="310">
        <v>8.3663060302566983E-2</v>
      </c>
      <c r="CN28" s="310">
        <v>0</v>
      </c>
      <c r="CO28" s="310">
        <v>0</v>
      </c>
      <c r="CP28" s="310">
        <v>0</v>
      </c>
      <c r="CQ28" s="310">
        <v>0</v>
      </c>
      <c r="CR28" s="310">
        <v>0</v>
      </c>
      <c r="CS28" s="310">
        <v>0.39675231458457327</v>
      </c>
      <c r="CT28" s="311">
        <f t="shared" si="152"/>
        <v>0.98298500170304659</v>
      </c>
      <c r="CV28" s="415"/>
      <c r="CW28" s="157" t="s">
        <v>52</v>
      </c>
      <c r="CX28" s="310">
        <v>0</v>
      </c>
      <c r="CY28" s="310">
        <v>1.2727187147539327E-2</v>
      </c>
      <c r="CZ28" s="310">
        <v>0</v>
      </c>
      <c r="DA28" s="310">
        <v>0</v>
      </c>
      <c r="DB28" s="310">
        <v>0</v>
      </c>
      <c r="DC28" s="310">
        <v>0</v>
      </c>
      <c r="DD28" s="310">
        <v>0</v>
      </c>
      <c r="DE28" s="310">
        <v>0</v>
      </c>
      <c r="DF28" s="310">
        <v>0</v>
      </c>
      <c r="DG28" s="310">
        <v>0</v>
      </c>
      <c r="DH28" s="310">
        <v>0</v>
      </c>
      <c r="DI28" s="310">
        <v>0</v>
      </c>
      <c r="DJ28" s="311">
        <f t="shared" si="153"/>
        <v>1.2727187147539327E-2</v>
      </c>
      <c r="DL28" s="415"/>
      <c r="DM28" s="157" t="s">
        <v>52</v>
      </c>
      <c r="DN28" s="310">
        <v>0</v>
      </c>
      <c r="DO28" s="310">
        <v>0</v>
      </c>
      <c r="DP28" s="310">
        <v>0</v>
      </c>
      <c r="DQ28" s="310">
        <v>0</v>
      </c>
      <c r="DR28" s="310">
        <v>0</v>
      </c>
      <c r="DS28" s="310">
        <v>0</v>
      </c>
      <c r="DT28" s="310">
        <v>0</v>
      </c>
      <c r="DU28" s="310">
        <v>0</v>
      </c>
      <c r="DV28" s="310">
        <v>0</v>
      </c>
      <c r="DW28" s="310">
        <v>0</v>
      </c>
      <c r="DX28" s="310">
        <v>0</v>
      </c>
      <c r="DY28" s="310">
        <v>0</v>
      </c>
      <c r="DZ28" s="311">
        <f t="shared" si="154"/>
        <v>0</v>
      </c>
      <c r="EA28" s="340">
        <f t="shared" si="158"/>
        <v>1</v>
      </c>
    </row>
    <row r="29" spans="1:131" x14ac:dyDescent="0.25">
      <c r="A29" s="415"/>
      <c r="B29" s="157" t="s">
        <v>51</v>
      </c>
      <c r="C29" s="283">
        <f t="shared" si="102"/>
        <v>0</v>
      </c>
      <c r="D29" s="283">
        <f t="shared" si="103"/>
        <v>0</v>
      </c>
      <c r="E29" s="283">
        <f t="shared" si="104"/>
        <v>0</v>
      </c>
      <c r="F29" s="283">
        <f t="shared" si="105"/>
        <v>0</v>
      </c>
      <c r="G29" s="283">
        <f t="shared" si="106"/>
        <v>0</v>
      </c>
      <c r="H29" s="283">
        <f t="shared" si="107"/>
        <v>0</v>
      </c>
      <c r="I29" s="283">
        <f t="shared" si="108"/>
        <v>0</v>
      </c>
      <c r="J29" s="283">
        <f t="shared" si="109"/>
        <v>0</v>
      </c>
      <c r="K29" s="283">
        <f t="shared" si="110"/>
        <v>0</v>
      </c>
      <c r="L29" s="283">
        <f t="shared" si="111"/>
        <v>0</v>
      </c>
      <c r="M29" s="283">
        <f t="shared" si="112"/>
        <v>0</v>
      </c>
      <c r="N29" s="283">
        <f t="shared" si="113"/>
        <v>0</v>
      </c>
      <c r="O29" s="61">
        <f t="shared" si="114"/>
        <v>0</v>
      </c>
      <c r="Q29" s="415"/>
      <c r="R29" s="157" t="s">
        <v>51</v>
      </c>
      <c r="S29" s="283">
        <f t="shared" si="155"/>
        <v>0</v>
      </c>
      <c r="T29" s="283">
        <f t="shared" si="115"/>
        <v>0</v>
      </c>
      <c r="U29" s="283">
        <f t="shared" si="116"/>
        <v>0</v>
      </c>
      <c r="V29" s="283">
        <f t="shared" si="117"/>
        <v>0</v>
      </c>
      <c r="W29" s="283">
        <f t="shared" si="118"/>
        <v>189813.67530152272</v>
      </c>
      <c r="X29" s="283">
        <f t="shared" si="119"/>
        <v>0</v>
      </c>
      <c r="Y29" s="283">
        <f t="shared" si="120"/>
        <v>7632.701254102516</v>
      </c>
      <c r="Z29" s="283">
        <f t="shared" si="121"/>
        <v>0</v>
      </c>
      <c r="AA29" s="283">
        <f t="shared" si="122"/>
        <v>0</v>
      </c>
      <c r="AB29" s="283">
        <f t="shared" si="123"/>
        <v>3821.4325384304839</v>
      </c>
      <c r="AC29" s="283">
        <f t="shared" si="124"/>
        <v>0</v>
      </c>
      <c r="AD29" s="283">
        <f t="shared" si="125"/>
        <v>3334.7777168393109</v>
      </c>
      <c r="AE29" s="61">
        <f t="shared" si="126"/>
        <v>204602.58681089504</v>
      </c>
      <c r="AG29" s="415"/>
      <c r="AH29" s="157" t="s">
        <v>51</v>
      </c>
      <c r="AI29" s="283">
        <f t="shared" si="156"/>
        <v>0</v>
      </c>
      <c r="AJ29" s="283">
        <f t="shared" si="127"/>
        <v>0</v>
      </c>
      <c r="AK29" s="283">
        <f t="shared" si="128"/>
        <v>0</v>
      </c>
      <c r="AL29" s="283">
        <f t="shared" si="129"/>
        <v>3175.7276255651577</v>
      </c>
      <c r="AM29" s="283">
        <f t="shared" si="130"/>
        <v>0</v>
      </c>
      <c r="AN29" s="283">
        <f t="shared" si="131"/>
        <v>4158.0473602739157</v>
      </c>
      <c r="AO29" s="283">
        <f t="shared" si="132"/>
        <v>0</v>
      </c>
      <c r="AP29" s="283">
        <f t="shared" si="133"/>
        <v>0</v>
      </c>
      <c r="AQ29" s="283">
        <f t="shared" si="134"/>
        <v>0</v>
      </c>
      <c r="AR29" s="283">
        <f t="shared" si="135"/>
        <v>0</v>
      </c>
      <c r="AS29" s="283">
        <f t="shared" si="136"/>
        <v>27560.276731400681</v>
      </c>
      <c r="AT29" s="283">
        <f t="shared" si="137"/>
        <v>0</v>
      </c>
      <c r="AU29" s="61">
        <f t="shared" si="138"/>
        <v>34894.051717239752</v>
      </c>
      <c r="AW29" s="415"/>
      <c r="AX29" s="157" t="s">
        <v>51</v>
      </c>
      <c r="AY29" s="283">
        <f t="shared" si="157"/>
        <v>0</v>
      </c>
      <c r="AZ29" s="283">
        <f t="shared" si="139"/>
        <v>0</v>
      </c>
      <c r="BA29" s="283">
        <f t="shared" si="140"/>
        <v>0</v>
      </c>
      <c r="BB29" s="283">
        <f t="shared" si="141"/>
        <v>0</v>
      </c>
      <c r="BC29" s="283">
        <f t="shared" si="142"/>
        <v>0</v>
      </c>
      <c r="BD29" s="283">
        <f t="shared" si="143"/>
        <v>0</v>
      </c>
      <c r="BE29" s="283">
        <f t="shared" si="144"/>
        <v>7487.6058167778037</v>
      </c>
      <c r="BF29" s="283">
        <f t="shared" si="145"/>
        <v>0</v>
      </c>
      <c r="BG29" s="283">
        <f t="shared" si="146"/>
        <v>0</v>
      </c>
      <c r="BH29" s="283">
        <f t="shared" si="147"/>
        <v>0</v>
      </c>
      <c r="BI29" s="283">
        <f t="shared" si="148"/>
        <v>0</v>
      </c>
      <c r="BJ29" s="283">
        <f t="shared" si="149"/>
        <v>24547.170269970753</v>
      </c>
      <c r="BK29" s="61">
        <f t="shared" si="150"/>
        <v>32034.776086748556</v>
      </c>
      <c r="BN29" s="341">
        <v>271531.41461488331</v>
      </c>
      <c r="BP29" s="415"/>
      <c r="BQ29" s="157" t="s">
        <v>51</v>
      </c>
      <c r="BR29" s="310">
        <v>0</v>
      </c>
      <c r="BS29" s="310">
        <v>0</v>
      </c>
      <c r="BT29" s="310">
        <v>0</v>
      </c>
      <c r="BU29" s="310">
        <v>0</v>
      </c>
      <c r="BV29" s="310">
        <v>0</v>
      </c>
      <c r="BW29" s="310">
        <v>0</v>
      </c>
      <c r="BX29" s="310">
        <v>0</v>
      </c>
      <c r="BY29" s="310">
        <v>0</v>
      </c>
      <c r="BZ29" s="310">
        <v>0</v>
      </c>
      <c r="CA29" s="310">
        <v>0</v>
      </c>
      <c r="CB29" s="310">
        <v>0</v>
      </c>
      <c r="CC29" s="310">
        <v>0</v>
      </c>
      <c r="CD29" s="311">
        <f t="shared" si="151"/>
        <v>0</v>
      </c>
      <c r="CF29" s="415"/>
      <c r="CG29" s="157" t="s">
        <v>51</v>
      </c>
      <c r="CH29" s="310">
        <v>0</v>
      </c>
      <c r="CI29" s="310">
        <v>0</v>
      </c>
      <c r="CJ29" s="310">
        <v>0</v>
      </c>
      <c r="CK29" s="310">
        <v>0</v>
      </c>
      <c r="CL29" s="310">
        <v>0.69904867387347436</v>
      </c>
      <c r="CM29" s="310">
        <v>0</v>
      </c>
      <c r="CN29" s="310">
        <v>2.8109827604765658E-2</v>
      </c>
      <c r="CO29" s="310">
        <v>0</v>
      </c>
      <c r="CP29" s="310">
        <v>0</v>
      </c>
      <c r="CQ29" s="310">
        <v>1.4073629542461868E-2</v>
      </c>
      <c r="CR29" s="310">
        <v>0</v>
      </c>
      <c r="CS29" s="310">
        <v>1.2281369806028048E-2</v>
      </c>
      <c r="CT29" s="311">
        <f t="shared" si="152"/>
        <v>0.75351350082672985</v>
      </c>
      <c r="CV29" s="415"/>
      <c r="CW29" s="157" t="s">
        <v>51</v>
      </c>
      <c r="CX29" s="310">
        <v>0</v>
      </c>
      <c r="CY29" s="310">
        <v>0</v>
      </c>
      <c r="CZ29" s="310">
        <v>0</v>
      </c>
      <c r="DA29" s="310">
        <v>1.1695617724635418E-2</v>
      </c>
      <c r="DB29" s="310">
        <v>0</v>
      </c>
      <c r="DC29" s="310">
        <v>1.5313319698832383E-2</v>
      </c>
      <c r="DD29" s="310">
        <v>0</v>
      </c>
      <c r="DE29" s="310">
        <v>0</v>
      </c>
      <c r="DF29" s="310">
        <v>0</v>
      </c>
      <c r="DG29" s="310">
        <v>0</v>
      </c>
      <c r="DH29" s="310">
        <v>0.10149940392897004</v>
      </c>
      <c r="DI29" s="310">
        <v>0</v>
      </c>
      <c r="DJ29" s="311">
        <f t="shared" si="153"/>
        <v>0.12850834135243783</v>
      </c>
      <c r="DL29" s="415"/>
      <c r="DM29" s="157" t="s">
        <v>51</v>
      </c>
      <c r="DN29" s="310">
        <v>0</v>
      </c>
      <c r="DO29" s="310">
        <v>0</v>
      </c>
      <c r="DP29" s="310">
        <v>0</v>
      </c>
      <c r="DQ29" s="310">
        <v>0</v>
      </c>
      <c r="DR29" s="310">
        <v>0</v>
      </c>
      <c r="DS29" s="310">
        <v>0</v>
      </c>
      <c r="DT29" s="310">
        <v>2.757546793396844E-2</v>
      </c>
      <c r="DU29" s="310">
        <v>0</v>
      </c>
      <c r="DV29" s="310">
        <v>0</v>
      </c>
      <c r="DW29" s="310">
        <v>0</v>
      </c>
      <c r="DX29" s="310">
        <v>0</v>
      </c>
      <c r="DY29" s="310">
        <v>9.0402689886863868E-2</v>
      </c>
      <c r="DZ29" s="311">
        <f t="shared" si="154"/>
        <v>0.11797815782083231</v>
      </c>
      <c r="EA29" s="340">
        <f t="shared" si="158"/>
        <v>1</v>
      </c>
    </row>
    <row r="30" spans="1:131" x14ac:dyDescent="0.25">
      <c r="A30" s="415"/>
      <c r="B30" s="157" t="s">
        <v>50</v>
      </c>
      <c r="C30" s="283">
        <f t="shared" si="102"/>
        <v>0</v>
      </c>
      <c r="D30" s="283">
        <f t="shared" si="103"/>
        <v>0</v>
      </c>
      <c r="E30" s="283">
        <f t="shared" si="104"/>
        <v>0</v>
      </c>
      <c r="F30" s="283">
        <f t="shared" si="105"/>
        <v>0</v>
      </c>
      <c r="G30" s="283">
        <f t="shared" si="106"/>
        <v>0</v>
      </c>
      <c r="H30" s="283">
        <f t="shared" si="107"/>
        <v>0</v>
      </c>
      <c r="I30" s="283">
        <f t="shared" si="108"/>
        <v>0</v>
      </c>
      <c r="J30" s="283">
        <f t="shared" si="109"/>
        <v>0</v>
      </c>
      <c r="K30" s="283">
        <f t="shared" si="110"/>
        <v>0</v>
      </c>
      <c r="L30" s="283">
        <f t="shared" si="111"/>
        <v>0</v>
      </c>
      <c r="M30" s="283">
        <f t="shared" si="112"/>
        <v>0</v>
      </c>
      <c r="N30" s="283">
        <f t="shared" si="113"/>
        <v>0</v>
      </c>
      <c r="O30" s="61">
        <f t="shared" si="114"/>
        <v>0</v>
      </c>
      <c r="Q30" s="415"/>
      <c r="R30" s="157" t="s">
        <v>50</v>
      </c>
      <c r="S30" s="283">
        <f t="shared" si="155"/>
        <v>0</v>
      </c>
      <c r="T30" s="283">
        <f t="shared" si="115"/>
        <v>0</v>
      </c>
      <c r="U30" s="283">
        <f t="shared" si="116"/>
        <v>0</v>
      </c>
      <c r="V30" s="283">
        <f t="shared" si="117"/>
        <v>0</v>
      </c>
      <c r="W30" s="283">
        <f t="shared" si="118"/>
        <v>0</v>
      </c>
      <c r="X30" s="283">
        <f t="shared" si="119"/>
        <v>0</v>
      </c>
      <c r="Y30" s="283">
        <f t="shared" si="120"/>
        <v>0</v>
      </c>
      <c r="Z30" s="283">
        <f t="shared" si="121"/>
        <v>141124.99161461368</v>
      </c>
      <c r="AA30" s="283">
        <f t="shared" si="122"/>
        <v>404450.93048933963</v>
      </c>
      <c r="AB30" s="283">
        <f t="shared" si="123"/>
        <v>0</v>
      </c>
      <c r="AC30" s="283">
        <f t="shared" si="124"/>
        <v>0</v>
      </c>
      <c r="AD30" s="283">
        <f t="shared" si="125"/>
        <v>30625.817404143825</v>
      </c>
      <c r="AE30" s="61">
        <f t="shared" si="126"/>
        <v>576201.73950809718</v>
      </c>
      <c r="AG30" s="415"/>
      <c r="AH30" s="157" t="s">
        <v>50</v>
      </c>
      <c r="AI30" s="283">
        <f t="shared" si="156"/>
        <v>0</v>
      </c>
      <c r="AJ30" s="283">
        <f t="shared" si="127"/>
        <v>0</v>
      </c>
      <c r="AK30" s="283">
        <f t="shared" si="128"/>
        <v>0</v>
      </c>
      <c r="AL30" s="283">
        <f t="shared" si="129"/>
        <v>0</v>
      </c>
      <c r="AM30" s="283">
        <f t="shared" si="130"/>
        <v>0</v>
      </c>
      <c r="AN30" s="283">
        <f t="shared" si="131"/>
        <v>0</v>
      </c>
      <c r="AO30" s="283">
        <f t="shared" si="132"/>
        <v>0</v>
      </c>
      <c r="AP30" s="283">
        <f t="shared" si="133"/>
        <v>0</v>
      </c>
      <c r="AQ30" s="283">
        <f t="shared" si="134"/>
        <v>18214.747993683912</v>
      </c>
      <c r="AR30" s="283">
        <f t="shared" si="135"/>
        <v>0</v>
      </c>
      <c r="AS30" s="283">
        <f t="shared" si="136"/>
        <v>213256.11216575906</v>
      </c>
      <c r="AT30" s="283">
        <f t="shared" si="137"/>
        <v>27476.886752745177</v>
      </c>
      <c r="AU30" s="61">
        <f t="shared" si="138"/>
        <v>258947.74691218813</v>
      </c>
      <c r="AW30" s="415"/>
      <c r="AX30" s="157" t="s">
        <v>50</v>
      </c>
      <c r="AY30" s="283">
        <f t="shared" si="157"/>
        <v>0</v>
      </c>
      <c r="AZ30" s="283">
        <f t="shared" si="139"/>
        <v>0</v>
      </c>
      <c r="BA30" s="283">
        <f t="shared" si="140"/>
        <v>0</v>
      </c>
      <c r="BB30" s="283">
        <f t="shared" si="141"/>
        <v>0</v>
      </c>
      <c r="BC30" s="283">
        <f t="shared" si="142"/>
        <v>0</v>
      </c>
      <c r="BD30" s="283">
        <f t="shared" si="143"/>
        <v>0</v>
      </c>
      <c r="BE30" s="283">
        <f t="shared" si="144"/>
        <v>0</v>
      </c>
      <c r="BF30" s="283">
        <f t="shared" si="145"/>
        <v>0</v>
      </c>
      <c r="BG30" s="283">
        <f t="shared" si="146"/>
        <v>0</v>
      </c>
      <c r="BH30" s="283">
        <f t="shared" si="147"/>
        <v>0</v>
      </c>
      <c r="BI30" s="283">
        <f t="shared" si="148"/>
        <v>0</v>
      </c>
      <c r="BJ30" s="283">
        <f t="shared" si="149"/>
        <v>69955.230820917743</v>
      </c>
      <c r="BK30" s="61">
        <f t="shared" si="150"/>
        <v>69955.230820917743</v>
      </c>
      <c r="BN30" s="341">
        <v>905104.71724120295</v>
      </c>
      <c r="BP30" s="415"/>
      <c r="BQ30" s="157" t="s">
        <v>50</v>
      </c>
      <c r="BR30" s="310">
        <v>0</v>
      </c>
      <c r="BS30" s="310">
        <v>0</v>
      </c>
      <c r="BT30" s="310">
        <v>0</v>
      </c>
      <c r="BU30" s="310">
        <v>0</v>
      </c>
      <c r="BV30" s="310">
        <v>0</v>
      </c>
      <c r="BW30" s="310">
        <v>0</v>
      </c>
      <c r="BX30" s="310">
        <v>0</v>
      </c>
      <c r="BY30" s="310">
        <v>0</v>
      </c>
      <c r="BZ30" s="310">
        <v>0</v>
      </c>
      <c r="CA30" s="310">
        <v>0</v>
      </c>
      <c r="CB30" s="310">
        <v>0</v>
      </c>
      <c r="CC30" s="310">
        <v>0</v>
      </c>
      <c r="CD30" s="311">
        <f t="shared" si="151"/>
        <v>0</v>
      </c>
      <c r="CF30" s="415"/>
      <c r="CG30" s="157" t="s">
        <v>50</v>
      </c>
      <c r="CH30" s="310">
        <v>0</v>
      </c>
      <c r="CI30" s="310">
        <v>0</v>
      </c>
      <c r="CJ30" s="310">
        <v>0</v>
      </c>
      <c r="CK30" s="310">
        <v>0</v>
      </c>
      <c r="CL30" s="310">
        <v>0</v>
      </c>
      <c r="CM30" s="310">
        <v>0</v>
      </c>
      <c r="CN30" s="310">
        <v>0</v>
      </c>
      <c r="CO30" s="310">
        <v>0.15592117566768249</v>
      </c>
      <c r="CP30" s="310">
        <v>0.44685540002721785</v>
      </c>
      <c r="CQ30" s="310">
        <v>0</v>
      </c>
      <c r="CR30" s="310">
        <v>0</v>
      </c>
      <c r="CS30" s="310">
        <v>3.3836766973762547E-2</v>
      </c>
      <c r="CT30" s="311">
        <f t="shared" si="152"/>
        <v>0.63661334266866298</v>
      </c>
      <c r="CV30" s="415"/>
      <c r="CW30" s="157" t="s">
        <v>50</v>
      </c>
      <c r="CX30" s="310">
        <v>0</v>
      </c>
      <c r="CY30" s="310">
        <v>0</v>
      </c>
      <c r="CZ30" s="310">
        <v>0</v>
      </c>
      <c r="DA30" s="310">
        <v>0</v>
      </c>
      <c r="DB30" s="310">
        <v>0</v>
      </c>
      <c r="DC30" s="310">
        <v>0</v>
      </c>
      <c r="DD30" s="310">
        <v>0</v>
      </c>
      <c r="DE30" s="310">
        <v>0</v>
      </c>
      <c r="DF30" s="310">
        <v>2.0124464768235022E-2</v>
      </c>
      <c r="DG30" s="310">
        <v>0</v>
      </c>
      <c r="DH30" s="310">
        <v>0.23561484997644538</v>
      </c>
      <c r="DI30" s="310">
        <v>3.0357688154024738E-2</v>
      </c>
      <c r="DJ30" s="311">
        <f t="shared" si="153"/>
        <v>0.28609700289870515</v>
      </c>
      <c r="DL30" s="415"/>
      <c r="DM30" s="157" t="s">
        <v>50</v>
      </c>
      <c r="DN30" s="310">
        <v>0</v>
      </c>
      <c r="DO30" s="310">
        <v>0</v>
      </c>
      <c r="DP30" s="310">
        <v>0</v>
      </c>
      <c r="DQ30" s="310">
        <v>0</v>
      </c>
      <c r="DR30" s="310">
        <v>0</v>
      </c>
      <c r="DS30" s="310">
        <v>0</v>
      </c>
      <c r="DT30" s="310">
        <v>0</v>
      </c>
      <c r="DU30" s="310">
        <v>0</v>
      </c>
      <c r="DV30" s="310">
        <v>0</v>
      </c>
      <c r="DW30" s="310">
        <v>0</v>
      </c>
      <c r="DX30" s="310">
        <v>0</v>
      </c>
      <c r="DY30" s="310">
        <v>7.7289654432632082E-2</v>
      </c>
      <c r="DZ30" s="311">
        <f t="shared" si="154"/>
        <v>7.7289654432632082E-2</v>
      </c>
      <c r="EA30" s="340">
        <f t="shared" si="158"/>
        <v>1.0000000000000002</v>
      </c>
    </row>
    <row r="31" spans="1:131" ht="16.5" customHeight="1" x14ac:dyDescent="0.25">
      <c r="A31" s="415"/>
      <c r="B31" s="157" t="s">
        <v>49</v>
      </c>
      <c r="C31" s="283">
        <f t="shared" si="102"/>
        <v>0</v>
      </c>
      <c r="D31" s="283">
        <f t="shared" si="103"/>
        <v>644.35837584371166</v>
      </c>
      <c r="E31" s="283">
        <f t="shared" si="104"/>
        <v>0</v>
      </c>
      <c r="F31" s="283">
        <f t="shared" si="105"/>
        <v>650.26889746360018</v>
      </c>
      <c r="G31" s="283">
        <f t="shared" si="106"/>
        <v>1293.4005612729952</v>
      </c>
      <c r="H31" s="283">
        <f t="shared" si="107"/>
        <v>861.04032881434705</v>
      </c>
      <c r="I31" s="283">
        <f t="shared" si="108"/>
        <v>644.35837584371166</v>
      </c>
      <c r="J31" s="283">
        <f t="shared" si="109"/>
        <v>0</v>
      </c>
      <c r="K31" s="283">
        <f t="shared" si="110"/>
        <v>7480.3784659862649</v>
      </c>
      <c r="L31" s="283">
        <f t="shared" si="111"/>
        <v>0</v>
      </c>
      <c r="M31" s="283">
        <f t="shared" si="112"/>
        <v>1181.4352083226515</v>
      </c>
      <c r="N31" s="283">
        <f t="shared" si="113"/>
        <v>7008.9864869811818</v>
      </c>
      <c r="O31" s="61">
        <f t="shared" si="114"/>
        <v>19764.226700528463</v>
      </c>
      <c r="Q31" s="415"/>
      <c r="R31" s="157" t="s">
        <v>49</v>
      </c>
      <c r="S31" s="283">
        <f t="shared" si="155"/>
        <v>0</v>
      </c>
      <c r="T31" s="283">
        <f t="shared" si="115"/>
        <v>0</v>
      </c>
      <c r="U31" s="283">
        <f t="shared" si="116"/>
        <v>6677.2166413364894</v>
      </c>
      <c r="V31" s="283">
        <f t="shared" si="117"/>
        <v>0</v>
      </c>
      <c r="W31" s="283">
        <f t="shared" si="118"/>
        <v>0</v>
      </c>
      <c r="X31" s="283">
        <f t="shared" si="119"/>
        <v>0</v>
      </c>
      <c r="Y31" s="283">
        <f t="shared" si="120"/>
        <v>7125.6356495170985</v>
      </c>
      <c r="Z31" s="283">
        <f t="shared" si="121"/>
        <v>215996.55550128006</v>
      </c>
      <c r="AA31" s="283">
        <f t="shared" si="122"/>
        <v>53755.63653650818</v>
      </c>
      <c r="AB31" s="283">
        <f t="shared" si="123"/>
        <v>35448.85525202359</v>
      </c>
      <c r="AC31" s="283">
        <f t="shared" si="124"/>
        <v>5449.7239720890448</v>
      </c>
      <c r="AD31" s="283">
        <f t="shared" si="125"/>
        <v>96119.244487422286</v>
      </c>
      <c r="AE31" s="61">
        <f t="shared" si="126"/>
        <v>420572.86804017681</v>
      </c>
      <c r="AG31" s="415"/>
      <c r="AH31" s="157" t="s">
        <v>49</v>
      </c>
      <c r="AI31" s="283">
        <f t="shared" si="156"/>
        <v>0</v>
      </c>
      <c r="AJ31" s="283">
        <f t="shared" si="127"/>
        <v>12215.26387989632</v>
      </c>
      <c r="AK31" s="283">
        <f t="shared" si="128"/>
        <v>0</v>
      </c>
      <c r="AL31" s="283">
        <f t="shared" si="129"/>
        <v>0</v>
      </c>
      <c r="AM31" s="283">
        <f t="shared" si="130"/>
        <v>0</v>
      </c>
      <c r="AN31" s="283">
        <f t="shared" si="131"/>
        <v>0</v>
      </c>
      <c r="AO31" s="283">
        <f t="shared" si="132"/>
        <v>0</v>
      </c>
      <c r="AP31" s="283">
        <f t="shared" si="133"/>
        <v>0</v>
      </c>
      <c r="AQ31" s="283">
        <f t="shared" si="134"/>
        <v>0</v>
      </c>
      <c r="AR31" s="283">
        <f t="shared" si="135"/>
        <v>0</v>
      </c>
      <c r="AS31" s="283">
        <f t="shared" si="136"/>
        <v>0</v>
      </c>
      <c r="AT31" s="283">
        <f t="shared" si="137"/>
        <v>0</v>
      </c>
      <c r="AU31" s="61">
        <f t="shared" si="138"/>
        <v>12215.26387989632</v>
      </c>
      <c r="AW31" s="415"/>
      <c r="AX31" s="157" t="s">
        <v>49</v>
      </c>
      <c r="AY31" s="283">
        <f t="shared" si="157"/>
        <v>0</v>
      </c>
      <c r="AZ31" s="283">
        <f t="shared" si="139"/>
        <v>0</v>
      </c>
      <c r="BA31" s="283">
        <f t="shared" si="140"/>
        <v>0</v>
      </c>
      <c r="BB31" s="283">
        <f t="shared" si="141"/>
        <v>0</v>
      </c>
      <c r="BC31" s="283">
        <f t="shared" si="142"/>
        <v>0</v>
      </c>
      <c r="BD31" s="283">
        <f t="shared" si="143"/>
        <v>0</v>
      </c>
      <c r="BE31" s="283">
        <f t="shared" si="144"/>
        <v>0</v>
      </c>
      <c r="BF31" s="283">
        <f t="shared" si="145"/>
        <v>0</v>
      </c>
      <c r="BG31" s="283">
        <f t="shared" si="146"/>
        <v>0</v>
      </c>
      <c r="BH31" s="283">
        <f t="shared" si="147"/>
        <v>0</v>
      </c>
      <c r="BI31" s="283">
        <f t="shared" si="148"/>
        <v>0</v>
      </c>
      <c r="BJ31" s="283">
        <f t="shared" si="149"/>
        <v>0</v>
      </c>
      <c r="BK31" s="61">
        <f t="shared" si="150"/>
        <v>0</v>
      </c>
      <c r="BN31" s="341">
        <v>452552.35862060147</v>
      </c>
      <c r="BP31" s="415"/>
      <c r="BQ31" s="157" t="s">
        <v>49</v>
      </c>
      <c r="BR31" s="310">
        <v>0</v>
      </c>
      <c r="BS31" s="310">
        <v>1.4238316596288283E-3</v>
      </c>
      <c r="BT31" s="310">
        <v>0</v>
      </c>
      <c r="BU31" s="310">
        <v>1.4368920746444609E-3</v>
      </c>
      <c r="BV31" s="310">
        <v>2.8580130821002333E-3</v>
      </c>
      <c r="BW31" s="310">
        <v>1.902631402560433E-3</v>
      </c>
      <c r="BX31" s="310">
        <v>1.4238316596288283E-3</v>
      </c>
      <c r="BY31" s="310">
        <v>0</v>
      </c>
      <c r="BZ31" s="310">
        <v>1.6529310528370179E-2</v>
      </c>
      <c r="CA31" s="310">
        <v>0</v>
      </c>
      <c r="CB31" s="310">
        <v>2.6106044655776748E-3</v>
      </c>
      <c r="CC31" s="310">
        <v>1.5487680825142236E-2</v>
      </c>
      <c r="CD31" s="311">
        <f t="shared" si="151"/>
        <v>4.3672795697652873E-2</v>
      </c>
      <c r="CF31" s="415"/>
      <c r="CG31" s="157" t="s">
        <v>49</v>
      </c>
      <c r="CH31" s="310">
        <v>0</v>
      </c>
      <c r="CI31" s="310">
        <v>0</v>
      </c>
      <c r="CJ31" s="310">
        <v>1.4754572623793023E-2</v>
      </c>
      <c r="CK31" s="310">
        <v>0</v>
      </c>
      <c r="CL31" s="310">
        <v>0</v>
      </c>
      <c r="CM31" s="310">
        <v>0</v>
      </c>
      <c r="CN31" s="310">
        <v>1.5745439204507373E-2</v>
      </c>
      <c r="CO31" s="310">
        <v>0.47728522763564107</v>
      </c>
      <c r="CP31" s="310">
        <v>0.11878324245255867</v>
      </c>
      <c r="CQ31" s="310">
        <v>7.8330947959421054E-2</v>
      </c>
      <c r="CR31" s="310">
        <v>1.2042195490263339E-2</v>
      </c>
      <c r="CS31" s="310">
        <v>0.21239364386564633</v>
      </c>
      <c r="CT31" s="311">
        <f t="shared" si="152"/>
        <v>0.92933526923183085</v>
      </c>
      <c r="CV31" s="415"/>
      <c r="CW31" s="157" t="s">
        <v>49</v>
      </c>
      <c r="CX31" s="310">
        <v>0</v>
      </c>
      <c r="CY31" s="310">
        <v>2.6991935070516383E-2</v>
      </c>
      <c r="CZ31" s="310">
        <v>0</v>
      </c>
      <c r="DA31" s="310">
        <v>0</v>
      </c>
      <c r="DB31" s="310">
        <v>0</v>
      </c>
      <c r="DC31" s="310">
        <v>0</v>
      </c>
      <c r="DD31" s="310">
        <v>0</v>
      </c>
      <c r="DE31" s="310">
        <v>0</v>
      </c>
      <c r="DF31" s="310">
        <v>0</v>
      </c>
      <c r="DG31" s="310">
        <v>0</v>
      </c>
      <c r="DH31" s="310">
        <v>0</v>
      </c>
      <c r="DI31" s="310">
        <v>0</v>
      </c>
      <c r="DJ31" s="311">
        <f t="shared" si="153"/>
        <v>2.6991935070516383E-2</v>
      </c>
      <c r="DL31" s="415"/>
      <c r="DM31" s="157" t="s">
        <v>49</v>
      </c>
      <c r="DN31" s="310">
        <v>0</v>
      </c>
      <c r="DO31" s="310">
        <v>0</v>
      </c>
      <c r="DP31" s="310">
        <v>0</v>
      </c>
      <c r="DQ31" s="310">
        <v>0</v>
      </c>
      <c r="DR31" s="310">
        <v>0</v>
      </c>
      <c r="DS31" s="310">
        <v>0</v>
      </c>
      <c r="DT31" s="310">
        <v>0</v>
      </c>
      <c r="DU31" s="310">
        <v>0</v>
      </c>
      <c r="DV31" s="310">
        <v>0</v>
      </c>
      <c r="DW31" s="310">
        <v>0</v>
      </c>
      <c r="DX31" s="310">
        <v>0</v>
      </c>
      <c r="DY31" s="310">
        <v>0</v>
      </c>
      <c r="DZ31" s="311">
        <f t="shared" si="154"/>
        <v>0</v>
      </c>
      <c r="EA31" s="340">
        <f t="shared" si="158"/>
        <v>1.0000000000000002</v>
      </c>
    </row>
    <row r="32" spans="1:131" ht="15.75" thickBot="1" x14ac:dyDescent="0.3">
      <c r="A32" s="416"/>
      <c r="B32" s="157" t="s">
        <v>48</v>
      </c>
      <c r="C32" s="283">
        <f t="shared" si="102"/>
        <v>0</v>
      </c>
      <c r="D32" s="283">
        <f t="shared" si="103"/>
        <v>0.8912856236511757</v>
      </c>
      <c r="E32" s="283">
        <f t="shared" si="104"/>
        <v>10.189477066432366</v>
      </c>
      <c r="F32" s="283">
        <f t="shared" si="105"/>
        <v>26.646070631438967</v>
      </c>
      <c r="G32" s="283">
        <f t="shared" si="106"/>
        <v>54.407662467371701</v>
      </c>
      <c r="H32" s="283">
        <f t="shared" si="107"/>
        <v>23.890202766263222</v>
      </c>
      <c r="I32" s="283">
        <f t="shared" si="108"/>
        <v>179.76692694465069</v>
      </c>
      <c r="J32" s="283">
        <f t="shared" si="109"/>
        <v>55.07566309207246</v>
      </c>
      <c r="K32" s="283">
        <f t="shared" si="110"/>
        <v>302.08293756024671</v>
      </c>
      <c r="L32" s="283">
        <f t="shared" si="111"/>
        <v>70.24166684409667</v>
      </c>
      <c r="M32" s="283">
        <f t="shared" si="112"/>
        <v>318.08281572954394</v>
      </c>
      <c r="N32" s="283">
        <f t="shared" si="113"/>
        <v>1910.7104729267744</v>
      </c>
      <c r="O32" s="61">
        <f t="shared" si="114"/>
        <v>2951.9851816525425</v>
      </c>
      <c r="Q32" s="416"/>
      <c r="R32" s="157" t="s">
        <v>48</v>
      </c>
      <c r="S32" s="283">
        <f t="shared" si="155"/>
        <v>0</v>
      </c>
      <c r="T32" s="283">
        <f t="shared" si="115"/>
        <v>90.222508370534442</v>
      </c>
      <c r="U32" s="283">
        <f t="shared" si="116"/>
        <v>208.55225823037301</v>
      </c>
      <c r="V32" s="283">
        <f t="shared" si="117"/>
        <v>1574.8906453803581</v>
      </c>
      <c r="W32" s="283">
        <f t="shared" si="118"/>
        <v>1501.2467201146101</v>
      </c>
      <c r="X32" s="283">
        <f t="shared" si="119"/>
        <v>482.14061745870077</v>
      </c>
      <c r="Y32" s="283">
        <f t="shared" si="120"/>
        <v>285.35031892353601</v>
      </c>
      <c r="Z32" s="283">
        <f t="shared" si="121"/>
        <v>556.77851417384989</v>
      </c>
      <c r="AA32" s="283">
        <f t="shared" si="122"/>
        <v>330.04381719625144</v>
      </c>
      <c r="AB32" s="283">
        <f t="shared" si="123"/>
        <v>827.13168397992843</v>
      </c>
      <c r="AC32" s="283">
        <f t="shared" si="124"/>
        <v>1077.1461948764966</v>
      </c>
      <c r="AD32" s="283">
        <f t="shared" si="125"/>
        <v>4575.8464251328533</v>
      </c>
      <c r="AE32" s="61">
        <f t="shared" si="126"/>
        <v>11509.349703837492</v>
      </c>
      <c r="AG32" s="416"/>
      <c r="AH32" s="157" t="s">
        <v>48</v>
      </c>
      <c r="AI32" s="283">
        <f t="shared" si="156"/>
        <v>0</v>
      </c>
      <c r="AJ32" s="283">
        <f t="shared" si="127"/>
        <v>33.962842941202297</v>
      </c>
      <c r="AK32" s="283">
        <f t="shared" si="128"/>
        <v>0.58458095799274568</v>
      </c>
      <c r="AL32" s="283">
        <f t="shared" si="129"/>
        <v>124.36609510616017</v>
      </c>
      <c r="AM32" s="283">
        <f t="shared" si="130"/>
        <v>82.265320525020002</v>
      </c>
      <c r="AN32" s="283">
        <f t="shared" si="131"/>
        <v>336.74674044436063</v>
      </c>
      <c r="AO32" s="283">
        <f t="shared" si="132"/>
        <v>58.564626089362704</v>
      </c>
      <c r="AP32" s="283">
        <f t="shared" si="133"/>
        <v>98.014370944392141</v>
      </c>
      <c r="AQ32" s="283">
        <f t="shared" si="134"/>
        <v>347.17019830372249</v>
      </c>
      <c r="AR32" s="283">
        <f t="shared" si="135"/>
        <v>147.60232593537643</v>
      </c>
      <c r="AS32" s="283">
        <f t="shared" si="136"/>
        <v>331.6837111342337</v>
      </c>
      <c r="AT32" s="283">
        <f t="shared" si="137"/>
        <v>1228.9348740910198</v>
      </c>
      <c r="AU32" s="61">
        <f t="shared" si="138"/>
        <v>2789.8956864728434</v>
      </c>
      <c r="AW32" s="416"/>
      <c r="AX32" s="157" t="s">
        <v>48</v>
      </c>
      <c r="AY32" s="283">
        <f t="shared" si="157"/>
        <v>0</v>
      </c>
      <c r="AZ32" s="283">
        <f t="shared" si="139"/>
        <v>0</v>
      </c>
      <c r="BA32" s="283">
        <f t="shared" si="140"/>
        <v>0</v>
      </c>
      <c r="BB32" s="283">
        <f t="shared" si="141"/>
        <v>0</v>
      </c>
      <c r="BC32" s="283">
        <f t="shared" si="142"/>
        <v>5.6165489627043108</v>
      </c>
      <c r="BD32" s="283">
        <f t="shared" si="143"/>
        <v>186.424431377443</v>
      </c>
      <c r="BE32" s="283">
        <f t="shared" si="144"/>
        <v>84.696667090680535</v>
      </c>
      <c r="BF32" s="283">
        <f t="shared" si="145"/>
        <v>1.0862986577076239</v>
      </c>
      <c r="BG32" s="283">
        <f t="shared" si="146"/>
        <v>2.9901366425218363</v>
      </c>
      <c r="BH32" s="283">
        <f t="shared" si="147"/>
        <v>0</v>
      </c>
      <c r="BI32" s="283">
        <f t="shared" si="148"/>
        <v>52.757053727362198</v>
      </c>
      <c r="BJ32" s="283">
        <f t="shared" si="149"/>
        <v>517.29129845666353</v>
      </c>
      <c r="BK32" s="61">
        <f t="shared" si="150"/>
        <v>850.86243491508299</v>
      </c>
      <c r="BN32" s="341">
        <v>18102.093006877956</v>
      </c>
      <c r="BP32" s="416"/>
      <c r="BQ32" s="157" t="s">
        <v>48</v>
      </c>
      <c r="BR32" s="339">
        <v>0</v>
      </c>
      <c r="BS32" s="339">
        <v>4.9236606137894028E-5</v>
      </c>
      <c r="BT32" s="339">
        <v>5.6288944392014978E-4</v>
      </c>
      <c r="BU32" s="339">
        <v>1.4719883839572968E-3</v>
      </c>
      <c r="BV32" s="339">
        <v>3.0056006477648363E-3</v>
      </c>
      <c r="BW32" s="339">
        <v>1.3197480952719695E-3</v>
      </c>
      <c r="BX32" s="339">
        <v>9.9307260699824929E-3</v>
      </c>
      <c r="BY32" s="339">
        <v>3.0425024924546715E-3</v>
      </c>
      <c r="BZ32" s="339">
        <v>1.6687735359964685E-2</v>
      </c>
      <c r="CA32" s="339">
        <v>3.8803063721641524E-3</v>
      </c>
      <c r="CB32" s="339">
        <v>1.7571604322698331E-2</v>
      </c>
      <c r="CC32" s="339">
        <v>0.10555190895333445</v>
      </c>
      <c r="CD32" s="311">
        <f t="shared" si="151"/>
        <v>0.16307424674765092</v>
      </c>
      <c r="CF32" s="416"/>
      <c r="CG32" s="157" t="s">
        <v>48</v>
      </c>
      <c r="CH32" s="339">
        <v>0</v>
      </c>
      <c r="CI32" s="339">
        <v>4.9840926315125036E-3</v>
      </c>
      <c r="CJ32" s="339">
        <v>1.1520891984762912E-2</v>
      </c>
      <c r="CK32" s="339">
        <v>8.7000472529998193E-2</v>
      </c>
      <c r="CL32" s="339">
        <v>8.2932217812835565E-2</v>
      </c>
      <c r="CM32" s="339">
        <v>2.6634523271729389E-2</v>
      </c>
      <c r="CN32" s="339">
        <v>1.5763388179207572E-2</v>
      </c>
      <c r="CO32" s="339">
        <v>3.0757687189116742E-2</v>
      </c>
      <c r="CP32" s="339">
        <v>1.8232356726421088E-2</v>
      </c>
      <c r="CQ32" s="339">
        <v>4.5692599395310625E-2</v>
      </c>
      <c r="CR32" s="339">
        <v>5.9503958711693221E-2</v>
      </c>
      <c r="CS32" s="339">
        <v>0.25277996436070921</v>
      </c>
      <c r="CT32" s="311">
        <f t="shared" si="152"/>
        <v>0.6358021527932971</v>
      </c>
      <c r="CV32" s="416"/>
      <c r="CW32" s="157" t="s">
        <v>48</v>
      </c>
      <c r="CX32" s="339">
        <v>0</v>
      </c>
      <c r="CY32" s="339">
        <v>1.8761832086653179E-3</v>
      </c>
      <c r="CZ32" s="339">
        <v>3.2293556207596105E-5</v>
      </c>
      <c r="DA32" s="339">
        <v>6.8702605305865361E-3</v>
      </c>
      <c r="DB32" s="339">
        <v>4.5445198239652722E-3</v>
      </c>
      <c r="DC32" s="339">
        <v>1.8602641159583728E-2</v>
      </c>
      <c r="DD32" s="339">
        <v>3.2352405916327388E-3</v>
      </c>
      <c r="DE32" s="339">
        <v>5.4145325022444211E-3</v>
      </c>
      <c r="DF32" s="339">
        <v>1.9178456224471608E-2</v>
      </c>
      <c r="DG32" s="339">
        <v>8.1538817571699795E-3</v>
      </c>
      <c r="DH32" s="339">
        <v>1.8322948125844302E-2</v>
      </c>
      <c r="DI32" s="339">
        <v>6.7889103962955083E-2</v>
      </c>
      <c r="DJ32" s="311">
        <f t="shared" si="153"/>
        <v>0.15412006144332657</v>
      </c>
      <c r="DL32" s="416"/>
      <c r="DM32" s="157" t="s">
        <v>48</v>
      </c>
      <c r="DN32" s="339">
        <v>0</v>
      </c>
      <c r="DO32" s="339">
        <v>0</v>
      </c>
      <c r="DP32" s="339">
        <v>0</v>
      </c>
      <c r="DQ32" s="339">
        <v>0</v>
      </c>
      <c r="DR32" s="339">
        <v>3.1027069414405741E-4</v>
      </c>
      <c r="DS32" s="339">
        <v>1.0298501466466357E-2</v>
      </c>
      <c r="DT32" s="339">
        <v>4.6788328321205582E-3</v>
      </c>
      <c r="DU32" s="339">
        <v>6.0009561175875118E-5</v>
      </c>
      <c r="DV32" s="339">
        <v>1.6518181855466784E-4</v>
      </c>
      <c r="DW32" s="339">
        <v>0</v>
      </c>
      <c r="DX32" s="339">
        <v>2.9144173387749672E-3</v>
      </c>
      <c r="DY32" s="339">
        <v>2.8576325304489197E-2</v>
      </c>
      <c r="DZ32" s="311">
        <f t="shared" si="154"/>
        <v>4.7003539015725682E-2</v>
      </c>
      <c r="EA32" s="340">
        <f t="shared" si="158"/>
        <v>1.0000000000000002</v>
      </c>
    </row>
    <row r="33" spans="1:131" ht="15.75" thickBot="1" x14ac:dyDescent="0.3">
      <c r="B33" s="158" t="s">
        <v>43</v>
      </c>
      <c r="C33" s="150">
        <f>SUM(C20:C32)</f>
        <v>0</v>
      </c>
      <c r="D33" s="150">
        <f t="shared" ref="D33" si="159">SUM(D20:D32)</f>
        <v>645.24966146736278</v>
      </c>
      <c r="E33" s="150">
        <f t="shared" ref="E33" si="160">SUM(E20:E32)</f>
        <v>650.36589545498998</v>
      </c>
      <c r="F33" s="150">
        <f t="shared" ref="F33" si="161">SUM(F20:F32)</f>
        <v>5286.2771496835348</v>
      </c>
      <c r="G33" s="150">
        <f t="shared" ref="G33" si="162">SUM(G20:G32)</f>
        <v>11736.145708847034</v>
      </c>
      <c r="H33" s="150">
        <f t="shared" ref="H33" si="163">SUM(H20:H32)</f>
        <v>2491.7983990362691</v>
      </c>
      <c r="I33" s="150">
        <f t="shared" ref="I33" si="164">SUM(I20:I32)</f>
        <v>20919.445132426805</v>
      </c>
      <c r="J33" s="150">
        <f t="shared" ref="J33" si="165">SUM(J20:J32)</f>
        <v>6747.3066743451345</v>
      </c>
      <c r="K33" s="150">
        <f t="shared" ref="K33" si="166">SUM(K20:K32)</f>
        <v>15587.210950942421</v>
      </c>
      <c r="L33" s="150">
        <f t="shared" ref="L33" si="167">SUM(L20:L32)</f>
        <v>17188.01172828762</v>
      </c>
      <c r="M33" s="150">
        <f t="shared" ref="M33" si="168">SUM(M20:M32)</f>
        <v>75864.877270813056</v>
      </c>
      <c r="N33" s="285">
        <f t="shared" ref="N33" si="169">SUM(N20:N32)</f>
        <v>691179.01375538262</v>
      </c>
      <c r="O33" s="64">
        <f t="shared" si="114"/>
        <v>848295.70232668682</v>
      </c>
      <c r="Q33" s="65"/>
      <c r="R33" s="158" t="s">
        <v>43</v>
      </c>
      <c r="S33" s="150">
        <f>SUM(S20:S32)</f>
        <v>0</v>
      </c>
      <c r="T33" s="150">
        <f t="shared" ref="T33" si="170">SUM(T20:T32)</f>
        <v>104432.79019667696</v>
      </c>
      <c r="U33" s="150">
        <f t="shared" ref="U33" si="171">SUM(U20:U32)</f>
        <v>77776.344328316758</v>
      </c>
      <c r="V33" s="150">
        <f t="shared" ref="V33" si="172">SUM(V20:V32)</f>
        <v>820338.35663527471</v>
      </c>
      <c r="W33" s="150">
        <f t="shared" ref="W33" si="173">SUM(W20:W32)</f>
        <v>594115.44920536305</v>
      </c>
      <c r="X33" s="150">
        <f t="shared" ref="X33" si="174">SUM(X20:X32)</f>
        <v>226826.61993249026</v>
      </c>
      <c r="Y33" s="150">
        <f t="shared" ref="Y33" si="175">SUM(Y20:Y32)</f>
        <v>167618.44436174008</v>
      </c>
      <c r="Z33" s="150">
        <f t="shared" ref="Z33" si="176">SUM(Z20:Z32)</f>
        <v>450526.67022288142</v>
      </c>
      <c r="AA33" s="150">
        <f t="shared" ref="AA33" si="177">SUM(AA20:AA32)</f>
        <v>513615.92230107135</v>
      </c>
      <c r="AB33" s="150">
        <f t="shared" ref="AB33" si="178">SUM(AB20:AB32)</f>
        <v>576861.31069539406</v>
      </c>
      <c r="AC33" s="150">
        <f t="shared" ref="AC33" si="179">SUM(AC20:AC32)</f>
        <v>744145.65650904772</v>
      </c>
      <c r="AD33" s="285">
        <f t="shared" ref="AD33" si="180">SUM(AD20:AD32)</f>
        <v>2920381.8005944695</v>
      </c>
      <c r="AE33" s="64">
        <f t="shared" si="126"/>
        <v>7196639.3649827251</v>
      </c>
      <c r="AG33" s="65"/>
      <c r="AH33" s="158" t="s">
        <v>43</v>
      </c>
      <c r="AI33" s="150">
        <f>SUM(AI20:AI32)</f>
        <v>0</v>
      </c>
      <c r="AJ33" s="150">
        <f t="shared" ref="AJ33" si="181">SUM(AJ20:AJ32)</f>
        <v>14553.114154822533</v>
      </c>
      <c r="AK33" s="150">
        <f t="shared" ref="AK33" si="182">SUM(AK20:AK32)</f>
        <v>0.58458095799274568</v>
      </c>
      <c r="AL33" s="150">
        <f t="shared" ref="AL33" si="183">SUM(AL20:AL32)</f>
        <v>131834.0899213271</v>
      </c>
      <c r="AM33" s="150">
        <f t="shared" ref="AM33" si="184">SUM(AM20:AM32)</f>
        <v>80242.185021631143</v>
      </c>
      <c r="AN33" s="150">
        <f t="shared" ref="AN33" si="185">SUM(AN20:AN32)</f>
        <v>209092.00560504888</v>
      </c>
      <c r="AO33" s="150">
        <f t="shared" ref="AO33" si="186">SUM(AO20:AO32)</f>
        <v>65833.227322219929</v>
      </c>
      <c r="AP33" s="150">
        <f t="shared" ref="AP33" si="187">SUM(AP20:AP32)</f>
        <v>49714.218924666966</v>
      </c>
      <c r="AQ33" s="150">
        <f t="shared" ref="AQ33" si="188">SUM(AQ20:AQ32)</f>
        <v>326714.29240289389</v>
      </c>
      <c r="AR33" s="150">
        <f t="shared" ref="AR33" si="189">SUM(AR20:AR32)</f>
        <v>114388.35949702187</v>
      </c>
      <c r="AS33" s="150">
        <f t="shared" ref="AS33" si="190">SUM(AS20:AS32)</f>
        <v>400627.43391716434</v>
      </c>
      <c r="AT33" s="285">
        <f t="shared" ref="AT33" si="191">SUM(AT20:AT32)</f>
        <v>1073179.7281064149</v>
      </c>
      <c r="AU33" s="64">
        <f t="shared" si="138"/>
        <v>2466179.2394541698</v>
      </c>
      <c r="AW33" s="65"/>
      <c r="AX33" s="158" t="s">
        <v>43</v>
      </c>
      <c r="AY33" s="150">
        <f>SUM(AY20:AY32)</f>
        <v>0</v>
      </c>
      <c r="AZ33" s="150">
        <f t="shared" ref="AZ33" si="192">SUM(AZ20:AZ32)</f>
        <v>0</v>
      </c>
      <c r="BA33" s="150">
        <f t="shared" ref="BA33" si="193">SUM(BA20:BA32)</f>
        <v>0</v>
      </c>
      <c r="BB33" s="150">
        <f t="shared" ref="BB33" si="194">SUM(BB20:BB32)</f>
        <v>0</v>
      </c>
      <c r="BC33" s="150">
        <f t="shared" ref="BC33" si="195">SUM(BC20:BC32)</f>
        <v>5.6165489627043108</v>
      </c>
      <c r="BD33" s="150">
        <f t="shared" ref="BD33" si="196">SUM(BD20:BD32)</f>
        <v>190082.96431557086</v>
      </c>
      <c r="BE33" s="150">
        <f t="shared" ref="BE33" si="197">SUM(BE20:BE32)</f>
        <v>62879.293898274278</v>
      </c>
      <c r="BF33" s="150">
        <f t="shared" ref="BF33" si="198">SUM(BF20:BF32)</f>
        <v>1.0862986577076239</v>
      </c>
      <c r="BG33" s="150">
        <f t="shared" ref="BG33" si="199">SUM(BG20:BG32)</f>
        <v>2.9901366425218363</v>
      </c>
      <c r="BH33" s="150">
        <f t="shared" ref="BH33" si="200">SUM(BH20:BH32)</f>
        <v>0</v>
      </c>
      <c r="BI33" s="150">
        <f t="shared" ref="BI33" si="201">SUM(BI20:BI32)</f>
        <v>53792.397739700107</v>
      </c>
      <c r="BJ33" s="285">
        <f t="shared" ref="BJ33" si="202">SUM(BJ20:BJ32)</f>
        <v>533341.89741387533</v>
      </c>
      <c r="BK33" s="64">
        <f t="shared" si="150"/>
        <v>840106.24635168351</v>
      </c>
      <c r="BN33" s="322">
        <f>SUM(BN20:BN32)</f>
        <v>11351220.553115267</v>
      </c>
      <c r="BP33" s="65"/>
      <c r="BQ33" s="158" t="s">
        <v>43</v>
      </c>
      <c r="BR33" s="312"/>
      <c r="BS33" s="312"/>
      <c r="BT33" s="312"/>
      <c r="BU33" s="312"/>
      <c r="BV33" s="312"/>
      <c r="BW33" s="312"/>
      <c r="BX33" s="312"/>
      <c r="BY33" s="312"/>
      <c r="BZ33" s="312"/>
      <c r="CA33" s="312"/>
      <c r="CB33" s="312"/>
      <c r="CC33" s="328"/>
      <c r="CD33" s="315"/>
      <c r="CF33" s="65"/>
      <c r="CG33" s="158" t="s">
        <v>43</v>
      </c>
      <c r="CH33" s="312"/>
      <c r="CI33" s="312"/>
      <c r="CJ33" s="312"/>
      <c r="CK33" s="312"/>
      <c r="CL33" s="312"/>
      <c r="CM33" s="312"/>
      <c r="CN33" s="312"/>
      <c r="CO33" s="312"/>
      <c r="CP33" s="312"/>
      <c r="CQ33" s="312"/>
      <c r="CR33" s="312"/>
      <c r="CS33" s="328"/>
      <c r="CT33" s="315"/>
      <c r="CV33" s="65"/>
      <c r="CW33" s="158" t="s">
        <v>43</v>
      </c>
      <c r="CX33" s="312"/>
      <c r="CY33" s="312"/>
      <c r="CZ33" s="312"/>
      <c r="DA33" s="312"/>
      <c r="DB33" s="312"/>
      <c r="DC33" s="312"/>
      <c r="DD33" s="312"/>
      <c r="DE33" s="312"/>
      <c r="DF33" s="312"/>
      <c r="DG33" s="312"/>
      <c r="DH33" s="312"/>
      <c r="DI33" s="328"/>
      <c r="DJ33" s="315"/>
      <c r="DL33" s="65"/>
      <c r="DM33" s="158" t="s">
        <v>43</v>
      </c>
      <c r="DN33" s="312"/>
      <c r="DO33" s="312"/>
      <c r="DP33" s="312"/>
      <c r="DQ33" s="312"/>
      <c r="DR33" s="312"/>
      <c r="DS33" s="312"/>
      <c r="DT33" s="312"/>
      <c r="DU33" s="312"/>
      <c r="DV33" s="312"/>
      <c r="DW33" s="312"/>
      <c r="DX33" s="312"/>
      <c r="DY33" s="328"/>
      <c r="DZ33" s="315"/>
    </row>
    <row r="34" spans="1:131" ht="21.75" thickBot="1" x14ac:dyDescent="0.4">
      <c r="A34" s="67"/>
      <c r="Q34" s="67"/>
      <c r="AG34" s="67"/>
      <c r="AW34" s="67"/>
      <c r="BP34" s="67"/>
      <c r="CF34" s="67"/>
      <c r="CV34" s="67"/>
      <c r="DL34" s="67"/>
    </row>
    <row r="35" spans="1:131" ht="21.75" thickBot="1" x14ac:dyDescent="0.4">
      <c r="A35" s="67"/>
      <c r="B35" s="145" t="s">
        <v>36</v>
      </c>
      <c r="C35" s="146" t="str">
        <f t="shared" ref="C35:N35" si="203">C$3</f>
        <v>Jan</v>
      </c>
      <c r="D35" s="146" t="str">
        <f t="shared" si="203"/>
        <v>Feb</v>
      </c>
      <c r="E35" s="146" t="str">
        <f t="shared" si="203"/>
        <v>Mar</v>
      </c>
      <c r="F35" s="146" t="str">
        <f t="shared" si="203"/>
        <v>Apr</v>
      </c>
      <c r="G35" s="146" t="str">
        <f t="shared" si="203"/>
        <v>May</v>
      </c>
      <c r="H35" s="146" t="str">
        <f t="shared" si="203"/>
        <v>Jun</v>
      </c>
      <c r="I35" s="146" t="str">
        <f t="shared" si="203"/>
        <v>Jul</v>
      </c>
      <c r="J35" s="146" t="str">
        <f t="shared" si="203"/>
        <v>Aug</v>
      </c>
      <c r="K35" s="146" t="str">
        <f t="shared" si="203"/>
        <v>Sep</v>
      </c>
      <c r="L35" s="146" t="str">
        <f t="shared" si="203"/>
        <v>Oct</v>
      </c>
      <c r="M35" s="146" t="str">
        <f t="shared" si="203"/>
        <v>Nov</v>
      </c>
      <c r="N35" s="146" t="str">
        <f t="shared" si="203"/>
        <v>Dec</v>
      </c>
      <c r="O35" s="147" t="s">
        <v>34</v>
      </c>
      <c r="Q35" s="67"/>
      <c r="R35" s="145" t="s">
        <v>36</v>
      </c>
      <c r="S35" s="146" t="str">
        <f t="shared" ref="S35:AD35" si="204">S$3</f>
        <v>Jan</v>
      </c>
      <c r="T35" s="146" t="str">
        <f t="shared" si="204"/>
        <v>Feb</v>
      </c>
      <c r="U35" s="146" t="str">
        <f t="shared" si="204"/>
        <v>Mar</v>
      </c>
      <c r="V35" s="146" t="str">
        <f t="shared" si="204"/>
        <v>Apr</v>
      </c>
      <c r="W35" s="146" t="str">
        <f t="shared" si="204"/>
        <v>May</v>
      </c>
      <c r="X35" s="146" t="str">
        <f t="shared" si="204"/>
        <v>Jun</v>
      </c>
      <c r="Y35" s="146" t="str">
        <f t="shared" si="204"/>
        <v>Jul</v>
      </c>
      <c r="Z35" s="146" t="str">
        <f t="shared" si="204"/>
        <v>Aug</v>
      </c>
      <c r="AA35" s="146" t="str">
        <f t="shared" si="204"/>
        <v>Sep</v>
      </c>
      <c r="AB35" s="146" t="str">
        <f t="shared" si="204"/>
        <v>Oct</v>
      </c>
      <c r="AC35" s="146" t="str">
        <f t="shared" si="204"/>
        <v>Nov</v>
      </c>
      <c r="AD35" s="146" t="str">
        <f t="shared" si="204"/>
        <v>Dec</v>
      </c>
      <c r="AE35" s="147" t="s">
        <v>34</v>
      </c>
      <c r="AG35" s="67"/>
      <c r="AH35" s="145" t="s">
        <v>36</v>
      </c>
      <c r="AI35" s="146" t="str">
        <f t="shared" ref="AI35:AT35" si="205">AI$3</f>
        <v>Jan</v>
      </c>
      <c r="AJ35" s="146" t="str">
        <f t="shared" si="205"/>
        <v>Feb</v>
      </c>
      <c r="AK35" s="146" t="str">
        <f t="shared" si="205"/>
        <v>Mar</v>
      </c>
      <c r="AL35" s="146" t="str">
        <f t="shared" si="205"/>
        <v>Apr</v>
      </c>
      <c r="AM35" s="146" t="str">
        <f t="shared" si="205"/>
        <v>May</v>
      </c>
      <c r="AN35" s="146" t="str">
        <f t="shared" si="205"/>
        <v>Jun</v>
      </c>
      <c r="AO35" s="146" t="str">
        <f t="shared" si="205"/>
        <v>Jul</v>
      </c>
      <c r="AP35" s="146" t="str">
        <f t="shared" si="205"/>
        <v>Aug</v>
      </c>
      <c r="AQ35" s="146" t="str">
        <f t="shared" si="205"/>
        <v>Sep</v>
      </c>
      <c r="AR35" s="146" t="str">
        <f t="shared" si="205"/>
        <v>Oct</v>
      </c>
      <c r="AS35" s="146" t="str">
        <f t="shared" si="205"/>
        <v>Nov</v>
      </c>
      <c r="AT35" s="146" t="str">
        <f t="shared" si="205"/>
        <v>Dec</v>
      </c>
      <c r="AU35" s="147" t="s">
        <v>34</v>
      </c>
      <c r="AW35" s="67"/>
      <c r="AX35" s="145" t="s">
        <v>36</v>
      </c>
      <c r="AY35" s="146" t="str">
        <f t="shared" ref="AY35:BJ35" si="206">AY$3</f>
        <v>Jan</v>
      </c>
      <c r="AZ35" s="146" t="str">
        <f t="shared" si="206"/>
        <v>Feb</v>
      </c>
      <c r="BA35" s="146" t="str">
        <f t="shared" si="206"/>
        <v>Mar</v>
      </c>
      <c r="BB35" s="146" t="str">
        <f t="shared" si="206"/>
        <v>Apr</v>
      </c>
      <c r="BC35" s="146" t="str">
        <f t="shared" si="206"/>
        <v>May</v>
      </c>
      <c r="BD35" s="146" t="str">
        <f t="shared" si="206"/>
        <v>Jun</v>
      </c>
      <c r="BE35" s="146" t="str">
        <f t="shared" si="206"/>
        <v>Jul</v>
      </c>
      <c r="BF35" s="146" t="str">
        <f t="shared" si="206"/>
        <v>Aug</v>
      </c>
      <c r="BG35" s="146" t="str">
        <f t="shared" si="206"/>
        <v>Sep</v>
      </c>
      <c r="BH35" s="146" t="str">
        <f t="shared" si="206"/>
        <v>Oct</v>
      </c>
      <c r="BI35" s="146" t="str">
        <f t="shared" si="206"/>
        <v>Nov</v>
      </c>
      <c r="BJ35" s="146" t="str">
        <f t="shared" si="206"/>
        <v>Dec</v>
      </c>
      <c r="BK35" s="147" t="s">
        <v>34</v>
      </c>
      <c r="BN35" s="320" t="s">
        <v>34</v>
      </c>
      <c r="BP35" s="67"/>
      <c r="BQ35" s="145" t="s">
        <v>36</v>
      </c>
      <c r="BR35" s="146" t="str">
        <f t="shared" ref="BR35:CC35" si="207">BR$3</f>
        <v>Jan</v>
      </c>
      <c r="BS35" s="146" t="str">
        <f t="shared" si="207"/>
        <v>Feb</v>
      </c>
      <c r="BT35" s="146" t="str">
        <f t="shared" si="207"/>
        <v>Mar</v>
      </c>
      <c r="BU35" s="146" t="str">
        <f t="shared" si="207"/>
        <v>Apr</v>
      </c>
      <c r="BV35" s="146" t="str">
        <f t="shared" si="207"/>
        <v>May</v>
      </c>
      <c r="BW35" s="146" t="str">
        <f t="shared" si="207"/>
        <v>Jun</v>
      </c>
      <c r="BX35" s="146" t="str">
        <f t="shared" si="207"/>
        <v>Jul</v>
      </c>
      <c r="BY35" s="146" t="str">
        <f t="shared" si="207"/>
        <v>Aug</v>
      </c>
      <c r="BZ35" s="146" t="str">
        <f t="shared" si="207"/>
        <v>Sep</v>
      </c>
      <c r="CA35" s="146" t="str">
        <f t="shared" si="207"/>
        <v>Oct</v>
      </c>
      <c r="CB35" s="146" t="str">
        <f t="shared" si="207"/>
        <v>Nov</v>
      </c>
      <c r="CC35" s="146" t="str">
        <f t="shared" si="207"/>
        <v>Dec</v>
      </c>
      <c r="CD35" s="147" t="s">
        <v>34</v>
      </c>
      <c r="CF35" s="67"/>
      <c r="CG35" s="145" t="s">
        <v>36</v>
      </c>
      <c r="CH35" s="146" t="str">
        <f t="shared" ref="CH35:CS35" si="208">CH$3</f>
        <v>Jan</v>
      </c>
      <c r="CI35" s="146" t="str">
        <f t="shared" si="208"/>
        <v>Feb</v>
      </c>
      <c r="CJ35" s="146" t="str">
        <f t="shared" si="208"/>
        <v>Mar</v>
      </c>
      <c r="CK35" s="146" t="str">
        <f t="shared" si="208"/>
        <v>Apr</v>
      </c>
      <c r="CL35" s="146" t="str">
        <f t="shared" si="208"/>
        <v>May</v>
      </c>
      <c r="CM35" s="146" t="str">
        <f t="shared" si="208"/>
        <v>Jun</v>
      </c>
      <c r="CN35" s="146" t="str">
        <f t="shared" si="208"/>
        <v>Jul</v>
      </c>
      <c r="CO35" s="146" t="str">
        <f t="shared" si="208"/>
        <v>Aug</v>
      </c>
      <c r="CP35" s="146" t="str">
        <f t="shared" si="208"/>
        <v>Sep</v>
      </c>
      <c r="CQ35" s="146" t="str">
        <f t="shared" si="208"/>
        <v>Oct</v>
      </c>
      <c r="CR35" s="146" t="str">
        <f t="shared" si="208"/>
        <v>Nov</v>
      </c>
      <c r="CS35" s="146" t="str">
        <f t="shared" si="208"/>
        <v>Dec</v>
      </c>
      <c r="CT35" s="147" t="s">
        <v>34</v>
      </c>
      <c r="CV35" s="67"/>
      <c r="CW35" s="145" t="s">
        <v>36</v>
      </c>
      <c r="CX35" s="146" t="str">
        <f t="shared" ref="CX35:DI35" si="209">CX$3</f>
        <v>Jan</v>
      </c>
      <c r="CY35" s="146" t="str">
        <f t="shared" si="209"/>
        <v>Feb</v>
      </c>
      <c r="CZ35" s="146" t="str">
        <f t="shared" si="209"/>
        <v>Mar</v>
      </c>
      <c r="DA35" s="146" t="str">
        <f t="shared" si="209"/>
        <v>Apr</v>
      </c>
      <c r="DB35" s="146" t="str">
        <f t="shared" si="209"/>
        <v>May</v>
      </c>
      <c r="DC35" s="146" t="str">
        <f t="shared" si="209"/>
        <v>Jun</v>
      </c>
      <c r="DD35" s="146" t="str">
        <f t="shared" si="209"/>
        <v>Jul</v>
      </c>
      <c r="DE35" s="146" t="str">
        <f t="shared" si="209"/>
        <v>Aug</v>
      </c>
      <c r="DF35" s="146" t="str">
        <f t="shared" si="209"/>
        <v>Sep</v>
      </c>
      <c r="DG35" s="146" t="str">
        <f t="shared" si="209"/>
        <v>Oct</v>
      </c>
      <c r="DH35" s="146" t="str">
        <f t="shared" si="209"/>
        <v>Nov</v>
      </c>
      <c r="DI35" s="146" t="str">
        <f t="shared" si="209"/>
        <v>Dec</v>
      </c>
      <c r="DJ35" s="147" t="s">
        <v>34</v>
      </c>
      <c r="DL35" s="67"/>
      <c r="DM35" s="145" t="s">
        <v>36</v>
      </c>
      <c r="DN35" s="146" t="str">
        <f t="shared" ref="DN35:DY35" si="210">DN$3</f>
        <v>Jan</v>
      </c>
      <c r="DO35" s="146" t="str">
        <f t="shared" si="210"/>
        <v>Feb</v>
      </c>
      <c r="DP35" s="146" t="str">
        <f t="shared" si="210"/>
        <v>Mar</v>
      </c>
      <c r="DQ35" s="146" t="str">
        <f t="shared" si="210"/>
        <v>Apr</v>
      </c>
      <c r="DR35" s="146" t="str">
        <f t="shared" si="210"/>
        <v>May</v>
      </c>
      <c r="DS35" s="146" t="str">
        <f t="shared" si="210"/>
        <v>Jun</v>
      </c>
      <c r="DT35" s="146" t="str">
        <f t="shared" si="210"/>
        <v>Jul</v>
      </c>
      <c r="DU35" s="146" t="str">
        <f t="shared" si="210"/>
        <v>Aug</v>
      </c>
      <c r="DV35" s="146" t="str">
        <f t="shared" si="210"/>
        <v>Sep</v>
      </c>
      <c r="DW35" s="146" t="str">
        <f t="shared" si="210"/>
        <v>Oct</v>
      </c>
      <c r="DX35" s="146" t="str">
        <f t="shared" si="210"/>
        <v>Nov</v>
      </c>
      <c r="DY35" s="146" t="str">
        <f t="shared" si="210"/>
        <v>Dec</v>
      </c>
      <c r="DZ35" s="147" t="s">
        <v>34</v>
      </c>
    </row>
    <row r="36" spans="1:131" ht="15" customHeight="1" x14ac:dyDescent="0.25">
      <c r="A36" s="414" t="s">
        <v>62</v>
      </c>
      <c r="B36" s="157" t="s">
        <v>60</v>
      </c>
      <c r="C36" s="283">
        <f t="shared" ref="C36:C48" si="211">$BN36*BR36</f>
        <v>0</v>
      </c>
      <c r="D36" s="283">
        <f t="shared" ref="D36:D48" si="212">$BN36*BS36</f>
        <v>0</v>
      </c>
      <c r="E36" s="283">
        <f t="shared" ref="E36:E48" si="213">$BN36*BT36</f>
        <v>0</v>
      </c>
      <c r="F36" s="283">
        <f t="shared" ref="F36:F48" si="214">$BN36*BU36</f>
        <v>0</v>
      </c>
      <c r="G36" s="283">
        <f t="shared" ref="G36:G48" si="215">$BN36*BV36</f>
        <v>0</v>
      </c>
      <c r="H36" s="283">
        <f t="shared" ref="H36:H48" si="216">$BN36*BW36</f>
        <v>0</v>
      </c>
      <c r="I36" s="283">
        <f t="shared" ref="I36:I48" si="217">$BN36*BX36</f>
        <v>0</v>
      </c>
      <c r="J36" s="283">
        <f t="shared" ref="J36:J48" si="218">$BN36*BY36</f>
        <v>0</v>
      </c>
      <c r="K36" s="283">
        <f t="shared" ref="K36:K48" si="219">$BN36*BZ36</f>
        <v>0</v>
      </c>
      <c r="L36" s="283">
        <f t="shared" ref="L36:L48" si="220">$BN36*CA36</f>
        <v>0</v>
      </c>
      <c r="M36" s="283">
        <f t="shared" ref="M36:M48" si="221">$BN36*CB36</f>
        <v>0</v>
      </c>
      <c r="N36" s="283">
        <f t="shared" ref="N36:N48" si="222">$BN36*CC36</f>
        <v>0</v>
      </c>
      <c r="O36" s="61">
        <f t="shared" ref="O36:O49" si="223">SUM(C36:N36)</f>
        <v>0</v>
      </c>
      <c r="Q36" s="414" t="s">
        <v>62</v>
      </c>
      <c r="R36" s="157" t="s">
        <v>60</v>
      </c>
      <c r="S36" s="283">
        <f>$BN36*CH36</f>
        <v>0</v>
      </c>
      <c r="T36" s="283">
        <f t="shared" ref="T36:T48" si="224">$BN36*CI36</f>
        <v>12053.543478790807</v>
      </c>
      <c r="U36" s="283">
        <f t="shared" ref="U36:U48" si="225">$BN36*CJ36</f>
        <v>0</v>
      </c>
      <c r="V36" s="283">
        <f t="shared" ref="V36:V48" si="226">$BN36*CK36</f>
        <v>0</v>
      </c>
      <c r="W36" s="283">
        <f t="shared" ref="W36:W48" si="227">$BN36*CL36</f>
        <v>40175.591462933291</v>
      </c>
      <c r="X36" s="283">
        <f t="shared" ref="X36:X48" si="228">$BN36*CM36</f>
        <v>111121.58095729619</v>
      </c>
      <c r="Y36" s="283">
        <f t="shared" ref="Y36:Y48" si="229">$BN36*CN36</f>
        <v>0</v>
      </c>
      <c r="Z36" s="283">
        <f t="shared" ref="Z36:Z48" si="230">$BN36*CO36</f>
        <v>32140.473170346635</v>
      </c>
      <c r="AA36" s="283">
        <f t="shared" ref="AA36:AA48" si="231">$BN36*CP36</f>
        <v>94025.953117712168</v>
      </c>
      <c r="AB36" s="283">
        <f t="shared" ref="AB36:AB48" si="232">$BN36*CQ36</f>
        <v>94968.204540684179</v>
      </c>
      <c r="AC36" s="283">
        <f t="shared" ref="AC36:AC48" si="233">$BN36*CR36</f>
        <v>102573.76703750418</v>
      </c>
      <c r="AD36" s="283">
        <f t="shared" ref="AD36:AD48" si="234">$BN36*CS36</f>
        <v>0</v>
      </c>
      <c r="AE36" s="61">
        <f t="shared" ref="AE36:AE49" si="235">SUM(S36:AD36)</f>
        <v>487059.11376526742</v>
      </c>
      <c r="AG36" s="414" t="s">
        <v>62</v>
      </c>
      <c r="AH36" s="157" t="s">
        <v>60</v>
      </c>
      <c r="AI36" s="283">
        <f>$BN36*CX36</f>
        <v>0</v>
      </c>
      <c r="AJ36" s="283">
        <f t="shared" ref="AJ36:AJ48" si="236">$BN36*CY36</f>
        <v>0</v>
      </c>
      <c r="AK36" s="283">
        <f t="shared" ref="AK36:AK48" si="237">$BN36*CZ36</f>
        <v>0</v>
      </c>
      <c r="AL36" s="283">
        <f t="shared" ref="AL36:AL48" si="238">$BN36*DA36</f>
        <v>0</v>
      </c>
      <c r="AM36" s="283">
        <f t="shared" ref="AM36:AM48" si="239">$BN36*DB36</f>
        <v>0</v>
      </c>
      <c r="AN36" s="283">
        <f t="shared" ref="AN36:AN48" si="240">$BN36*DC36</f>
        <v>0</v>
      </c>
      <c r="AO36" s="283">
        <f t="shared" ref="AO36:AO48" si="241">$BN36*DD36</f>
        <v>0</v>
      </c>
      <c r="AP36" s="283">
        <f t="shared" ref="AP36:AP48" si="242">$BN36*DE36</f>
        <v>0</v>
      </c>
      <c r="AQ36" s="283">
        <f t="shared" ref="AQ36:AQ48" si="243">$BN36*DF36</f>
        <v>0</v>
      </c>
      <c r="AR36" s="283">
        <f t="shared" ref="AR36:AR48" si="244">$BN36*DG36</f>
        <v>0</v>
      </c>
      <c r="AS36" s="283">
        <f t="shared" ref="AS36:AS48" si="245">$BN36*DH36</f>
        <v>0</v>
      </c>
      <c r="AT36" s="283">
        <f t="shared" ref="AT36:AT48" si="246">$BN36*DI36</f>
        <v>0</v>
      </c>
      <c r="AU36" s="61">
        <f t="shared" ref="AU36:AU49" si="247">SUM(AI36:AT36)</f>
        <v>0</v>
      </c>
      <c r="AW36" s="414" t="s">
        <v>62</v>
      </c>
      <c r="AX36" s="157" t="s">
        <v>60</v>
      </c>
      <c r="AY36" s="283">
        <f>$BN36*DN36</f>
        <v>0</v>
      </c>
      <c r="AZ36" s="283">
        <f t="shared" ref="AZ36:AZ48" si="248">$BN36*DO36</f>
        <v>0</v>
      </c>
      <c r="BA36" s="283">
        <f t="shared" ref="BA36:BA48" si="249">$BN36*DP36</f>
        <v>0</v>
      </c>
      <c r="BB36" s="283">
        <f t="shared" ref="BB36:BB48" si="250">$BN36*DQ36</f>
        <v>0</v>
      </c>
      <c r="BC36" s="283">
        <f t="shared" ref="BC36:BC48" si="251">$BN36*DR36</f>
        <v>0</v>
      </c>
      <c r="BD36" s="283">
        <f t="shared" ref="BD36:BD48" si="252">$BN36*DS36</f>
        <v>0</v>
      </c>
      <c r="BE36" s="283">
        <f t="shared" ref="BE36:BE48" si="253">$BN36*DT36</f>
        <v>0</v>
      </c>
      <c r="BF36" s="283">
        <f t="shared" ref="BF36:BF48" si="254">$BN36*DU36</f>
        <v>0</v>
      </c>
      <c r="BG36" s="283">
        <f t="shared" ref="BG36:BG48" si="255">$BN36*DV36</f>
        <v>0</v>
      </c>
      <c r="BH36" s="283">
        <f t="shared" ref="BH36:BH48" si="256">$BN36*DW36</f>
        <v>0</v>
      </c>
      <c r="BI36" s="283">
        <f t="shared" ref="BI36:BI48" si="257">$BN36*DX36</f>
        <v>0</v>
      </c>
      <c r="BJ36" s="283">
        <f t="shared" ref="BJ36:BJ48" si="258">$BN36*DY36</f>
        <v>0</v>
      </c>
      <c r="BK36" s="61">
        <f t="shared" ref="BK36:BK49" si="259">SUM(AY36:BJ36)</f>
        <v>0</v>
      </c>
      <c r="BL36" s="154"/>
      <c r="BN36" s="341">
        <v>487059.11376526742</v>
      </c>
      <c r="BP36" s="414" t="s">
        <v>62</v>
      </c>
      <c r="BQ36" s="157" t="s">
        <v>60</v>
      </c>
      <c r="BR36" s="310">
        <v>0</v>
      </c>
      <c r="BS36" s="310">
        <v>0</v>
      </c>
      <c r="BT36" s="310">
        <v>0</v>
      </c>
      <c r="BU36" s="310">
        <v>0</v>
      </c>
      <c r="BV36" s="310">
        <v>0</v>
      </c>
      <c r="BW36" s="310">
        <v>0</v>
      </c>
      <c r="BX36" s="310">
        <v>0</v>
      </c>
      <c r="BY36" s="310">
        <v>0</v>
      </c>
      <c r="BZ36" s="310">
        <v>0</v>
      </c>
      <c r="CA36" s="310">
        <v>0</v>
      </c>
      <c r="CB36" s="310">
        <v>0</v>
      </c>
      <c r="CC36" s="310">
        <v>0</v>
      </c>
      <c r="CD36" s="311">
        <f t="shared" ref="CD36:CD48" si="260">SUM(BR36:CC36)</f>
        <v>0</v>
      </c>
      <c r="CF36" s="414" t="s">
        <v>62</v>
      </c>
      <c r="CG36" s="157" t="s">
        <v>60</v>
      </c>
      <c r="CH36" s="310">
        <v>0</v>
      </c>
      <c r="CI36" s="310">
        <v>2.4747598675670966E-2</v>
      </c>
      <c r="CJ36" s="310">
        <v>0</v>
      </c>
      <c r="CK36" s="310">
        <v>0</v>
      </c>
      <c r="CL36" s="310">
        <v>8.2486068584881167E-2</v>
      </c>
      <c r="CM36" s="310">
        <v>0.22814803751080195</v>
      </c>
      <c r="CN36" s="310">
        <v>0</v>
      </c>
      <c r="CO36" s="310">
        <v>6.5988854867904942E-2</v>
      </c>
      <c r="CP36" s="310">
        <v>0.19304833943221705</v>
      </c>
      <c r="CQ36" s="310">
        <v>0.19498291245701443</v>
      </c>
      <c r="CR36" s="310">
        <v>0.21059818847150949</v>
      </c>
      <c r="CS36" s="310">
        <v>0</v>
      </c>
      <c r="CT36" s="311">
        <f t="shared" ref="CT36:CT48" si="261">SUM(CH36:CS36)</f>
        <v>0.99999999999999989</v>
      </c>
      <c r="CV36" s="414" t="s">
        <v>62</v>
      </c>
      <c r="CW36" s="157" t="s">
        <v>60</v>
      </c>
      <c r="CX36" s="310">
        <v>0</v>
      </c>
      <c r="CY36" s="310">
        <v>0</v>
      </c>
      <c r="CZ36" s="310">
        <v>0</v>
      </c>
      <c r="DA36" s="310">
        <v>0</v>
      </c>
      <c r="DB36" s="310">
        <v>0</v>
      </c>
      <c r="DC36" s="310">
        <v>0</v>
      </c>
      <c r="DD36" s="310">
        <v>0</v>
      </c>
      <c r="DE36" s="310">
        <v>0</v>
      </c>
      <c r="DF36" s="310">
        <v>0</v>
      </c>
      <c r="DG36" s="310">
        <v>0</v>
      </c>
      <c r="DH36" s="310">
        <v>0</v>
      </c>
      <c r="DI36" s="310">
        <v>0</v>
      </c>
      <c r="DJ36" s="311">
        <f t="shared" ref="DJ36:DJ48" si="262">SUM(CX36:DI36)</f>
        <v>0</v>
      </c>
      <c r="DL36" s="414" t="s">
        <v>62</v>
      </c>
      <c r="DM36" s="157" t="s">
        <v>60</v>
      </c>
      <c r="DN36" s="310">
        <v>0</v>
      </c>
      <c r="DO36" s="310">
        <v>0</v>
      </c>
      <c r="DP36" s="310">
        <v>0</v>
      </c>
      <c r="DQ36" s="310">
        <v>0</v>
      </c>
      <c r="DR36" s="310">
        <v>0</v>
      </c>
      <c r="DS36" s="310">
        <v>0</v>
      </c>
      <c r="DT36" s="310">
        <v>0</v>
      </c>
      <c r="DU36" s="310">
        <v>0</v>
      </c>
      <c r="DV36" s="310">
        <v>0</v>
      </c>
      <c r="DW36" s="310">
        <v>0</v>
      </c>
      <c r="DX36" s="310">
        <v>0</v>
      </c>
      <c r="DY36" s="310">
        <v>0</v>
      </c>
      <c r="DZ36" s="311">
        <f t="shared" ref="DZ36:DZ48" si="263">SUM(DN36:DY36)</f>
        <v>0</v>
      </c>
      <c r="EA36" s="340">
        <f>CD36+CT36+DJ36+DZ36</f>
        <v>0.99999999999999989</v>
      </c>
    </row>
    <row r="37" spans="1:131" x14ac:dyDescent="0.25">
      <c r="A37" s="415"/>
      <c r="B37" s="157" t="s">
        <v>59</v>
      </c>
      <c r="C37" s="283">
        <f t="shared" si="211"/>
        <v>0</v>
      </c>
      <c r="D37" s="283">
        <f t="shared" si="212"/>
        <v>0</v>
      </c>
      <c r="E37" s="283">
        <f t="shared" si="213"/>
        <v>0</v>
      </c>
      <c r="F37" s="283">
        <f t="shared" si="214"/>
        <v>0</v>
      </c>
      <c r="G37" s="283">
        <f t="shared" si="215"/>
        <v>0</v>
      </c>
      <c r="H37" s="283">
        <f t="shared" si="216"/>
        <v>0</v>
      </c>
      <c r="I37" s="283">
        <f t="shared" si="217"/>
        <v>0</v>
      </c>
      <c r="J37" s="283">
        <f t="shared" si="218"/>
        <v>0</v>
      </c>
      <c r="K37" s="283">
        <f t="shared" si="219"/>
        <v>0</v>
      </c>
      <c r="L37" s="283">
        <f t="shared" si="220"/>
        <v>0</v>
      </c>
      <c r="M37" s="283">
        <f t="shared" si="221"/>
        <v>0</v>
      </c>
      <c r="N37" s="283">
        <f t="shared" si="222"/>
        <v>0</v>
      </c>
      <c r="O37" s="61">
        <f t="shared" si="223"/>
        <v>0</v>
      </c>
      <c r="Q37" s="415"/>
      <c r="R37" s="157" t="s">
        <v>59</v>
      </c>
      <c r="S37" s="283">
        <f t="shared" ref="S37:S48" si="264">$BN37*CH37</f>
        <v>0</v>
      </c>
      <c r="T37" s="283">
        <f t="shared" si="224"/>
        <v>0</v>
      </c>
      <c r="U37" s="283">
        <f t="shared" si="225"/>
        <v>0</v>
      </c>
      <c r="V37" s="283">
        <f t="shared" si="226"/>
        <v>0</v>
      </c>
      <c r="W37" s="283">
        <f t="shared" si="227"/>
        <v>0</v>
      </c>
      <c r="X37" s="283">
        <f t="shared" si="228"/>
        <v>0</v>
      </c>
      <c r="Y37" s="283">
        <f t="shared" si="229"/>
        <v>0</v>
      </c>
      <c r="Z37" s="283">
        <f t="shared" si="230"/>
        <v>0</v>
      </c>
      <c r="AA37" s="283">
        <f t="shared" si="231"/>
        <v>0</v>
      </c>
      <c r="AB37" s="283">
        <f t="shared" si="232"/>
        <v>0</v>
      </c>
      <c r="AC37" s="283">
        <f t="shared" si="233"/>
        <v>0</v>
      </c>
      <c r="AD37" s="283">
        <f t="shared" si="234"/>
        <v>0</v>
      </c>
      <c r="AE37" s="61">
        <f t="shared" si="235"/>
        <v>0</v>
      </c>
      <c r="AG37" s="415"/>
      <c r="AH37" s="157" t="s">
        <v>59</v>
      </c>
      <c r="AI37" s="283">
        <f t="shared" ref="AI37:AI48" si="265">$BN37*CX37</f>
        <v>0</v>
      </c>
      <c r="AJ37" s="283">
        <f t="shared" si="236"/>
        <v>0</v>
      </c>
      <c r="AK37" s="283">
        <f t="shared" si="237"/>
        <v>0</v>
      </c>
      <c r="AL37" s="283">
        <f t="shared" si="238"/>
        <v>0</v>
      </c>
      <c r="AM37" s="283">
        <f t="shared" si="239"/>
        <v>0</v>
      </c>
      <c r="AN37" s="283">
        <f t="shared" si="240"/>
        <v>0</v>
      </c>
      <c r="AO37" s="283">
        <f t="shared" si="241"/>
        <v>0</v>
      </c>
      <c r="AP37" s="283">
        <f t="shared" si="242"/>
        <v>0</v>
      </c>
      <c r="AQ37" s="283">
        <f t="shared" si="243"/>
        <v>0</v>
      </c>
      <c r="AR37" s="283">
        <f t="shared" si="244"/>
        <v>0</v>
      </c>
      <c r="AS37" s="283">
        <f t="shared" si="245"/>
        <v>0</v>
      </c>
      <c r="AT37" s="283">
        <f t="shared" si="246"/>
        <v>0</v>
      </c>
      <c r="AU37" s="61">
        <f t="shared" si="247"/>
        <v>0</v>
      </c>
      <c r="AW37" s="415"/>
      <c r="AX37" s="157" t="s">
        <v>59</v>
      </c>
      <c r="AY37" s="283">
        <f t="shared" ref="AY37:AY48" si="266">$BN37*DN37</f>
        <v>0</v>
      </c>
      <c r="AZ37" s="283">
        <f t="shared" si="248"/>
        <v>0</v>
      </c>
      <c r="BA37" s="283">
        <f t="shared" si="249"/>
        <v>0</v>
      </c>
      <c r="BB37" s="283">
        <f t="shared" si="250"/>
        <v>0</v>
      </c>
      <c r="BC37" s="283">
        <f t="shared" si="251"/>
        <v>0</v>
      </c>
      <c r="BD37" s="283">
        <f t="shared" si="252"/>
        <v>0</v>
      </c>
      <c r="BE37" s="283">
        <f t="shared" si="253"/>
        <v>0</v>
      </c>
      <c r="BF37" s="283">
        <f t="shared" si="254"/>
        <v>0</v>
      </c>
      <c r="BG37" s="283">
        <f t="shared" si="255"/>
        <v>0</v>
      </c>
      <c r="BH37" s="283">
        <f t="shared" si="256"/>
        <v>0</v>
      </c>
      <c r="BI37" s="283">
        <f t="shared" si="257"/>
        <v>0</v>
      </c>
      <c r="BJ37" s="283">
        <f t="shared" si="258"/>
        <v>0</v>
      </c>
      <c r="BK37" s="61">
        <f t="shared" si="259"/>
        <v>0</v>
      </c>
      <c r="BN37" s="341"/>
      <c r="BP37" s="415"/>
      <c r="BQ37" s="157" t="s">
        <v>59</v>
      </c>
      <c r="BR37" s="339">
        <v>0</v>
      </c>
      <c r="BS37" s="339">
        <v>8.6125930972273824E-3</v>
      </c>
      <c r="BT37" s="339">
        <v>9.4947623685601862E-3</v>
      </c>
      <c r="BU37" s="339">
        <v>9.3346706509233098E-3</v>
      </c>
      <c r="BV37" s="339">
        <v>1.4614701749044409E-2</v>
      </c>
      <c r="BW37" s="339">
        <v>1.7846460311749562E-2</v>
      </c>
      <c r="BX37" s="339">
        <v>6.8435313308665563E-3</v>
      </c>
      <c r="BY37" s="339">
        <v>1.0693789402434574E-2</v>
      </c>
      <c r="BZ37" s="339">
        <v>8.0704105715009942E-3</v>
      </c>
      <c r="CA37" s="339">
        <v>1.6889893384538786E-2</v>
      </c>
      <c r="CB37" s="339">
        <v>1.513986791442805E-2</v>
      </c>
      <c r="CC37" s="339">
        <v>4.06244058994377E-2</v>
      </c>
      <c r="CD37" s="311">
        <f t="shared" si="260"/>
        <v>0.15816508668071153</v>
      </c>
      <c r="CF37" s="415"/>
      <c r="CG37" s="157" t="s">
        <v>59</v>
      </c>
      <c r="CH37" s="339">
        <v>0</v>
      </c>
      <c r="CI37" s="339">
        <v>7.7914316871011665E-3</v>
      </c>
      <c r="CJ37" s="339">
        <v>2.7678764414409755E-2</v>
      </c>
      <c r="CK37" s="339">
        <v>3.6419584590772547E-2</v>
      </c>
      <c r="CL37" s="339">
        <v>3.6392537111752804E-2</v>
      </c>
      <c r="CM37" s="339">
        <v>3.12803620903635E-2</v>
      </c>
      <c r="CN37" s="339">
        <v>3.3273441824352719E-2</v>
      </c>
      <c r="CO37" s="339">
        <v>2.9084974148539673E-2</v>
      </c>
      <c r="CP37" s="339">
        <v>6.2920637811138533E-2</v>
      </c>
      <c r="CQ37" s="339">
        <v>8.9690700459076719E-2</v>
      </c>
      <c r="CR37" s="339">
        <v>7.0651335733741896E-2</v>
      </c>
      <c r="CS37" s="339">
        <v>0.205858433024981</v>
      </c>
      <c r="CT37" s="311">
        <f t="shared" si="261"/>
        <v>0.63104220289623025</v>
      </c>
      <c r="CV37" s="415"/>
      <c r="CW37" s="157" t="s">
        <v>59</v>
      </c>
      <c r="CX37" s="339">
        <v>0</v>
      </c>
      <c r="CY37" s="339">
        <v>3.2793858452682201E-3</v>
      </c>
      <c r="CZ37" s="339">
        <v>3.7590189995882479E-4</v>
      </c>
      <c r="DA37" s="339">
        <v>8.1198099879546837E-3</v>
      </c>
      <c r="DB37" s="339">
        <v>1.1215211571580072E-2</v>
      </c>
      <c r="DC37" s="339">
        <v>2.2151145695108527E-2</v>
      </c>
      <c r="DD37" s="339">
        <v>7.2741884382186792E-3</v>
      </c>
      <c r="DE37" s="339">
        <v>9.1824186268133715E-3</v>
      </c>
      <c r="DF37" s="339">
        <v>5.5427092471022205E-3</v>
      </c>
      <c r="DG37" s="339">
        <v>1.0359395072630633E-2</v>
      </c>
      <c r="DH37" s="339">
        <v>4.5673826429346882E-3</v>
      </c>
      <c r="DI37" s="339">
        <v>0.1033396447207432</v>
      </c>
      <c r="DJ37" s="311">
        <f t="shared" si="262"/>
        <v>0.1854071937483131</v>
      </c>
      <c r="DL37" s="415"/>
      <c r="DM37" s="157" t="s">
        <v>59</v>
      </c>
      <c r="DN37" s="339">
        <v>0</v>
      </c>
      <c r="DO37" s="339">
        <v>0</v>
      </c>
      <c r="DP37" s="339">
        <v>1.0603354224242476E-3</v>
      </c>
      <c r="DQ37" s="339">
        <v>0</v>
      </c>
      <c r="DR37" s="339">
        <v>1.4562949098716688E-3</v>
      </c>
      <c r="DS37" s="339">
        <v>2.2427897143161357E-4</v>
      </c>
      <c r="DT37" s="339">
        <v>2.0471238057913864E-5</v>
      </c>
      <c r="DU37" s="339">
        <v>1.6922152052182133E-3</v>
      </c>
      <c r="DV37" s="339">
        <v>5.464483527000308E-3</v>
      </c>
      <c r="DW37" s="339">
        <v>7.35598208229818E-4</v>
      </c>
      <c r="DX37" s="339">
        <v>0</v>
      </c>
      <c r="DY37" s="339">
        <v>1.4731839192511323E-2</v>
      </c>
      <c r="DZ37" s="311">
        <f t="shared" si="263"/>
        <v>2.5385516674745104E-2</v>
      </c>
      <c r="EA37" s="340">
        <f t="shared" ref="EA37:EA48" si="267">CD37+CT37+DJ37+DZ37</f>
        <v>0.99999999999999989</v>
      </c>
    </row>
    <row r="38" spans="1:131" x14ac:dyDescent="0.25">
      <c r="A38" s="415"/>
      <c r="B38" s="157" t="s">
        <v>58</v>
      </c>
      <c r="C38" s="283">
        <f t="shared" si="211"/>
        <v>0</v>
      </c>
      <c r="D38" s="283">
        <f t="shared" si="212"/>
        <v>0</v>
      </c>
      <c r="E38" s="283">
        <f t="shared" si="213"/>
        <v>0</v>
      </c>
      <c r="F38" s="283">
        <f t="shared" si="214"/>
        <v>0</v>
      </c>
      <c r="G38" s="283">
        <f t="shared" si="215"/>
        <v>0</v>
      </c>
      <c r="H38" s="283">
        <f t="shared" si="216"/>
        <v>0</v>
      </c>
      <c r="I38" s="283">
        <f t="shared" si="217"/>
        <v>0</v>
      </c>
      <c r="J38" s="283">
        <f t="shared" si="218"/>
        <v>0</v>
      </c>
      <c r="K38" s="283">
        <f t="shared" si="219"/>
        <v>0</v>
      </c>
      <c r="L38" s="283">
        <f t="shared" si="220"/>
        <v>0</v>
      </c>
      <c r="M38" s="283">
        <f t="shared" si="221"/>
        <v>0</v>
      </c>
      <c r="N38" s="283">
        <f t="shared" si="222"/>
        <v>0</v>
      </c>
      <c r="O38" s="61">
        <f t="shared" si="223"/>
        <v>0</v>
      </c>
      <c r="Q38" s="415"/>
      <c r="R38" s="157" t="s">
        <v>58</v>
      </c>
      <c r="S38" s="283">
        <f t="shared" si="264"/>
        <v>0</v>
      </c>
      <c r="T38" s="283">
        <f t="shared" si="224"/>
        <v>0</v>
      </c>
      <c r="U38" s="283">
        <f t="shared" si="225"/>
        <v>0</v>
      </c>
      <c r="V38" s="283">
        <f t="shared" si="226"/>
        <v>1168.3227932083889</v>
      </c>
      <c r="W38" s="283">
        <f t="shared" si="227"/>
        <v>0</v>
      </c>
      <c r="X38" s="283">
        <f t="shared" si="228"/>
        <v>0</v>
      </c>
      <c r="Y38" s="283">
        <f t="shared" si="229"/>
        <v>0</v>
      </c>
      <c r="Z38" s="283">
        <f t="shared" si="230"/>
        <v>0</v>
      </c>
      <c r="AA38" s="283">
        <f t="shared" si="231"/>
        <v>2068.1261521958322</v>
      </c>
      <c r="AB38" s="283">
        <f t="shared" si="232"/>
        <v>16344.146150595498</v>
      </c>
      <c r="AC38" s="283">
        <f t="shared" si="233"/>
        <v>6222.8062608967775</v>
      </c>
      <c r="AD38" s="283">
        <f t="shared" si="234"/>
        <v>16935.348625167091</v>
      </c>
      <c r="AE38" s="61">
        <f t="shared" si="235"/>
        <v>42738.749982063586</v>
      </c>
      <c r="AG38" s="415"/>
      <c r="AH38" s="157" t="s">
        <v>58</v>
      </c>
      <c r="AI38" s="283">
        <f t="shared" si="265"/>
        <v>0</v>
      </c>
      <c r="AJ38" s="283">
        <f t="shared" si="236"/>
        <v>0</v>
      </c>
      <c r="AK38" s="283">
        <f t="shared" si="237"/>
        <v>0</v>
      </c>
      <c r="AL38" s="283">
        <f t="shared" si="238"/>
        <v>0</v>
      </c>
      <c r="AM38" s="283">
        <f t="shared" si="239"/>
        <v>0</v>
      </c>
      <c r="AN38" s="283">
        <f t="shared" si="240"/>
        <v>12389.352060809382</v>
      </c>
      <c r="AO38" s="283">
        <f t="shared" si="241"/>
        <v>0</v>
      </c>
      <c r="AP38" s="283">
        <f t="shared" si="242"/>
        <v>0</v>
      </c>
      <c r="AQ38" s="283">
        <f t="shared" si="243"/>
        <v>0</v>
      </c>
      <c r="AR38" s="283">
        <f t="shared" si="244"/>
        <v>0</v>
      </c>
      <c r="AS38" s="283">
        <f t="shared" si="245"/>
        <v>0</v>
      </c>
      <c r="AT38" s="283">
        <f t="shared" si="246"/>
        <v>0</v>
      </c>
      <c r="AU38" s="61">
        <f t="shared" si="247"/>
        <v>12389.352060809382</v>
      </c>
      <c r="AW38" s="415"/>
      <c r="AX38" s="157" t="s">
        <v>58</v>
      </c>
      <c r="AY38" s="283">
        <f t="shared" si="266"/>
        <v>0</v>
      </c>
      <c r="AZ38" s="283">
        <f t="shared" si="248"/>
        <v>0</v>
      </c>
      <c r="BA38" s="283">
        <f t="shared" si="249"/>
        <v>0</v>
      </c>
      <c r="BB38" s="283">
        <f t="shared" si="250"/>
        <v>0</v>
      </c>
      <c r="BC38" s="283">
        <f t="shared" si="251"/>
        <v>0</v>
      </c>
      <c r="BD38" s="283">
        <f t="shared" si="252"/>
        <v>0</v>
      </c>
      <c r="BE38" s="283">
        <f t="shared" si="253"/>
        <v>0</v>
      </c>
      <c r="BF38" s="283">
        <f t="shared" si="254"/>
        <v>0</v>
      </c>
      <c r="BG38" s="283">
        <f t="shared" si="255"/>
        <v>0</v>
      </c>
      <c r="BH38" s="283">
        <f t="shared" si="256"/>
        <v>0</v>
      </c>
      <c r="BI38" s="283">
        <f t="shared" si="257"/>
        <v>0</v>
      </c>
      <c r="BJ38" s="283">
        <f t="shared" si="258"/>
        <v>0</v>
      </c>
      <c r="BK38" s="61">
        <f t="shared" si="259"/>
        <v>0</v>
      </c>
      <c r="BN38" s="341">
        <v>55128.102042872975</v>
      </c>
      <c r="BP38" s="415"/>
      <c r="BQ38" s="157" t="s">
        <v>58</v>
      </c>
      <c r="BR38" s="310">
        <v>0</v>
      </c>
      <c r="BS38" s="310">
        <v>0</v>
      </c>
      <c r="BT38" s="310">
        <v>0</v>
      </c>
      <c r="BU38" s="310">
        <v>0</v>
      </c>
      <c r="BV38" s="310">
        <v>0</v>
      </c>
      <c r="BW38" s="310">
        <v>0</v>
      </c>
      <c r="BX38" s="310">
        <v>0</v>
      </c>
      <c r="BY38" s="310">
        <v>0</v>
      </c>
      <c r="BZ38" s="310">
        <v>0</v>
      </c>
      <c r="CA38" s="310">
        <v>0</v>
      </c>
      <c r="CB38" s="310">
        <v>0</v>
      </c>
      <c r="CC38" s="310">
        <v>0</v>
      </c>
      <c r="CD38" s="311">
        <f t="shared" si="260"/>
        <v>0</v>
      </c>
      <c r="CF38" s="415"/>
      <c r="CG38" s="157" t="s">
        <v>58</v>
      </c>
      <c r="CH38" s="310">
        <v>0</v>
      </c>
      <c r="CI38" s="310">
        <v>0</v>
      </c>
      <c r="CJ38" s="310">
        <v>0</v>
      </c>
      <c r="CK38" s="310">
        <v>2.1192871691824027E-2</v>
      </c>
      <c r="CL38" s="310">
        <v>0</v>
      </c>
      <c r="CM38" s="310">
        <v>0</v>
      </c>
      <c r="CN38" s="310">
        <v>0</v>
      </c>
      <c r="CO38" s="310">
        <v>0</v>
      </c>
      <c r="CP38" s="310">
        <v>3.7514916631583947E-2</v>
      </c>
      <c r="CQ38" s="310">
        <v>0.29647576362931377</v>
      </c>
      <c r="CR38" s="310">
        <v>0.1128790223189131</v>
      </c>
      <c r="CS38" s="310">
        <v>0.30719992159346454</v>
      </c>
      <c r="CT38" s="311">
        <f t="shared" si="261"/>
        <v>0.77526249586509943</v>
      </c>
      <c r="CV38" s="415"/>
      <c r="CW38" s="157" t="s">
        <v>58</v>
      </c>
      <c r="CX38" s="310">
        <v>0</v>
      </c>
      <c r="CY38" s="310">
        <v>0</v>
      </c>
      <c r="CZ38" s="310">
        <v>0</v>
      </c>
      <c r="DA38" s="310">
        <v>0</v>
      </c>
      <c r="DB38" s="310">
        <v>0</v>
      </c>
      <c r="DC38" s="310">
        <v>0.22473750413490051</v>
      </c>
      <c r="DD38" s="310">
        <v>0</v>
      </c>
      <c r="DE38" s="310">
        <v>0</v>
      </c>
      <c r="DF38" s="310">
        <v>0</v>
      </c>
      <c r="DG38" s="310">
        <v>0</v>
      </c>
      <c r="DH38" s="310">
        <v>0</v>
      </c>
      <c r="DI38" s="310">
        <v>0</v>
      </c>
      <c r="DJ38" s="311">
        <f t="shared" si="262"/>
        <v>0.22473750413490051</v>
      </c>
      <c r="DL38" s="415"/>
      <c r="DM38" s="157" t="s">
        <v>58</v>
      </c>
      <c r="DN38" s="310">
        <v>0</v>
      </c>
      <c r="DO38" s="310">
        <v>0</v>
      </c>
      <c r="DP38" s="310">
        <v>0</v>
      </c>
      <c r="DQ38" s="310">
        <v>0</v>
      </c>
      <c r="DR38" s="310">
        <v>0</v>
      </c>
      <c r="DS38" s="310">
        <v>0</v>
      </c>
      <c r="DT38" s="310">
        <v>0</v>
      </c>
      <c r="DU38" s="310">
        <v>0</v>
      </c>
      <c r="DV38" s="310">
        <v>0</v>
      </c>
      <c r="DW38" s="310">
        <v>0</v>
      </c>
      <c r="DX38" s="310">
        <v>0</v>
      </c>
      <c r="DY38" s="310">
        <v>0</v>
      </c>
      <c r="DZ38" s="311">
        <f t="shared" si="263"/>
        <v>0</v>
      </c>
      <c r="EA38" s="340">
        <f t="shared" si="267"/>
        <v>1</v>
      </c>
    </row>
    <row r="39" spans="1:131" x14ac:dyDescent="0.25">
      <c r="A39" s="415"/>
      <c r="B39" s="157" t="s">
        <v>57</v>
      </c>
      <c r="C39" s="283">
        <f t="shared" si="211"/>
        <v>0</v>
      </c>
      <c r="D39" s="283">
        <f t="shared" si="212"/>
        <v>3655.5923645045496</v>
      </c>
      <c r="E39" s="283">
        <f t="shared" si="213"/>
        <v>5697.4250354704</v>
      </c>
      <c r="F39" s="283">
        <f t="shared" si="214"/>
        <v>29724.670954605601</v>
      </c>
      <c r="G39" s="283">
        <f t="shared" si="215"/>
        <v>24903.192606425568</v>
      </c>
      <c r="H39" s="283">
        <f t="shared" si="216"/>
        <v>9722.6310721146929</v>
      </c>
      <c r="I39" s="283">
        <f t="shared" si="217"/>
        <v>8739.6661404675451</v>
      </c>
      <c r="J39" s="283">
        <f t="shared" si="218"/>
        <v>12658.32537876543</v>
      </c>
      <c r="K39" s="283">
        <f t="shared" si="219"/>
        <v>80847.333428444166</v>
      </c>
      <c r="L39" s="283">
        <f t="shared" si="220"/>
        <v>15381.868980744124</v>
      </c>
      <c r="M39" s="283">
        <f t="shared" si="221"/>
        <v>112360.67054644031</v>
      </c>
      <c r="N39" s="283">
        <f t="shared" si="222"/>
        <v>101524.01255179218</v>
      </c>
      <c r="O39" s="61">
        <f t="shared" si="223"/>
        <v>405215.38905977458</v>
      </c>
      <c r="Q39" s="415"/>
      <c r="R39" s="157" t="s">
        <v>57</v>
      </c>
      <c r="S39" s="283">
        <f t="shared" si="264"/>
        <v>0</v>
      </c>
      <c r="T39" s="283">
        <f t="shared" si="224"/>
        <v>42234.01939409021</v>
      </c>
      <c r="U39" s="283">
        <f t="shared" si="225"/>
        <v>176047.84064297826</v>
      </c>
      <c r="V39" s="283">
        <f t="shared" si="226"/>
        <v>450046.78749391373</v>
      </c>
      <c r="W39" s="283">
        <f t="shared" si="227"/>
        <v>332489.59995667182</v>
      </c>
      <c r="X39" s="283">
        <f t="shared" si="228"/>
        <v>165342.24463921637</v>
      </c>
      <c r="Y39" s="283">
        <f t="shared" si="229"/>
        <v>126310.36400819056</v>
      </c>
      <c r="Z39" s="283">
        <f t="shared" si="230"/>
        <v>224242.91153540663</v>
      </c>
      <c r="AA39" s="283">
        <f t="shared" si="231"/>
        <v>326617.4794679599</v>
      </c>
      <c r="AB39" s="283">
        <f t="shared" si="232"/>
        <v>475013.9137888985</v>
      </c>
      <c r="AC39" s="283">
        <f t="shared" si="233"/>
        <v>561506.1975070819</v>
      </c>
      <c r="AD39" s="283">
        <f t="shared" si="234"/>
        <v>1396329.1649610477</v>
      </c>
      <c r="AE39" s="61">
        <f t="shared" si="235"/>
        <v>4276180.5233954554</v>
      </c>
      <c r="AG39" s="415"/>
      <c r="AH39" s="157" t="s">
        <v>57</v>
      </c>
      <c r="AI39" s="283">
        <f t="shared" si="265"/>
        <v>0</v>
      </c>
      <c r="AJ39" s="283">
        <f t="shared" si="236"/>
        <v>0</v>
      </c>
      <c r="AK39" s="283">
        <f t="shared" si="237"/>
        <v>0</v>
      </c>
      <c r="AL39" s="283">
        <f t="shared" si="238"/>
        <v>0</v>
      </c>
      <c r="AM39" s="283">
        <f t="shared" si="239"/>
        <v>5285.3812223962468</v>
      </c>
      <c r="AN39" s="283">
        <f t="shared" si="240"/>
        <v>741401.26461055723</v>
      </c>
      <c r="AO39" s="283">
        <f t="shared" si="241"/>
        <v>197049.45357568061</v>
      </c>
      <c r="AP39" s="283">
        <f t="shared" si="242"/>
        <v>0</v>
      </c>
      <c r="AQ39" s="283">
        <f t="shared" si="243"/>
        <v>3741.8669844045153</v>
      </c>
      <c r="AR39" s="283">
        <f t="shared" si="244"/>
        <v>55713.603722941654</v>
      </c>
      <c r="AS39" s="283">
        <f t="shared" si="245"/>
        <v>11006.378558385763</v>
      </c>
      <c r="AT39" s="283">
        <f t="shared" si="246"/>
        <v>407753.52482340235</v>
      </c>
      <c r="AU39" s="61">
        <f t="shared" si="247"/>
        <v>1421951.4734977684</v>
      </c>
      <c r="AW39" s="415"/>
      <c r="AX39" s="157" t="s">
        <v>57</v>
      </c>
      <c r="AY39" s="283">
        <f t="shared" si="266"/>
        <v>0</v>
      </c>
      <c r="AZ39" s="283">
        <f t="shared" si="248"/>
        <v>0</v>
      </c>
      <c r="BA39" s="283">
        <f t="shared" si="249"/>
        <v>0</v>
      </c>
      <c r="BB39" s="283">
        <f t="shared" si="250"/>
        <v>0</v>
      </c>
      <c r="BC39" s="283">
        <f t="shared" si="251"/>
        <v>0</v>
      </c>
      <c r="BD39" s="283">
        <f t="shared" si="252"/>
        <v>0</v>
      </c>
      <c r="BE39" s="283">
        <f t="shared" si="253"/>
        <v>0</v>
      </c>
      <c r="BF39" s="283">
        <f t="shared" si="254"/>
        <v>0</v>
      </c>
      <c r="BG39" s="283">
        <f t="shared" si="255"/>
        <v>0</v>
      </c>
      <c r="BH39" s="283">
        <f t="shared" si="256"/>
        <v>18447.210940249999</v>
      </c>
      <c r="BI39" s="283">
        <f t="shared" si="257"/>
        <v>0</v>
      </c>
      <c r="BJ39" s="283">
        <f t="shared" si="258"/>
        <v>0</v>
      </c>
      <c r="BK39" s="61">
        <f t="shared" si="259"/>
        <v>18447.210940249999</v>
      </c>
      <c r="BN39" s="341">
        <v>6121794.5968932481</v>
      </c>
      <c r="BP39" s="415"/>
      <c r="BQ39" s="157" t="s">
        <v>57</v>
      </c>
      <c r="BR39" s="310">
        <v>0</v>
      </c>
      <c r="BS39" s="310">
        <v>5.9714391044085786E-4</v>
      </c>
      <c r="BT39" s="310">
        <v>9.3067889575416149E-4</v>
      </c>
      <c r="BU39" s="310">
        <v>4.8555485624575817E-3</v>
      </c>
      <c r="BV39" s="310">
        <v>4.0679562524139077E-3</v>
      </c>
      <c r="BW39" s="310">
        <v>1.5881994925228027E-3</v>
      </c>
      <c r="BX39" s="310">
        <v>1.4276313917658788E-3</v>
      </c>
      <c r="BY39" s="310">
        <v>2.0677474845675822E-3</v>
      </c>
      <c r="BZ39" s="310">
        <v>1.3206476001248623E-2</v>
      </c>
      <c r="CA39" s="310">
        <v>2.5126404908374866E-3</v>
      </c>
      <c r="CB39" s="310">
        <v>1.8354204599328156E-2</v>
      </c>
      <c r="CC39" s="310">
        <v>1.6584027925947507E-2</v>
      </c>
      <c r="CD39" s="311">
        <f t="shared" si="260"/>
        <v>6.6192255007284539E-2</v>
      </c>
      <c r="CF39" s="415"/>
      <c r="CG39" s="157" t="s">
        <v>57</v>
      </c>
      <c r="CH39" s="310">
        <v>0</v>
      </c>
      <c r="CI39" s="310">
        <v>6.8989605459032505E-3</v>
      </c>
      <c r="CJ39" s="310">
        <v>2.8757554317866342E-2</v>
      </c>
      <c r="CK39" s="310">
        <v>7.3515499478258903E-2</v>
      </c>
      <c r="CL39" s="310">
        <v>5.4312439709330841E-2</v>
      </c>
      <c r="CM39" s="310">
        <v>2.7008786724586606E-2</v>
      </c>
      <c r="CN39" s="310">
        <v>2.0632898083887338E-2</v>
      </c>
      <c r="CO39" s="310">
        <v>3.6630257351203475E-2</v>
      </c>
      <c r="CP39" s="310">
        <v>5.3353224172812838E-2</v>
      </c>
      <c r="CQ39" s="310">
        <v>7.7593899349377632E-2</v>
      </c>
      <c r="CR39" s="310">
        <v>9.1722482455069781E-2</v>
      </c>
      <c r="CS39" s="310">
        <v>0.22809147593251028</v>
      </c>
      <c r="CT39" s="311">
        <f t="shared" si="261"/>
        <v>0.69851747812080722</v>
      </c>
      <c r="CV39" s="415"/>
      <c r="CW39" s="157" t="s">
        <v>57</v>
      </c>
      <c r="CX39" s="310">
        <v>0</v>
      </c>
      <c r="CY39" s="310">
        <v>0</v>
      </c>
      <c r="CZ39" s="310">
        <v>0</v>
      </c>
      <c r="DA39" s="310">
        <v>0</v>
      </c>
      <c r="DB39" s="310">
        <v>8.6337121227140275E-4</v>
      </c>
      <c r="DC39" s="310">
        <v>0.12110848426486104</v>
      </c>
      <c r="DD39" s="310">
        <v>3.2188184437890371E-2</v>
      </c>
      <c r="DE39" s="310">
        <v>0</v>
      </c>
      <c r="DF39" s="310">
        <v>6.1123693798930735E-4</v>
      </c>
      <c r="DG39" s="310">
        <v>9.100861330959352E-3</v>
      </c>
      <c r="DH39" s="310">
        <v>1.7979006620005501E-3</v>
      </c>
      <c r="DI39" s="310">
        <v>6.6606861496191549E-2</v>
      </c>
      <c r="DJ39" s="311">
        <f t="shared" si="262"/>
        <v>0.23227690034216358</v>
      </c>
      <c r="DL39" s="415"/>
      <c r="DM39" s="157" t="s">
        <v>57</v>
      </c>
      <c r="DN39" s="310">
        <v>0</v>
      </c>
      <c r="DO39" s="310">
        <v>0</v>
      </c>
      <c r="DP39" s="310">
        <v>0</v>
      </c>
      <c r="DQ39" s="310">
        <v>0</v>
      </c>
      <c r="DR39" s="310">
        <v>0</v>
      </c>
      <c r="DS39" s="310">
        <v>0</v>
      </c>
      <c r="DT39" s="310">
        <v>0</v>
      </c>
      <c r="DU39" s="310">
        <v>0</v>
      </c>
      <c r="DV39" s="310">
        <v>0</v>
      </c>
      <c r="DW39" s="310">
        <v>3.0133665297446899E-3</v>
      </c>
      <c r="DX39" s="310">
        <v>0</v>
      </c>
      <c r="DY39" s="310">
        <v>0</v>
      </c>
      <c r="DZ39" s="311">
        <f t="shared" si="263"/>
        <v>3.0133665297446899E-3</v>
      </c>
      <c r="EA39" s="340">
        <f t="shared" si="267"/>
        <v>1</v>
      </c>
    </row>
    <row r="40" spans="1:131" x14ac:dyDescent="0.25">
      <c r="A40" s="415"/>
      <c r="B40" s="157" t="s">
        <v>56</v>
      </c>
      <c r="C40" s="283">
        <f t="shared" si="211"/>
        <v>0</v>
      </c>
      <c r="D40" s="283">
        <f t="shared" si="212"/>
        <v>0</v>
      </c>
      <c r="E40" s="283">
        <f t="shared" si="213"/>
        <v>0</v>
      </c>
      <c r="F40" s="283">
        <f t="shared" si="214"/>
        <v>0</v>
      </c>
      <c r="G40" s="283">
        <f t="shared" si="215"/>
        <v>0</v>
      </c>
      <c r="H40" s="283">
        <f t="shared" si="216"/>
        <v>0</v>
      </c>
      <c r="I40" s="283">
        <f t="shared" si="217"/>
        <v>0</v>
      </c>
      <c r="J40" s="283">
        <f t="shared" si="218"/>
        <v>0</v>
      </c>
      <c r="K40" s="283">
        <f t="shared" si="219"/>
        <v>0</v>
      </c>
      <c r="L40" s="283">
        <f t="shared" si="220"/>
        <v>0</v>
      </c>
      <c r="M40" s="283">
        <f t="shared" si="221"/>
        <v>0</v>
      </c>
      <c r="N40" s="283">
        <f t="shared" si="222"/>
        <v>0</v>
      </c>
      <c r="O40" s="61">
        <f t="shared" si="223"/>
        <v>0</v>
      </c>
      <c r="Q40" s="415"/>
      <c r="R40" s="157" t="s">
        <v>56</v>
      </c>
      <c r="S40" s="283">
        <f t="shared" si="264"/>
        <v>0</v>
      </c>
      <c r="T40" s="283">
        <f t="shared" si="224"/>
        <v>0</v>
      </c>
      <c r="U40" s="283">
        <f t="shared" si="225"/>
        <v>0</v>
      </c>
      <c r="V40" s="283">
        <f t="shared" si="226"/>
        <v>0</v>
      </c>
      <c r="W40" s="283">
        <f t="shared" si="227"/>
        <v>0</v>
      </c>
      <c r="X40" s="283">
        <f t="shared" si="228"/>
        <v>0</v>
      </c>
      <c r="Y40" s="283">
        <f t="shared" si="229"/>
        <v>0</v>
      </c>
      <c r="Z40" s="283">
        <f t="shared" si="230"/>
        <v>0</v>
      </c>
      <c r="AA40" s="283">
        <f t="shared" si="231"/>
        <v>0</v>
      </c>
      <c r="AB40" s="283">
        <f t="shared" si="232"/>
        <v>0</v>
      </c>
      <c r="AC40" s="283">
        <f t="shared" si="233"/>
        <v>0</v>
      </c>
      <c r="AD40" s="283">
        <f t="shared" si="234"/>
        <v>0</v>
      </c>
      <c r="AE40" s="61">
        <f t="shared" si="235"/>
        <v>0</v>
      </c>
      <c r="AG40" s="415"/>
      <c r="AH40" s="157" t="s">
        <v>56</v>
      </c>
      <c r="AI40" s="283">
        <f t="shared" si="265"/>
        <v>0</v>
      </c>
      <c r="AJ40" s="283">
        <f t="shared" si="236"/>
        <v>0</v>
      </c>
      <c r="AK40" s="283">
        <f t="shared" si="237"/>
        <v>0</v>
      </c>
      <c r="AL40" s="283">
        <f t="shared" si="238"/>
        <v>0</v>
      </c>
      <c r="AM40" s="283">
        <f t="shared" si="239"/>
        <v>0</v>
      </c>
      <c r="AN40" s="283">
        <f t="shared" si="240"/>
        <v>0</v>
      </c>
      <c r="AO40" s="283">
        <f t="shared" si="241"/>
        <v>0</v>
      </c>
      <c r="AP40" s="283">
        <f t="shared" si="242"/>
        <v>0</v>
      </c>
      <c r="AQ40" s="283">
        <f t="shared" si="243"/>
        <v>0</v>
      </c>
      <c r="AR40" s="283">
        <f t="shared" si="244"/>
        <v>0</v>
      </c>
      <c r="AS40" s="283">
        <f t="shared" si="245"/>
        <v>0</v>
      </c>
      <c r="AT40" s="283">
        <f t="shared" si="246"/>
        <v>0</v>
      </c>
      <c r="AU40" s="61">
        <f t="shared" si="247"/>
        <v>0</v>
      </c>
      <c r="AW40" s="415"/>
      <c r="AX40" s="157" t="s">
        <v>56</v>
      </c>
      <c r="AY40" s="283">
        <f t="shared" si="266"/>
        <v>0</v>
      </c>
      <c r="AZ40" s="283">
        <f t="shared" si="248"/>
        <v>0</v>
      </c>
      <c r="BA40" s="283">
        <f t="shared" si="249"/>
        <v>0</v>
      </c>
      <c r="BB40" s="283">
        <f t="shared" si="250"/>
        <v>0</v>
      </c>
      <c r="BC40" s="283">
        <f t="shared" si="251"/>
        <v>0</v>
      </c>
      <c r="BD40" s="283">
        <f t="shared" si="252"/>
        <v>0</v>
      </c>
      <c r="BE40" s="283">
        <f t="shared" si="253"/>
        <v>0</v>
      </c>
      <c r="BF40" s="283">
        <f t="shared" si="254"/>
        <v>0</v>
      </c>
      <c r="BG40" s="283">
        <f t="shared" si="255"/>
        <v>0</v>
      </c>
      <c r="BH40" s="283">
        <f t="shared" si="256"/>
        <v>0</v>
      </c>
      <c r="BI40" s="283">
        <f t="shared" si="257"/>
        <v>0</v>
      </c>
      <c r="BJ40" s="283">
        <f t="shared" si="258"/>
        <v>0</v>
      </c>
      <c r="BK40" s="61">
        <f t="shared" si="259"/>
        <v>0</v>
      </c>
      <c r="BN40" s="321"/>
      <c r="BP40" s="415"/>
      <c r="BQ40" s="157" t="s">
        <v>56</v>
      </c>
      <c r="BR40" s="310">
        <v>0</v>
      </c>
      <c r="BS40" s="310">
        <v>0</v>
      </c>
      <c r="BT40" s="310">
        <v>0</v>
      </c>
      <c r="BU40" s="310">
        <v>0</v>
      </c>
      <c r="BV40" s="310">
        <v>0</v>
      </c>
      <c r="BW40" s="310">
        <v>0</v>
      </c>
      <c r="BX40" s="310">
        <v>0</v>
      </c>
      <c r="BY40" s="310">
        <v>0</v>
      </c>
      <c r="BZ40" s="310">
        <v>0</v>
      </c>
      <c r="CA40" s="310">
        <v>0</v>
      </c>
      <c r="CB40" s="310">
        <v>0</v>
      </c>
      <c r="CC40" s="310">
        <v>0</v>
      </c>
      <c r="CD40" s="311">
        <f t="shared" si="260"/>
        <v>0</v>
      </c>
      <c r="CF40" s="415"/>
      <c r="CG40" s="157" t="s">
        <v>56</v>
      </c>
      <c r="CH40" s="310">
        <v>0</v>
      </c>
      <c r="CI40" s="310">
        <v>0</v>
      </c>
      <c r="CJ40" s="310">
        <v>0</v>
      </c>
      <c r="CK40" s="310">
        <v>0</v>
      </c>
      <c r="CL40" s="310">
        <v>0</v>
      </c>
      <c r="CM40" s="310">
        <v>0</v>
      </c>
      <c r="CN40" s="310">
        <v>0</v>
      </c>
      <c r="CO40" s="310">
        <v>0</v>
      </c>
      <c r="CP40" s="310">
        <v>0</v>
      </c>
      <c r="CQ40" s="310">
        <v>0</v>
      </c>
      <c r="CR40" s="310">
        <v>0.11348195121221819</v>
      </c>
      <c r="CS40" s="310">
        <v>0.3284750142317574</v>
      </c>
      <c r="CT40" s="311">
        <f t="shared" si="261"/>
        <v>0.44195696544397556</v>
      </c>
      <c r="CV40" s="415"/>
      <c r="CW40" s="157" t="s">
        <v>56</v>
      </c>
      <c r="CX40" s="310">
        <v>0</v>
      </c>
      <c r="CY40" s="310">
        <v>0</v>
      </c>
      <c r="CZ40" s="310">
        <v>0</v>
      </c>
      <c r="DA40" s="310">
        <v>0</v>
      </c>
      <c r="DB40" s="310">
        <v>0.49669250040674873</v>
      </c>
      <c r="DC40" s="310">
        <v>0</v>
      </c>
      <c r="DD40" s="310">
        <v>0</v>
      </c>
      <c r="DE40" s="310">
        <v>0</v>
      </c>
      <c r="DF40" s="310">
        <v>0</v>
      </c>
      <c r="DG40" s="310">
        <v>0</v>
      </c>
      <c r="DH40" s="310">
        <v>0</v>
      </c>
      <c r="DI40" s="310">
        <v>0</v>
      </c>
      <c r="DJ40" s="311">
        <f t="shared" si="262"/>
        <v>0.49669250040674873</v>
      </c>
      <c r="DL40" s="415"/>
      <c r="DM40" s="157" t="s">
        <v>56</v>
      </c>
      <c r="DN40" s="310">
        <v>0</v>
      </c>
      <c r="DO40" s="310">
        <v>0</v>
      </c>
      <c r="DP40" s="310">
        <v>0</v>
      </c>
      <c r="DQ40" s="310">
        <v>0</v>
      </c>
      <c r="DR40" s="310">
        <v>6.1350534149275548E-2</v>
      </c>
      <c r="DS40" s="310">
        <v>0</v>
      </c>
      <c r="DT40" s="310">
        <v>0</v>
      </c>
      <c r="DU40" s="310">
        <v>0</v>
      </c>
      <c r="DV40" s="310">
        <v>0</v>
      </c>
      <c r="DW40" s="310">
        <v>0</v>
      </c>
      <c r="DX40" s="310">
        <v>0</v>
      </c>
      <c r="DY40" s="310">
        <v>0</v>
      </c>
      <c r="DZ40" s="311">
        <f t="shared" si="263"/>
        <v>6.1350534149275548E-2</v>
      </c>
      <c r="EA40" s="340">
        <f t="shared" si="267"/>
        <v>0.99999999999999978</v>
      </c>
    </row>
    <row r="41" spans="1:131" x14ac:dyDescent="0.25">
      <c r="A41" s="415"/>
      <c r="B41" s="157" t="s">
        <v>55</v>
      </c>
      <c r="C41" s="283">
        <f t="shared" si="211"/>
        <v>0</v>
      </c>
      <c r="D41" s="283">
        <f t="shared" si="212"/>
        <v>0</v>
      </c>
      <c r="E41" s="283">
        <f t="shared" si="213"/>
        <v>0</v>
      </c>
      <c r="F41" s="283">
        <f t="shared" si="214"/>
        <v>0</v>
      </c>
      <c r="G41" s="283">
        <f t="shared" si="215"/>
        <v>0</v>
      </c>
      <c r="H41" s="283">
        <f t="shared" si="216"/>
        <v>0</v>
      </c>
      <c r="I41" s="283">
        <f t="shared" si="217"/>
        <v>0</v>
      </c>
      <c r="J41" s="283">
        <f t="shared" si="218"/>
        <v>0</v>
      </c>
      <c r="K41" s="283">
        <f t="shared" si="219"/>
        <v>0</v>
      </c>
      <c r="L41" s="283">
        <f t="shared" si="220"/>
        <v>0</v>
      </c>
      <c r="M41" s="283">
        <f t="shared" si="221"/>
        <v>0</v>
      </c>
      <c r="N41" s="283">
        <f t="shared" si="222"/>
        <v>0</v>
      </c>
      <c r="O41" s="61">
        <f t="shared" si="223"/>
        <v>0</v>
      </c>
      <c r="Q41" s="415"/>
      <c r="R41" s="157" t="s">
        <v>55</v>
      </c>
      <c r="S41" s="283">
        <f t="shared" si="264"/>
        <v>0</v>
      </c>
      <c r="T41" s="283">
        <f t="shared" si="224"/>
        <v>0</v>
      </c>
      <c r="U41" s="283">
        <f t="shared" si="225"/>
        <v>0</v>
      </c>
      <c r="V41" s="283">
        <f t="shared" si="226"/>
        <v>0</v>
      </c>
      <c r="W41" s="283">
        <f t="shared" si="227"/>
        <v>0</v>
      </c>
      <c r="X41" s="283">
        <f t="shared" si="228"/>
        <v>0</v>
      </c>
      <c r="Y41" s="283">
        <f t="shared" si="229"/>
        <v>0</v>
      </c>
      <c r="Z41" s="283">
        <f t="shared" si="230"/>
        <v>0</v>
      </c>
      <c r="AA41" s="283">
        <f t="shared" si="231"/>
        <v>0</v>
      </c>
      <c r="AB41" s="283">
        <f t="shared" si="232"/>
        <v>0</v>
      </c>
      <c r="AC41" s="283">
        <f t="shared" si="233"/>
        <v>0</v>
      </c>
      <c r="AD41" s="283">
        <f t="shared" si="234"/>
        <v>0</v>
      </c>
      <c r="AE41" s="61">
        <f t="shared" si="235"/>
        <v>0</v>
      </c>
      <c r="AG41" s="415"/>
      <c r="AH41" s="157" t="s">
        <v>55</v>
      </c>
      <c r="AI41" s="283">
        <f t="shared" si="265"/>
        <v>0</v>
      </c>
      <c r="AJ41" s="283">
        <f t="shared" si="236"/>
        <v>0</v>
      </c>
      <c r="AK41" s="283">
        <f t="shared" si="237"/>
        <v>0</v>
      </c>
      <c r="AL41" s="283">
        <f t="shared" si="238"/>
        <v>0</v>
      </c>
      <c r="AM41" s="283">
        <f t="shared" si="239"/>
        <v>0</v>
      </c>
      <c r="AN41" s="283">
        <f t="shared" si="240"/>
        <v>0</v>
      </c>
      <c r="AO41" s="283">
        <f t="shared" si="241"/>
        <v>0</v>
      </c>
      <c r="AP41" s="283">
        <f t="shared" si="242"/>
        <v>0</v>
      </c>
      <c r="AQ41" s="283">
        <f t="shared" si="243"/>
        <v>0</v>
      </c>
      <c r="AR41" s="283">
        <f t="shared" si="244"/>
        <v>0</v>
      </c>
      <c r="AS41" s="283">
        <f t="shared" si="245"/>
        <v>0</v>
      </c>
      <c r="AT41" s="283">
        <f t="shared" si="246"/>
        <v>0</v>
      </c>
      <c r="AU41" s="61">
        <f t="shared" si="247"/>
        <v>0</v>
      </c>
      <c r="AW41" s="415"/>
      <c r="AX41" s="157" t="s">
        <v>55</v>
      </c>
      <c r="AY41" s="283">
        <f t="shared" si="266"/>
        <v>0</v>
      </c>
      <c r="AZ41" s="283">
        <f t="shared" si="248"/>
        <v>0</v>
      </c>
      <c r="BA41" s="283">
        <f t="shared" si="249"/>
        <v>0</v>
      </c>
      <c r="BB41" s="283">
        <f t="shared" si="250"/>
        <v>0</v>
      </c>
      <c r="BC41" s="283">
        <f t="shared" si="251"/>
        <v>0</v>
      </c>
      <c r="BD41" s="283">
        <f t="shared" si="252"/>
        <v>0</v>
      </c>
      <c r="BE41" s="283">
        <f t="shared" si="253"/>
        <v>0</v>
      </c>
      <c r="BF41" s="283">
        <f t="shared" si="254"/>
        <v>0</v>
      </c>
      <c r="BG41" s="283">
        <f t="shared" si="255"/>
        <v>0</v>
      </c>
      <c r="BH41" s="283">
        <f t="shared" si="256"/>
        <v>0</v>
      </c>
      <c r="BI41" s="283">
        <f t="shared" si="257"/>
        <v>0</v>
      </c>
      <c r="BJ41" s="283">
        <f t="shared" si="258"/>
        <v>0</v>
      </c>
      <c r="BK41" s="61">
        <f t="shared" si="259"/>
        <v>0</v>
      </c>
      <c r="BN41" s="321"/>
      <c r="BP41" s="415"/>
      <c r="BQ41" s="157" t="s">
        <v>55</v>
      </c>
      <c r="BR41" s="339">
        <v>0</v>
      </c>
      <c r="BS41" s="339">
        <v>8.6125930972273824E-3</v>
      </c>
      <c r="BT41" s="339">
        <v>9.4947623685601862E-3</v>
      </c>
      <c r="BU41" s="339">
        <v>9.3346706509233098E-3</v>
      </c>
      <c r="BV41" s="339">
        <v>1.4614701749044409E-2</v>
      </c>
      <c r="BW41" s="339">
        <v>1.7846460311749562E-2</v>
      </c>
      <c r="BX41" s="339">
        <v>6.8435313308665563E-3</v>
      </c>
      <c r="BY41" s="339">
        <v>1.0693789402434574E-2</v>
      </c>
      <c r="BZ41" s="339">
        <v>8.0704105715009942E-3</v>
      </c>
      <c r="CA41" s="339">
        <v>1.6889893384538786E-2</v>
      </c>
      <c r="CB41" s="339">
        <v>1.513986791442805E-2</v>
      </c>
      <c r="CC41" s="339">
        <v>4.06244058994377E-2</v>
      </c>
      <c r="CD41" s="311">
        <f t="shared" si="260"/>
        <v>0.15816508668071153</v>
      </c>
      <c r="CF41" s="415"/>
      <c r="CG41" s="157" t="s">
        <v>55</v>
      </c>
      <c r="CH41" s="339">
        <v>0</v>
      </c>
      <c r="CI41" s="339">
        <v>7.7914316871011665E-3</v>
      </c>
      <c r="CJ41" s="339">
        <v>2.7678764414409755E-2</v>
      </c>
      <c r="CK41" s="339">
        <v>3.6419584590772547E-2</v>
      </c>
      <c r="CL41" s="339">
        <v>3.6392537111752804E-2</v>
      </c>
      <c r="CM41" s="339">
        <v>3.12803620903635E-2</v>
      </c>
      <c r="CN41" s="339">
        <v>3.3273441824352719E-2</v>
      </c>
      <c r="CO41" s="339">
        <v>2.9084974148539673E-2</v>
      </c>
      <c r="CP41" s="339">
        <v>6.2920637811138533E-2</v>
      </c>
      <c r="CQ41" s="339">
        <v>8.9690700459076719E-2</v>
      </c>
      <c r="CR41" s="339">
        <v>7.0651335733741896E-2</v>
      </c>
      <c r="CS41" s="339">
        <v>0.205858433024981</v>
      </c>
      <c r="CT41" s="311">
        <f t="shared" si="261"/>
        <v>0.63104220289623025</v>
      </c>
      <c r="CV41" s="415"/>
      <c r="CW41" s="157" t="s">
        <v>55</v>
      </c>
      <c r="CX41" s="339">
        <v>0</v>
      </c>
      <c r="CY41" s="339">
        <v>3.2793858452682201E-3</v>
      </c>
      <c r="CZ41" s="339">
        <v>3.7590189995882479E-4</v>
      </c>
      <c r="DA41" s="339">
        <v>8.1198099879546837E-3</v>
      </c>
      <c r="DB41" s="339">
        <v>1.1215211571580072E-2</v>
      </c>
      <c r="DC41" s="339">
        <v>2.2151145695108527E-2</v>
      </c>
      <c r="DD41" s="339">
        <v>7.2741884382186792E-3</v>
      </c>
      <c r="DE41" s="339">
        <v>9.1824186268133715E-3</v>
      </c>
      <c r="DF41" s="339">
        <v>5.5427092471022205E-3</v>
      </c>
      <c r="DG41" s="339">
        <v>1.0359395072630633E-2</v>
      </c>
      <c r="DH41" s="339">
        <v>4.5673826429346882E-3</v>
      </c>
      <c r="DI41" s="339">
        <v>0.1033396447207432</v>
      </c>
      <c r="DJ41" s="311">
        <f t="shared" si="262"/>
        <v>0.1854071937483131</v>
      </c>
      <c r="DL41" s="415"/>
      <c r="DM41" s="157" t="s">
        <v>55</v>
      </c>
      <c r="DN41" s="339">
        <v>0</v>
      </c>
      <c r="DO41" s="339">
        <v>0</v>
      </c>
      <c r="DP41" s="339">
        <v>1.0603354224242476E-3</v>
      </c>
      <c r="DQ41" s="339">
        <v>0</v>
      </c>
      <c r="DR41" s="339">
        <v>1.4562949098716688E-3</v>
      </c>
      <c r="DS41" s="339">
        <v>2.2427897143161357E-4</v>
      </c>
      <c r="DT41" s="339">
        <v>2.0471238057913864E-5</v>
      </c>
      <c r="DU41" s="339">
        <v>1.6922152052182133E-3</v>
      </c>
      <c r="DV41" s="339">
        <v>5.464483527000308E-3</v>
      </c>
      <c r="DW41" s="339">
        <v>7.35598208229818E-4</v>
      </c>
      <c r="DX41" s="339">
        <v>0</v>
      </c>
      <c r="DY41" s="339">
        <v>1.4731839192511323E-2</v>
      </c>
      <c r="DZ41" s="311">
        <f t="shared" si="263"/>
        <v>2.5385516674745104E-2</v>
      </c>
      <c r="EA41" s="340">
        <f t="shared" si="267"/>
        <v>0.99999999999999989</v>
      </c>
    </row>
    <row r="42" spans="1:131" x14ac:dyDescent="0.25">
      <c r="A42" s="415"/>
      <c r="B42" s="157" t="s">
        <v>54</v>
      </c>
      <c r="C42" s="283">
        <f t="shared" si="211"/>
        <v>0</v>
      </c>
      <c r="D42" s="283">
        <f t="shared" si="212"/>
        <v>0</v>
      </c>
      <c r="E42" s="283">
        <f t="shared" si="213"/>
        <v>0</v>
      </c>
      <c r="F42" s="283">
        <f t="shared" si="214"/>
        <v>26958.296721148978</v>
      </c>
      <c r="G42" s="283">
        <f t="shared" si="215"/>
        <v>71126.235004449525</v>
      </c>
      <c r="H42" s="283">
        <f t="shared" si="216"/>
        <v>0</v>
      </c>
      <c r="I42" s="283">
        <f t="shared" si="217"/>
        <v>0</v>
      </c>
      <c r="J42" s="283">
        <f t="shared" si="218"/>
        <v>0</v>
      </c>
      <c r="K42" s="283">
        <f t="shared" si="219"/>
        <v>0</v>
      </c>
      <c r="L42" s="283">
        <f t="shared" si="220"/>
        <v>0</v>
      </c>
      <c r="M42" s="283">
        <f t="shared" si="221"/>
        <v>8999.3480918626447</v>
      </c>
      <c r="N42" s="283">
        <f t="shared" si="222"/>
        <v>82386.865186501134</v>
      </c>
      <c r="O42" s="61">
        <f t="shared" si="223"/>
        <v>189470.74500396228</v>
      </c>
      <c r="Q42" s="415"/>
      <c r="R42" s="157" t="s">
        <v>54</v>
      </c>
      <c r="S42" s="283">
        <f t="shared" si="264"/>
        <v>0</v>
      </c>
      <c r="T42" s="283">
        <f t="shared" si="224"/>
        <v>0</v>
      </c>
      <c r="U42" s="283">
        <f t="shared" si="225"/>
        <v>0</v>
      </c>
      <c r="V42" s="283">
        <f t="shared" si="226"/>
        <v>1739432.8966094253</v>
      </c>
      <c r="W42" s="283">
        <f t="shared" si="227"/>
        <v>309151.55017517577</v>
      </c>
      <c r="X42" s="283">
        <f t="shared" si="228"/>
        <v>71383.819818572854</v>
      </c>
      <c r="Y42" s="283">
        <f t="shared" si="229"/>
        <v>570222.95701429911</v>
      </c>
      <c r="Z42" s="283">
        <f t="shared" si="230"/>
        <v>0</v>
      </c>
      <c r="AA42" s="283">
        <f t="shared" si="231"/>
        <v>833566.18741447187</v>
      </c>
      <c r="AB42" s="283">
        <f t="shared" si="232"/>
        <v>664745.02355265862</v>
      </c>
      <c r="AC42" s="283">
        <f t="shared" si="233"/>
        <v>1062180.2374038806</v>
      </c>
      <c r="AD42" s="283">
        <f t="shared" si="234"/>
        <v>2615185.5506085702</v>
      </c>
      <c r="AE42" s="61">
        <f t="shared" si="235"/>
        <v>7865868.2225970551</v>
      </c>
      <c r="AG42" s="415"/>
      <c r="AH42" s="157" t="s">
        <v>54</v>
      </c>
      <c r="AI42" s="283">
        <f t="shared" si="265"/>
        <v>0</v>
      </c>
      <c r="AJ42" s="283">
        <f t="shared" si="236"/>
        <v>0</v>
      </c>
      <c r="AK42" s="283">
        <f t="shared" si="237"/>
        <v>0</v>
      </c>
      <c r="AL42" s="283">
        <f t="shared" si="238"/>
        <v>0</v>
      </c>
      <c r="AM42" s="283">
        <f t="shared" si="239"/>
        <v>80690.301625130276</v>
      </c>
      <c r="AN42" s="283">
        <f t="shared" si="240"/>
        <v>190026.60154340425</v>
      </c>
      <c r="AO42" s="283">
        <f t="shared" si="241"/>
        <v>16809.791481681052</v>
      </c>
      <c r="AP42" s="283">
        <f t="shared" si="242"/>
        <v>0</v>
      </c>
      <c r="AQ42" s="283">
        <f t="shared" si="243"/>
        <v>540499.19514073979</v>
      </c>
      <c r="AR42" s="283">
        <f t="shared" si="244"/>
        <v>0</v>
      </c>
      <c r="AS42" s="283">
        <f t="shared" si="245"/>
        <v>0</v>
      </c>
      <c r="AT42" s="283">
        <f t="shared" si="246"/>
        <v>536800.38051215769</v>
      </c>
      <c r="AU42" s="61">
        <f t="shared" si="247"/>
        <v>1364826.2703031129</v>
      </c>
      <c r="AW42" s="415"/>
      <c r="AX42" s="157" t="s">
        <v>54</v>
      </c>
      <c r="AY42" s="283">
        <f t="shared" si="266"/>
        <v>0</v>
      </c>
      <c r="AZ42" s="283">
        <f t="shared" si="248"/>
        <v>0</v>
      </c>
      <c r="BA42" s="283">
        <f t="shared" si="249"/>
        <v>0</v>
      </c>
      <c r="BB42" s="283">
        <f t="shared" si="250"/>
        <v>0</v>
      </c>
      <c r="BC42" s="283">
        <f t="shared" si="251"/>
        <v>0</v>
      </c>
      <c r="BD42" s="283">
        <f t="shared" si="252"/>
        <v>0</v>
      </c>
      <c r="BE42" s="283">
        <f t="shared" si="253"/>
        <v>0</v>
      </c>
      <c r="BF42" s="283">
        <f t="shared" si="254"/>
        <v>0</v>
      </c>
      <c r="BG42" s="283">
        <f t="shared" si="255"/>
        <v>0</v>
      </c>
      <c r="BH42" s="283">
        <f t="shared" si="256"/>
        <v>0</v>
      </c>
      <c r="BI42" s="283">
        <f t="shared" si="257"/>
        <v>0</v>
      </c>
      <c r="BJ42" s="283">
        <f t="shared" si="258"/>
        <v>556437.12317425502</v>
      </c>
      <c r="BK42" s="61">
        <f t="shared" si="259"/>
        <v>556437.12317425502</v>
      </c>
      <c r="BN42" s="341">
        <v>9976602.3610783834</v>
      </c>
      <c r="BP42" s="415"/>
      <c r="BQ42" s="157" t="s">
        <v>54</v>
      </c>
      <c r="BR42" s="310">
        <v>0</v>
      </c>
      <c r="BS42" s="310">
        <v>0</v>
      </c>
      <c r="BT42" s="310">
        <v>0</v>
      </c>
      <c r="BU42" s="310">
        <v>2.7021520699593185E-3</v>
      </c>
      <c r="BV42" s="310">
        <v>7.1293043894315742E-3</v>
      </c>
      <c r="BW42" s="310">
        <v>0</v>
      </c>
      <c r="BX42" s="310">
        <v>0</v>
      </c>
      <c r="BY42" s="310">
        <v>0</v>
      </c>
      <c r="BZ42" s="310">
        <v>0</v>
      </c>
      <c r="CA42" s="310">
        <v>0</v>
      </c>
      <c r="CB42" s="310">
        <v>9.0204538240109763E-4</v>
      </c>
      <c r="CC42" s="310">
        <v>8.2580083083110701E-3</v>
      </c>
      <c r="CD42" s="311">
        <f t="shared" si="260"/>
        <v>1.8991510150103058E-2</v>
      </c>
      <c r="CF42" s="415"/>
      <c r="CG42" s="157" t="s">
        <v>54</v>
      </c>
      <c r="CH42" s="310">
        <v>0</v>
      </c>
      <c r="CI42" s="310">
        <v>0</v>
      </c>
      <c r="CJ42" s="310">
        <v>0</v>
      </c>
      <c r="CK42" s="310">
        <v>0.17435123037432634</v>
      </c>
      <c r="CL42" s="310">
        <v>3.0987658822733632E-2</v>
      </c>
      <c r="CM42" s="310">
        <v>7.1551232809540267E-3</v>
      </c>
      <c r="CN42" s="310">
        <v>5.7156027310350077E-2</v>
      </c>
      <c r="CO42" s="310">
        <v>0</v>
      </c>
      <c r="CP42" s="310">
        <v>8.35521109537707E-2</v>
      </c>
      <c r="CQ42" s="310">
        <v>6.663040176343217E-2</v>
      </c>
      <c r="CR42" s="310">
        <v>0.10646713169082027</v>
      </c>
      <c r="CS42" s="310">
        <v>0.26213188177281344</v>
      </c>
      <c r="CT42" s="311">
        <f t="shared" si="261"/>
        <v>0.78843156596920061</v>
      </c>
      <c r="CV42" s="415"/>
      <c r="CW42" s="157" t="s">
        <v>54</v>
      </c>
      <c r="CX42" s="310">
        <v>0</v>
      </c>
      <c r="CY42" s="310">
        <v>0</v>
      </c>
      <c r="CZ42" s="310">
        <v>0</v>
      </c>
      <c r="DA42" s="310">
        <v>0</v>
      </c>
      <c r="DB42" s="310">
        <v>8.087954065396705E-3</v>
      </c>
      <c r="DC42" s="310">
        <v>1.9047226166370335E-2</v>
      </c>
      <c r="DD42" s="310">
        <v>1.6849214665767293E-3</v>
      </c>
      <c r="DE42" s="310">
        <v>0</v>
      </c>
      <c r="DF42" s="310">
        <v>5.417668015409572E-2</v>
      </c>
      <c r="DG42" s="310">
        <v>0</v>
      </c>
      <c r="DH42" s="310">
        <v>0</v>
      </c>
      <c r="DI42" s="310">
        <v>5.380593122628316E-2</v>
      </c>
      <c r="DJ42" s="311">
        <f t="shared" si="262"/>
        <v>0.13680271307872266</v>
      </c>
      <c r="DL42" s="415"/>
      <c r="DM42" s="157" t="s">
        <v>54</v>
      </c>
      <c r="DN42" s="310">
        <v>0</v>
      </c>
      <c r="DO42" s="310">
        <v>0</v>
      </c>
      <c r="DP42" s="310">
        <v>0</v>
      </c>
      <c r="DQ42" s="310">
        <v>0</v>
      </c>
      <c r="DR42" s="310">
        <v>0</v>
      </c>
      <c r="DS42" s="310">
        <v>0</v>
      </c>
      <c r="DT42" s="310">
        <v>0</v>
      </c>
      <c r="DU42" s="310">
        <v>0</v>
      </c>
      <c r="DV42" s="310">
        <v>0</v>
      </c>
      <c r="DW42" s="310">
        <v>0</v>
      </c>
      <c r="DX42" s="310">
        <v>0</v>
      </c>
      <c r="DY42" s="310">
        <v>5.5774210801973777E-2</v>
      </c>
      <c r="DZ42" s="311">
        <f t="shared" si="263"/>
        <v>5.5774210801973777E-2</v>
      </c>
      <c r="EA42" s="340">
        <f t="shared" si="267"/>
        <v>1.0000000000000002</v>
      </c>
    </row>
    <row r="43" spans="1:131" x14ac:dyDescent="0.25">
      <c r="A43" s="415"/>
      <c r="B43" s="157" t="s">
        <v>53</v>
      </c>
      <c r="C43" s="283">
        <f t="shared" si="211"/>
        <v>0</v>
      </c>
      <c r="D43" s="283">
        <f t="shared" si="212"/>
        <v>0</v>
      </c>
      <c r="E43" s="283">
        <f t="shared" si="213"/>
        <v>0</v>
      </c>
      <c r="F43" s="283">
        <f t="shared" si="214"/>
        <v>0</v>
      </c>
      <c r="G43" s="283">
        <f t="shared" si="215"/>
        <v>0</v>
      </c>
      <c r="H43" s="283">
        <f t="shared" si="216"/>
        <v>0</v>
      </c>
      <c r="I43" s="283">
        <f t="shared" si="217"/>
        <v>0</v>
      </c>
      <c r="J43" s="283">
        <f t="shared" si="218"/>
        <v>0</v>
      </c>
      <c r="K43" s="283">
        <f t="shared" si="219"/>
        <v>0</v>
      </c>
      <c r="L43" s="283">
        <f t="shared" si="220"/>
        <v>0</v>
      </c>
      <c r="M43" s="283">
        <f t="shared" si="221"/>
        <v>0</v>
      </c>
      <c r="N43" s="283">
        <f t="shared" si="222"/>
        <v>0</v>
      </c>
      <c r="O43" s="61">
        <f t="shared" si="223"/>
        <v>0</v>
      </c>
      <c r="Q43" s="415"/>
      <c r="R43" s="157" t="s">
        <v>53</v>
      </c>
      <c r="S43" s="283">
        <f t="shared" si="264"/>
        <v>0</v>
      </c>
      <c r="T43" s="283">
        <f t="shared" si="224"/>
        <v>0</v>
      </c>
      <c r="U43" s="283">
        <f t="shared" si="225"/>
        <v>0</v>
      </c>
      <c r="V43" s="283">
        <f t="shared" si="226"/>
        <v>0</v>
      </c>
      <c r="W43" s="283">
        <f t="shared" si="227"/>
        <v>0</v>
      </c>
      <c r="X43" s="283">
        <f t="shared" si="228"/>
        <v>0</v>
      </c>
      <c r="Y43" s="283">
        <f t="shared" si="229"/>
        <v>0</v>
      </c>
      <c r="Z43" s="283">
        <f t="shared" si="230"/>
        <v>0</v>
      </c>
      <c r="AA43" s="283">
        <f t="shared" si="231"/>
        <v>0</v>
      </c>
      <c r="AB43" s="283">
        <f t="shared" si="232"/>
        <v>0</v>
      </c>
      <c r="AC43" s="283">
        <f t="shared" si="233"/>
        <v>0</v>
      </c>
      <c r="AD43" s="283">
        <f t="shared" si="234"/>
        <v>0</v>
      </c>
      <c r="AE43" s="61">
        <f t="shared" si="235"/>
        <v>0</v>
      </c>
      <c r="AG43" s="415"/>
      <c r="AH43" s="157" t="s">
        <v>53</v>
      </c>
      <c r="AI43" s="283">
        <f t="shared" si="265"/>
        <v>0</v>
      </c>
      <c r="AJ43" s="283">
        <f t="shared" si="236"/>
        <v>0</v>
      </c>
      <c r="AK43" s="283">
        <f t="shared" si="237"/>
        <v>0</v>
      </c>
      <c r="AL43" s="283">
        <f t="shared" si="238"/>
        <v>0</v>
      </c>
      <c r="AM43" s="283">
        <f t="shared" si="239"/>
        <v>0</v>
      </c>
      <c r="AN43" s="283">
        <f t="shared" si="240"/>
        <v>0</v>
      </c>
      <c r="AO43" s="283">
        <f t="shared" si="241"/>
        <v>0</v>
      </c>
      <c r="AP43" s="283">
        <f t="shared" si="242"/>
        <v>0</v>
      </c>
      <c r="AQ43" s="283">
        <f t="shared" si="243"/>
        <v>0</v>
      </c>
      <c r="AR43" s="283">
        <f t="shared" si="244"/>
        <v>0</v>
      </c>
      <c r="AS43" s="283">
        <f t="shared" si="245"/>
        <v>0</v>
      </c>
      <c r="AT43" s="283">
        <f t="shared" si="246"/>
        <v>0</v>
      </c>
      <c r="AU43" s="61">
        <f t="shared" si="247"/>
        <v>0</v>
      </c>
      <c r="AW43" s="415"/>
      <c r="AX43" s="157" t="s">
        <v>53</v>
      </c>
      <c r="AY43" s="283">
        <f t="shared" si="266"/>
        <v>0</v>
      </c>
      <c r="AZ43" s="283">
        <f t="shared" si="248"/>
        <v>0</v>
      </c>
      <c r="BA43" s="283">
        <f t="shared" si="249"/>
        <v>0</v>
      </c>
      <c r="BB43" s="283">
        <f t="shared" si="250"/>
        <v>0</v>
      </c>
      <c r="BC43" s="283">
        <f t="shared" si="251"/>
        <v>0</v>
      </c>
      <c r="BD43" s="283">
        <f t="shared" si="252"/>
        <v>0</v>
      </c>
      <c r="BE43" s="283">
        <f t="shared" si="253"/>
        <v>0</v>
      </c>
      <c r="BF43" s="283">
        <f t="shared" si="254"/>
        <v>0</v>
      </c>
      <c r="BG43" s="283">
        <f t="shared" si="255"/>
        <v>0</v>
      </c>
      <c r="BH43" s="283">
        <f t="shared" si="256"/>
        <v>0</v>
      </c>
      <c r="BI43" s="283">
        <f t="shared" si="257"/>
        <v>0</v>
      </c>
      <c r="BJ43" s="283">
        <f t="shared" si="258"/>
        <v>0</v>
      </c>
      <c r="BK43" s="61">
        <f t="shared" si="259"/>
        <v>0</v>
      </c>
      <c r="BN43" s="341">
        <v>0</v>
      </c>
      <c r="BP43" s="415"/>
      <c r="BQ43" s="157" t="s">
        <v>53</v>
      </c>
      <c r="BR43" s="310">
        <v>0</v>
      </c>
      <c r="BS43" s="310">
        <v>1.0473734363500242E-2</v>
      </c>
      <c r="BT43" s="310">
        <v>1.1824959361115316E-2</v>
      </c>
      <c r="BU43" s="310">
        <v>1.1057867772463027E-2</v>
      </c>
      <c r="BV43" s="310">
        <v>1.7383766620660719E-2</v>
      </c>
      <c r="BW43" s="310">
        <v>2.1244086107472079E-2</v>
      </c>
      <c r="BX43" s="310">
        <v>7.8720511650052713E-3</v>
      </c>
      <c r="BY43" s="310">
        <v>1.3297453725542321E-2</v>
      </c>
      <c r="BZ43" s="310">
        <v>8.4317538399257749E-3</v>
      </c>
      <c r="CA43" s="310">
        <v>1.8311542657459236E-2</v>
      </c>
      <c r="CB43" s="310">
        <v>1.3826353084687822E-2</v>
      </c>
      <c r="CC43" s="310">
        <v>4.6420022464150383E-2</v>
      </c>
      <c r="CD43" s="311">
        <f t="shared" si="260"/>
        <v>0.1801435911619822</v>
      </c>
      <c r="CF43" s="415"/>
      <c r="CG43" s="157" t="s">
        <v>53</v>
      </c>
      <c r="CH43" s="310">
        <v>0</v>
      </c>
      <c r="CI43" s="310">
        <v>7.6171461215309112E-3</v>
      </c>
      <c r="CJ43" s="310">
        <v>2.9798130183691748E-2</v>
      </c>
      <c r="CK43" s="310">
        <v>2.8671354015873559E-2</v>
      </c>
      <c r="CL43" s="310">
        <v>3.6532761970838608E-2</v>
      </c>
      <c r="CM43" s="310">
        <v>3.4023020986095186E-2</v>
      </c>
      <c r="CN43" s="310">
        <v>3.6519322379838993E-2</v>
      </c>
      <c r="CO43" s="310">
        <v>2.9192358442586004E-2</v>
      </c>
      <c r="CP43" s="310">
        <v>6.7257016626131344E-2</v>
      </c>
      <c r="CQ43" s="310">
        <v>9.3779273057244164E-2</v>
      </c>
      <c r="CR43" s="310">
        <v>7.0717162282119092E-2</v>
      </c>
      <c r="CS43" s="310">
        <v>0.19948120374965839</v>
      </c>
      <c r="CT43" s="311">
        <f t="shared" si="261"/>
        <v>0.63358874981560798</v>
      </c>
      <c r="CV43" s="415"/>
      <c r="CW43" s="157" t="s">
        <v>53</v>
      </c>
      <c r="CX43" s="310">
        <v>0</v>
      </c>
      <c r="CY43" s="310">
        <v>4.1654730883707355E-3</v>
      </c>
      <c r="CZ43" s="310">
        <v>4.7747027096710723E-4</v>
      </c>
      <c r="DA43" s="310">
        <v>1.0129184519422818E-2</v>
      </c>
      <c r="DB43" s="310">
        <v>1.138594472468977E-2</v>
      </c>
      <c r="DC43" s="310">
        <v>9.6027718903416905E-3</v>
      </c>
      <c r="DD43" s="310">
        <v>4.8211980340477217E-3</v>
      </c>
      <c r="DE43" s="310">
        <v>1.1663500265250695E-2</v>
      </c>
      <c r="DF43" s="310">
        <v>4.7528732054885449E-3</v>
      </c>
      <c r="DG43" s="310">
        <v>1.1928548490540428E-2</v>
      </c>
      <c r="DH43" s="310">
        <v>5.4063135981757366E-3</v>
      </c>
      <c r="DI43" s="310">
        <v>8.9822349755250844E-2</v>
      </c>
      <c r="DJ43" s="311">
        <f t="shared" si="262"/>
        <v>0.16415562784254611</v>
      </c>
      <c r="DL43" s="415"/>
      <c r="DM43" s="157" t="s">
        <v>53</v>
      </c>
      <c r="DN43" s="310">
        <v>0</v>
      </c>
      <c r="DO43" s="310">
        <v>0</v>
      </c>
      <c r="DP43" s="310">
        <v>1.3468371442559453E-3</v>
      </c>
      <c r="DQ43" s="310">
        <v>0</v>
      </c>
      <c r="DR43" s="310">
        <v>5.8235676975709608E-4</v>
      </c>
      <c r="DS43" s="310">
        <v>2.8487895717847284E-4</v>
      </c>
      <c r="DT43" s="310">
        <v>2.6002549025729721E-5</v>
      </c>
      <c r="DU43" s="310">
        <v>2.1494503024823853E-3</v>
      </c>
      <c r="DV43" s="310">
        <v>2.6548008270463729E-3</v>
      </c>
      <c r="DW43" s="310">
        <v>5.2711136919730644E-4</v>
      </c>
      <c r="DX43" s="310">
        <v>0</v>
      </c>
      <c r="DY43" s="310">
        <v>1.4540593260920621E-2</v>
      </c>
      <c r="DZ43" s="311">
        <f t="shared" si="263"/>
        <v>2.211203117986393E-2</v>
      </c>
      <c r="EA43" s="340">
        <f t="shared" si="267"/>
        <v>1.0000000000000002</v>
      </c>
    </row>
    <row r="44" spans="1:131" x14ac:dyDescent="0.25">
      <c r="A44" s="415"/>
      <c r="B44" s="157" t="s">
        <v>52</v>
      </c>
      <c r="C44" s="283">
        <f t="shared" si="211"/>
        <v>0</v>
      </c>
      <c r="D44" s="283">
        <f t="shared" si="212"/>
        <v>0</v>
      </c>
      <c r="E44" s="283">
        <f t="shared" si="213"/>
        <v>0</v>
      </c>
      <c r="F44" s="283">
        <f t="shared" si="214"/>
        <v>0</v>
      </c>
      <c r="G44" s="283">
        <f t="shared" si="215"/>
        <v>0</v>
      </c>
      <c r="H44" s="283">
        <f t="shared" si="216"/>
        <v>0</v>
      </c>
      <c r="I44" s="283">
        <f t="shared" si="217"/>
        <v>0</v>
      </c>
      <c r="J44" s="283">
        <f t="shared" si="218"/>
        <v>0</v>
      </c>
      <c r="K44" s="283">
        <f t="shared" si="219"/>
        <v>0</v>
      </c>
      <c r="L44" s="283">
        <f t="shared" si="220"/>
        <v>0</v>
      </c>
      <c r="M44" s="283">
        <f t="shared" si="221"/>
        <v>0</v>
      </c>
      <c r="N44" s="283">
        <f t="shared" si="222"/>
        <v>0</v>
      </c>
      <c r="O44" s="61">
        <f t="shared" si="223"/>
        <v>0</v>
      </c>
      <c r="Q44" s="415"/>
      <c r="R44" s="157" t="s">
        <v>52</v>
      </c>
      <c r="S44" s="283">
        <f t="shared" si="264"/>
        <v>0</v>
      </c>
      <c r="T44" s="283">
        <f t="shared" si="224"/>
        <v>0</v>
      </c>
      <c r="U44" s="283">
        <f t="shared" si="225"/>
        <v>0</v>
      </c>
      <c r="V44" s="283">
        <f t="shared" si="226"/>
        <v>0</v>
      </c>
      <c r="W44" s="283">
        <f t="shared" si="227"/>
        <v>0</v>
      </c>
      <c r="X44" s="283">
        <f t="shared" si="228"/>
        <v>0</v>
      </c>
      <c r="Y44" s="283">
        <f t="shared" si="229"/>
        <v>0</v>
      </c>
      <c r="Z44" s="283">
        <f t="shared" si="230"/>
        <v>0</v>
      </c>
      <c r="AA44" s="283">
        <f t="shared" si="231"/>
        <v>0</v>
      </c>
      <c r="AB44" s="283">
        <f t="shared" si="232"/>
        <v>0</v>
      </c>
      <c r="AC44" s="283">
        <f t="shared" si="233"/>
        <v>0</v>
      </c>
      <c r="AD44" s="283">
        <f t="shared" si="234"/>
        <v>0</v>
      </c>
      <c r="AE44" s="61">
        <f t="shared" si="235"/>
        <v>0</v>
      </c>
      <c r="AG44" s="415"/>
      <c r="AH44" s="157" t="s">
        <v>52</v>
      </c>
      <c r="AI44" s="283">
        <f t="shared" si="265"/>
        <v>0</v>
      </c>
      <c r="AJ44" s="283">
        <f t="shared" si="236"/>
        <v>0</v>
      </c>
      <c r="AK44" s="283">
        <f t="shared" si="237"/>
        <v>0</v>
      </c>
      <c r="AL44" s="283">
        <f t="shared" si="238"/>
        <v>0</v>
      </c>
      <c r="AM44" s="283">
        <f t="shared" si="239"/>
        <v>0</v>
      </c>
      <c r="AN44" s="283">
        <f t="shared" si="240"/>
        <v>0</v>
      </c>
      <c r="AO44" s="283">
        <f t="shared" si="241"/>
        <v>0</v>
      </c>
      <c r="AP44" s="283">
        <f t="shared" si="242"/>
        <v>0</v>
      </c>
      <c r="AQ44" s="283">
        <f t="shared" si="243"/>
        <v>0</v>
      </c>
      <c r="AR44" s="283">
        <f t="shared" si="244"/>
        <v>0</v>
      </c>
      <c r="AS44" s="283">
        <f t="shared" si="245"/>
        <v>0</v>
      </c>
      <c r="AT44" s="283">
        <f t="shared" si="246"/>
        <v>0</v>
      </c>
      <c r="AU44" s="61">
        <f t="shared" si="247"/>
        <v>0</v>
      </c>
      <c r="AW44" s="415"/>
      <c r="AX44" s="157" t="s">
        <v>52</v>
      </c>
      <c r="AY44" s="283">
        <f t="shared" si="266"/>
        <v>0</v>
      </c>
      <c r="AZ44" s="283">
        <f t="shared" si="248"/>
        <v>0</v>
      </c>
      <c r="BA44" s="283">
        <f t="shared" si="249"/>
        <v>0</v>
      </c>
      <c r="BB44" s="283">
        <f t="shared" si="250"/>
        <v>0</v>
      </c>
      <c r="BC44" s="283">
        <f t="shared" si="251"/>
        <v>0</v>
      </c>
      <c r="BD44" s="283">
        <f t="shared" si="252"/>
        <v>0</v>
      </c>
      <c r="BE44" s="283">
        <f t="shared" si="253"/>
        <v>0</v>
      </c>
      <c r="BF44" s="283">
        <f t="shared" si="254"/>
        <v>0</v>
      </c>
      <c r="BG44" s="283">
        <f t="shared" si="255"/>
        <v>0</v>
      </c>
      <c r="BH44" s="283">
        <f t="shared" si="256"/>
        <v>0</v>
      </c>
      <c r="BI44" s="283">
        <f t="shared" si="257"/>
        <v>0</v>
      </c>
      <c r="BJ44" s="283">
        <f t="shared" si="258"/>
        <v>0</v>
      </c>
      <c r="BK44" s="61">
        <f t="shared" si="259"/>
        <v>0</v>
      </c>
      <c r="BN44" s="341"/>
      <c r="BP44" s="415"/>
      <c r="BQ44" s="157" t="s">
        <v>52</v>
      </c>
      <c r="BR44" s="310">
        <v>0</v>
      </c>
      <c r="BS44" s="310">
        <v>4.8658710014249495E-3</v>
      </c>
      <c r="BT44" s="310">
        <v>1.019477106840954E-3</v>
      </c>
      <c r="BU44" s="310">
        <v>4.1907551186476057E-4</v>
      </c>
      <c r="BV44" s="310">
        <v>4.1195785503479222E-3</v>
      </c>
      <c r="BW44" s="310">
        <v>1.527982506462236E-2</v>
      </c>
      <c r="BX44" s="310">
        <v>1.5266265328885121E-3</v>
      </c>
      <c r="BY44" s="310">
        <v>8.0076285003052066E-5</v>
      </c>
      <c r="BZ44" s="310">
        <v>0</v>
      </c>
      <c r="CA44" s="310">
        <v>3.3498229395411768E-3</v>
      </c>
      <c r="CB44" s="310">
        <v>2.1787371342996863E-2</v>
      </c>
      <c r="CC44" s="310">
        <v>3.2092737542954712E-2</v>
      </c>
      <c r="CD44" s="311">
        <f t="shared" si="260"/>
        <v>8.4540461878485268E-2</v>
      </c>
      <c r="CF44" s="415"/>
      <c r="CG44" s="157" t="s">
        <v>52</v>
      </c>
      <c r="CH44" s="310">
        <v>0</v>
      </c>
      <c r="CI44" s="310">
        <v>1.5961483623771047E-2</v>
      </c>
      <c r="CJ44" s="310">
        <v>1.8167431214243596E-2</v>
      </c>
      <c r="CK44" s="310">
        <v>6.6489291494260944E-3</v>
      </c>
      <c r="CL44" s="310">
        <v>1.0144500373106182E-2</v>
      </c>
      <c r="CM44" s="310">
        <v>1.1856144083703859E-2</v>
      </c>
      <c r="CN44" s="310">
        <v>8.0472322792896241E-3</v>
      </c>
      <c r="CO44" s="310">
        <v>3.2567723023316994E-2</v>
      </c>
      <c r="CP44" s="310">
        <v>1.5801280950452131E-2</v>
      </c>
      <c r="CQ44" s="310">
        <v>6.3491600795777925E-2</v>
      </c>
      <c r="CR44" s="310">
        <v>8.1537644553943654E-3</v>
      </c>
      <c r="CS44" s="310">
        <v>0.23111184871876594</v>
      </c>
      <c r="CT44" s="311">
        <f t="shared" si="261"/>
        <v>0.42195193866724778</v>
      </c>
      <c r="CV44" s="415"/>
      <c r="CW44" s="157" t="s">
        <v>52</v>
      </c>
      <c r="CX44" s="310">
        <v>0</v>
      </c>
      <c r="CY44" s="310">
        <v>0</v>
      </c>
      <c r="CZ44" s="310">
        <v>0</v>
      </c>
      <c r="DA44" s="310">
        <v>2.3313297320080909E-3</v>
      </c>
      <c r="DB44" s="310">
        <v>5.4262046828943995E-3</v>
      </c>
      <c r="DC44" s="310">
        <v>1.047991820648725E-2</v>
      </c>
      <c r="DD44" s="310">
        <v>0</v>
      </c>
      <c r="DE44" s="310">
        <v>0</v>
      </c>
      <c r="DF44" s="310">
        <v>8.579601964612723E-5</v>
      </c>
      <c r="DG44" s="310">
        <v>0</v>
      </c>
      <c r="DH44" s="310">
        <v>1.9221456878517678E-3</v>
      </c>
      <c r="DI44" s="310">
        <v>0.38210995571513329</v>
      </c>
      <c r="DJ44" s="311">
        <f t="shared" si="262"/>
        <v>0.4023553500440209</v>
      </c>
      <c r="DL44" s="415"/>
      <c r="DM44" s="157" t="s">
        <v>52</v>
      </c>
      <c r="DN44" s="310">
        <v>0</v>
      </c>
      <c r="DO44" s="310">
        <v>0</v>
      </c>
      <c r="DP44" s="310">
        <v>0</v>
      </c>
      <c r="DQ44" s="310">
        <v>0</v>
      </c>
      <c r="DR44" s="310">
        <v>1.291041187007104E-2</v>
      </c>
      <c r="DS44" s="310">
        <v>0</v>
      </c>
      <c r="DT44" s="310">
        <v>0</v>
      </c>
      <c r="DU44" s="310">
        <v>0</v>
      </c>
      <c r="DV44" s="310">
        <v>5.4133156019613222E-2</v>
      </c>
      <c r="DW44" s="310">
        <v>0</v>
      </c>
      <c r="DX44" s="310">
        <v>0</v>
      </c>
      <c r="DY44" s="310">
        <v>2.4108681520561746E-2</v>
      </c>
      <c r="DZ44" s="311">
        <f t="shared" si="263"/>
        <v>9.1152249410246022E-2</v>
      </c>
      <c r="EA44" s="340">
        <f t="shared" si="267"/>
        <v>1</v>
      </c>
    </row>
    <row r="45" spans="1:131" x14ac:dyDescent="0.25">
      <c r="A45" s="415"/>
      <c r="B45" s="157" t="s">
        <v>51</v>
      </c>
      <c r="C45" s="283">
        <f t="shared" si="211"/>
        <v>0</v>
      </c>
      <c r="D45" s="283">
        <f t="shared" si="212"/>
        <v>13847.466209114345</v>
      </c>
      <c r="E45" s="283">
        <f t="shared" si="213"/>
        <v>15265.832203838119</v>
      </c>
      <c r="F45" s="283">
        <f t="shared" si="214"/>
        <v>15008.434155966872</v>
      </c>
      <c r="G45" s="283">
        <f t="shared" si="215"/>
        <v>23497.753387574652</v>
      </c>
      <c r="H45" s="283">
        <f t="shared" si="216"/>
        <v>28693.826972832299</v>
      </c>
      <c r="I45" s="283">
        <f t="shared" si="217"/>
        <v>11003.140144365751</v>
      </c>
      <c r="J45" s="283">
        <f t="shared" si="218"/>
        <v>17193.647224001477</v>
      </c>
      <c r="K45" s="283">
        <f t="shared" si="219"/>
        <v>12975.736392157662</v>
      </c>
      <c r="L45" s="283">
        <f t="shared" si="220"/>
        <v>27155.843226035784</v>
      </c>
      <c r="M45" s="283">
        <f t="shared" si="221"/>
        <v>24342.124025688419</v>
      </c>
      <c r="N45" s="283">
        <f t="shared" si="222"/>
        <v>65316.575578022712</v>
      </c>
      <c r="O45" s="61">
        <f t="shared" si="223"/>
        <v>254300.37951959812</v>
      </c>
      <c r="Q45" s="415"/>
      <c r="R45" s="157" t="s">
        <v>51</v>
      </c>
      <c r="S45" s="283">
        <f t="shared" si="264"/>
        <v>0</v>
      </c>
      <c r="T45" s="283">
        <f t="shared" si="224"/>
        <v>12527.189638448064</v>
      </c>
      <c r="U45" s="283">
        <f t="shared" si="225"/>
        <v>44502.364225469304</v>
      </c>
      <c r="V45" s="283">
        <f t="shared" si="226"/>
        <v>58555.996002302461</v>
      </c>
      <c r="W45" s="283">
        <f t="shared" si="227"/>
        <v>58512.508628924959</v>
      </c>
      <c r="X45" s="283">
        <f t="shared" si="228"/>
        <v>50293.071107076154</v>
      </c>
      <c r="Y45" s="283">
        <f t="shared" si="229"/>
        <v>53497.576876351515</v>
      </c>
      <c r="Z45" s="283">
        <f t="shared" si="230"/>
        <v>46763.290935516758</v>
      </c>
      <c r="AA45" s="283">
        <f t="shared" si="231"/>
        <v>101164.81715897558</v>
      </c>
      <c r="AB45" s="283">
        <f t="shared" si="232"/>
        <v>144206.15601574047</v>
      </c>
      <c r="AC45" s="283">
        <f t="shared" si="233"/>
        <v>113594.35807047909</v>
      </c>
      <c r="AD45" s="283">
        <f t="shared" si="234"/>
        <v>330982.51165405003</v>
      </c>
      <c r="AE45" s="61">
        <f t="shared" si="235"/>
        <v>1014599.8403133345</v>
      </c>
      <c r="AG45" s="415"/>
      <c r="AH45" s="157" t="s">
        <v>51</v>
      </c>
      <c r="AI45" s="283">
        <f t="shared" si="265"/>
        <v>0</v>
      </c>
      <c r="AJ45" s="283">
        <f t="shared" si="236"/>
        <v>5272.6494989782586</v>
      </c>
      <c r="AK45" s="283">
        <f t="shared" si="237"/>
        <v>604.38114268946777</v>
      </c>
      <c r="AL45" s="283">
        <f t="shared" si="238"/>
        <v>13055.161571354</v>
      </c>
      <c r="AM45" s="283">
        <f t="shared" si="239"/>
        <v>18031.998204526706</v>
      </c>
      <c r="AN45" s="283">
        <f t="shared" si="240"/>
        <v>35614.969619884949</v>
      </c>
      <c r="AO45" s="283">
        <f t="shared" si="241"/>
        <v>11695.55759337925</v>
      </c>
      <c r="AP45" s="283">
        <f t="shared" si="242"/>
        <v>14763.640893899219</v>
      </c>
      <c r="AQ45" s="283">
        <f t="shared" si="243"/>
        <v>8911.6573997791947</v>
      </c>
      <c r="AR45" s="283">
        <f t="shared" si="244"/>
        <v>16656.002622636272</v>
      </c>
      <c r="AS45" s="283">
        <f t="shared" si="245"/>
        <v>7343.5115415465543</v>
      </c>
      <c r="AT45" s="283">
        <f t="shared" si="246"/>
        <v>166151.14892552473</v>
      </c>
      <c r="AU45" s="61">
        <f t="shared" si="247"/>
        <v>298100.6790141986</v>
      </c>
      <c r="AW45" s="415"/>
      <c r="AX45" s="157" t="s">
        <v>51</v>
      </c>
      <c r="AY45" s="283">
        <f t="shared" si="266"/>
        <v>0</v>
      </c>
      <c r="AZ45" s="283">
        <f t="shared" si="248"/>
        <v>0</v>
      </c>
      <c r="BA45" s="283">
        <f t="shared" si="249"/>
        <v>1704.8244084668972</v>
      </c>
      <c r="BB45" s="283">
        <f t="shared" si="250"/>
        <v>0</v>
      </c>
      <c r="BC45" s="283">
        <f t="shared" si="251"/>
        <v>2341.4544640968948</v>
      </c>
      <c r="BD45" s="283">
        <f t="shared" si="252"/>
        <v>360.59935065479812</v>
      </c>
      <c r="BE45" s="283">
        <f t="shared" si="253"/>
        <v>32.913987003165829</v>
      </c>
      <c r="BF45" s="283">
        <f t="shared" si="254"/>
        <v>2720.7709232603088</v>
      </c>
      <c r="BG45" s="283">
        <f t="shared" si="255"/>
        <v>8785.8848242532949</v>
      </c>
      <c r="BH45" s="283">
        <f t="shared" si="256"/>
        <v>1182.7066734670952</v>
      </c>
      <c r="BI45" s="283">
        <f t="shared" si="257"/>
        <v>0</v>
      </c>
      <c r="BJ45" s="283">
        <f t="shared" si="258"/>
        <v>23686.088860053005</v>
      </c>
      <c r="BK45" s="61">
        <f t="shared" si="259"/>
        <v>40815.24349125546</v>
      </c>
      <c r="BN45" s="341">
        <v>1607816.1423383865</v>
      </c>
      <c r="BP45" s="415"/>
      <c r="BQ45" s="157" t="s">
        <v>51</v>
      </c>
      <c r="BR45" s="339">
        <v>0</v>
      </c>
      <c r="BS45" s="339">
        <v>8.6125930972273824E-3</v>
      </c>
      <c r="BT45" s="339">
        <v>9.4947623685601862E-3</v>
      </c>
      <c r="BU45" s="339">
        <v>9.3346706509233098E-3</v>
      </c>
      <c r="BV45" s="339">
        <v>1.4614701749044409E-2</v>
      </c>
      <c r="BW45" s="339">
        <v>1.7846460311749562E-2</v>
      </c>
      <c r="BX45" s="339">
        <v>6.8435313308665563E-3</v>
      </c>
      <c r="BY45" s="339">
        <v>1.0693789402434574E-2</v>
      </c>
      <c r="BZ45" s="339">
        <v>8.0704105715009942E-3</v>
      </c>
      <c r="CA45" s="339">
        <v>1.6889893384538786E-2</v>
      </c>
      <c r="CB45" s="339">
        <v>1.513986791442805E-2</v>
      </c>
      <c r="CC45" s="339">
        <v>4.06244058994377E-2</v>
      </c>
      <c r="CD45" s="311">
        <f t="shared" si="260"/>
        <v>0.15816508668071153</v>
      </c>
      <c r="CF45" s="415"/>
      <c r="CG45" s="157" t="s">
        <v>51</v>
      </c>
      <c r="CH45" s="339">
        <v>0</v>
      </c>
      <c r="CI45" s="339">
        <v>7.7914316871011665E-3</v>
      </c>
      <c r="CJ45" s="339">
        <v>2.7678764414409755E-2</v>
      </c>
      <c r="CK45" s="339">
        <v>3.6419584590772547E-2</v>
      </c>
      <c r="CL45" s="339">
        <v>3.6392537111752804E-2</v>
      </c>
      <c r="CM45" s="339">
        <v>3.12803620903635E-2</v>
      </c>
      <c r="CN45" s="339">
        <v>3.3273441824352719E-2</v>
      </c>
      <c r="CO45" s="339">
        <v>2.9084974148539673E-2</v>
      </c>
      <c r="CP45" s="339">
        <v>6.2920637811138533E-2</v>
      </c>
      <c r="CQ45" s="339">
        <v>8.9690700459076719E-2</v>
      </c>
      <c r="CR45" s="339">
        <v>7.0651335733741896E-2</v>
      </c>
      <c r="CS45" s="339">
        <v>0.205858433024981</v>
      </c>
      <c r="CT45" s="311">
        <f t="shared" si="261"/>
        <v>0.63104220289623025</v>
      </c>
      <c r="CV45" s="415"/>
      <c r="CW45" s="157" t="s">
        <v>51</v>
      </c>
      <c r="CX45" s="339">
        <v>0</v>
      </c>
      <c r="CY45" s="339">
        <v>3.2793858452682201E-3</v>
      </c>
      <c r="CZ45" s="339">
        <v>3.7590189995882479E-4</v>
      </c>
      <c r="DA45" s="339">
        <v>8.1198099879546837E-3</v>
      </c>
      <c r="DB45" s="339">
        <v>1.1215211571580072E-2</v>
      </c>
      <c r="DC45" s="339">
        <v>2.2151145695108527E-2</v>
      </c>
      <c r="DD45" s="339">
        <v>7.2741884382186792E-3</v>
      </c>
      <c r="DE45" s="339">
        <v>9.1824186268133715E-3</v>
      </c>
      <c r="DF45" s="339">
        <v>5.5427092471022205E-3</v>
      </c>
      <c r="DG45" s="339">
        <v>1.0359395072630633E-2</v>
      </c>
      <c r="DH45" s="339">
        <v>4.5673826429346882E-3</v>
      </c>
      <c r="DI45" s="339">
        <v>0.1033396447207432</v>
      </c>
      <c r="DJ45" s="311">
        <f t="shared" si="262"/>
        <v>0.1854071937483131</v>
      </c>
      <c r="DL45" s="415"/>
      <c r="DM45" s="157" t="s">
        <v>51</v>
      </c>
      <c r="DN45" s="339">
        <v>0</v>
      </c>
      <c r="DO45" s="339">
        <v>0</v>
      </c>
      <c r="DP45" s="339">
        <v>1.0603354224242476E-3</v>
      </c>
      <c r="DQ45" s="339">
        <v>0</v>
      </c>
      <c r="DR45" s="339">
        <v>1.4562949098716688E-3</v>
      </c>
      <c r="DS45" s="339">
        <v>2.2427897143161357E-4</v>
      </c>
      <c r="DT45" s="339">
        <v>2.0471238057913864E-5</v>
      </c>
      <c r="DU45" s="339">
        <v>1.6922152052182133E-3</v>
      </c>
      <c r="DV45" s="339">
        <v>5.464483527000308E-3</v>
      </c>
      <c r="DW45" s="339">
        <v>7.35598208229818E-4</v>
      </c>
      <c r="DX45" s="339">
        <v>0</v>
      </c>
      <c r="DY45" s="339">
        <v>1.4731839192511323E-2</v>
      </c>
      <c r="DZ45" s="311">
        <f t="shared" si="263"/>
        <v>2.5385516674745104E-2</v>
      </c>
      <c r="EA45" s="340">
        <f t="shared" si="267"/>
        <v>0.99999999999999989</v>
      </c>
    </row>
    <row r="46" spans="1:131" x14ac:dyDescent="0.25">
      <c r="A46" s="415"/>
      <c r="B46" s="157" t="s">
        <v>50</v>
      </c>
      <c r="C46" s="283">
        <f t="shared" si="211"/>
        <v>0</v>
      </c>
      <c r="D46" s="283">
        <f t="shared" si="212"/>
        <v>0</v>
      </c>
      <c r="E46" s="283">
        <f t="shared" si="213"/>
        <v>0</v>
      </c>
      <c r="F46" s="283">
        <f t="shared" si="214"/>
        <v>0</v>
      </c>
      <c r="G46" s="283">
        <f t="shared" si="215"/>
        <v>0</v>
      </c>
      <c r="H46" s="283">
        <f t="shared" si="216"/>
        <v>0</v>
      </c>
      <c r="I46" s="283">
        <f t="shared" si="217"/>
        <v>0</v>
      </c>
      <c r="J46" s="283">
        <f t="shared" si="218"/>
        <v>0</v>
      </c>
      <c r="K46" s="283">
        <f t="shared" si="219"/>
        <v>0</v>
      </c>
      <c r="L46" s="283">
        <f t="shared" si="220"/>
        <v>0</v>
      </c>
      <c r="M46" s="283">
        <f t="shared" si="221"/>
        <v>0</v>
      </c>
      <c r="N46" s="283">
        <f t="shared" si="222"/>
        <v>0</v>
      </c>
      <c r="O46" s="61">
        <f t="shared" si="223"/>
        <v>0</v>
      </c>
      <c r="Q46" s="415"/>
      <c r="R46" s="157" t="s">
        <v>50</v>
      </c>
      <c r="S46" s="283">
        <f t="shared" si="264"/>
        <v>0</v>
      </c>
      <c r="T46" s="283">
        <f t="shared" si="224"/>
        <v>0</v>
      </c>
      <c r="U46" s="283">
        <f t="shared" si="225"/>
        <v>0</v>
      </c>
      <c r="V46" s="283">
        <f t="shared" si="226"/>
        <v>0</v>
      </c>
      <c r="W46" s="283">
        <f t="shared" si="227"/>
        <v>0</v>
      </c>
      <c r="X46" s="283">
        <f t="shared" si="228"/>
        <v>0</v>
      </c>
      <c r="Y46" s="283">
        <f t="shared" si="229"/>
        <v>0</v>
      </c>
      <c r="Z46" s="283">
        <f t="shared" si="230"/>
        <v>0</v>
      </c>
      <c r="AA46" s="283">
        <f t="shared" si="231"/>
        <v>0</v>
      </c>
      <c r="AB46" s="283">
        <f t="shared" si="232"/>
        <v>0</v>
      </c>
      <c r="AC46" s="283">
        <f t="shared" si="233"/>
        <v>0</v>
      </c>
      <c r="AD46" s="283">
        <f t="shared" si="234"/>
        <v>0</v>
      </c>
      <c r="AE46" s="61">
        <f t="shared" si="235"/>
        <v>0</v>
      </c>
      <c r="AG46" s="415"/>
      <c r="AH46" s="157" t="s">
        <v>50</v>
      </c>
      <c r="AI46" s="283">
        <f t="shared" si="265"/>
        <v>0</v>
      </c>
      <c r="AJ46" s="283">
        <f t="shared" si="236"/>
        <v>0</v>
      </c>
      <c r="AK46" s="283">
        <f t="shared" si="237"/>
        <v>0</v>
      </c>
      <c r="AL46" s="283">
        <f t="shared" si="238"/>
        <v>0</v>
      </c>
      <c r="AM46" s="283">
        <f t="shared" si="239"/>
        <v>0</v>
      </c>
      <c r="AN46" s="283">
        <f t="shared" si="240"/>
        <v>0</v>
      </c>
      <c r="AO46" s="283">
        <f t="shared" si="241"/>
        <v>0</v>
      </c>
      <c r="AP46" s="283">
        <f t="shared" si="242"/>
        <v>0</v>
      </c>
      <c r="AQ46" s="283">
        <f t="shared" si="243"/>
        <v>0</v>
      </c>
      <c r="AR46" s="283">
        <f t="shared" si="244"/>
        <v>0</v>
      </c>
      <c r="AS46" s="283">
        <f t="shared" si="245"/>
        <v>0</v>
      </c>
      <c r="AT46" s="283">
        <f t="shared" si="246"/>
        <v>0</v>
      </c>
      <c r="AU46" s="61">
        <f t="shared" si="247"/>
        <v>0</v>
      </c>
      <c r="AW46" s="415"/>
      <c r="AX46" s="157" t="s">
        <v>50</v>
      </c>
      <c r="AY46" s="283">
        <f t="shared" si="266"/>
        <v>0</v>
      </c>
      <c r="AZ46" s="283">
        <f t="shared" si="248"/>
        <v>0</v>
      </c>
      <c r="BA46" s="283">
        <f t="shared" si="249"/>
        <v>0</v>
      </c>
      <c r="BB46" s="283">
        <f t="shared" si="250"/>
        <v>0</v>
      </c>
      <c r="BC46" s="283">
        <f t="shared" si="251"/>
        <v>0</v>
      </c>
      <c r="BD46" s="283">
        <f t="shared" si="252"/>
        <v>0</v>
      </c>
      <c r="BE46" s="283">
        <f t="shared" si="253"/>
        <v>0</v>
      </c>
      <c r="BF46" s="283">
        <f t="shared" si="254"/>
        <v>0</v>
      </c>
      <c r="BG46" s="283">
        <f t="shared" si="255"/>
        <v>0</v>
      </c>
      <c r="BH46" s="283">
        <f t="shared" si="256"/>
        <v>0</v>
      </c>
      <c r="BI46" s="283">
        <f t="shared" si="257"/>
        <v>0</v>
      </c>
      <c r="BJ46" s="283">
        <f t="shared" si="258"/>
        <v>0</v>
      </c>
      <c r="BK46" s="61">
        <f t="shared" si="259"/>
        <v>0</v>
      </c>
      <c r="BN46" s="341"/>
      <c r="BP46" s="415"/>
      <c r="BQ46" s="157" t="s">
        <v>50</v>
      </c>
      <c r="BR46" s="339">
        <v>0</v>
      </c>
      <c r="BS46" s="339">
        <v>8.6125930972273824E-3</v>
      </c>
      <c r="BT46" s="339">
        <v>9.4947623685601862E-3</v>
      </c>
      <c r="BU46" s="339">
        <v>9.3346706509233098E-3</v>
      </c>
      <c r="BV46" s="339">
        <v>1.4614701749044409E-2</v>
      </c>
      <c r="BW46" s="339">
        <v>1.7846460311749562E-2</v>
      </c>
      <c r="BX46" s="339">
        <v>6.8435313308665563E-3</v>
      </c>
      <c r="BY46" s="339">
        <v>1.0693789402434574E-2</v>
      </c>
      <c r="BZ46" s="339">
        <v>8.0704105715009942E-3</v>
      </c>
      <c r="CA46" s="339">
        <v>1.6889893384538786E-2</v>
      </c>
      <c r="CB46" s="339">
        <v>1.513986791442805E-2</v>
      </c>
      <c r="CC46" s="339">
        <v>4.06244058994377E-2</v>
      </c>
      <c r="CD46" s="311">
        <f t="shared" si="260"/>
        <v>0.15816508668071153</v>
      </c>
      <c r="CF46" s="415"/>
      <c r="CG46" s="157" t="s">
        <v>50</v>
      </c>
      <c r="CH46" s="339">
        <v>0</v>
      </c>
      <c r="CI46" s="339">
        <v>7.7914316871011665E-3</v>
      </c>
      <c r="CJ46" s="339">
        <v>2.7678764414409755E-2</v>
      </c>
      <c r="CK46" s="339">
        <v>3.6419584590772547E-2</v>
      </c>
      <c r="CL46" s="339">
        <v>3.6392537111752804E-2</v>
      </c>
      <c r="CM46" s="339">
        <v>3.12803620903635E-2</v>
      </c>
      <c r="CN46" s="339">
        <v>3.3273441824352719E-2</v>
      </c>
      <c r="CO46" s="339">
        <v>2.9084974148539673E-2</v>
      </c>
      <c r="CP46" s="339">
        <v>6.2920637811138533E-2</v>
      </c>
      <c r="CQ46" s="339">
        <v>8.9690700459076719E-2</v>
      </c>
      <c r="CR46" s="339">
        <v>7.0651335733741896E-2</v>
      </c>
      <c r="CS46" s="339">
        <v>0.205858433024981</v>
      </c>
      <c r="CT46" s="311">
        <f t="shared" si="261"/>
        <v>0.63104220289623025</v>
      </c>
      <c r="CV46" s="415"/>
      <c r="CW46" s="157" t="s">
        <v>50</v>
      </c>
      <c r="CX46" s="339">
        <v>0</v>
      </c>
      <c r="CY46" s="339">
        <v>3.2793858452682201E-3</v>
      </c>
      <c r="CZ46" s="339">
        <v>3.7590189995882479E-4</v>
      </c>
      <c r="DA46" s="339">
        <v>8.1198099879546837E-3</v>
      </c>
      <c r="DB46" s="339">
        <v>1.1215211571580072E-2</v>
      </c>
      <c r="DC46" s="339">
        <v>2.2151145695108527E-2</v>
      </c>
      <c r="DD46" s="339">
        <v>7.2741884382186792E-3</v>
      </c>
      <c r="DE46" s="339">
        <v>9.1824186268133715E-3</v>
      </c>
      <c r="DF46" s="339">
        <v>5.5427092471022205E-3</v>
      </c>
      <c r="DG46" s="339">
        <v>1.0359395072630633E-2</v>
      </c>
      <c r="DH46" s="339">
        <v>4.5673826429346882E-3</v>
      </c>
      <c r="DI46" s="339">
        <v>0.1033396447207432</v>
      </c>
      <c r="DJ46" s="311">
        <f t="shared" si="262"/>
        <v>0.1854071937483131</v>
      </c>
      <c r="DL46" s="415"/>
      <c r="DM46" s="157" t="s">
        <v>50</v>
      </c>
      <c r="DN46" s="339">
        <v>0</v>
      </c>
      <c r="DO46" s="339">
        <v>0</v>
      </c>
      <c r="DP46" s="339">
        <v>1.0603354224242476E-3</v>
      </c>
      <c r="DQ46" s="339">
        <v>0</v>
      </c>
      <c r="DR46" s="339">
        <v>1.4562949098716688E-3</v>
      </c>
      <c r="DS46" s="339">
        <v>2.2427897143161357E-4</v>
      </c>
      <c r="DT46" s="339">
        <v>2.0471238057913864E-5</v>
      </c>
      <c r="DU46" s="339">
        <v>1.6922152052182133E-3</v>
      </c>
      <c r="DV46" s="339">
        <v>5.464483527000308E-3</v>
      </c>
      <c r="DW46" s="339">
        <v>7.35598208229818E-4</v>
      </c>
      <c r="DX46" s="339">
        <v>0</v>
      </c>
      <c r="DY46" s="339">
        <v>1.4731839192511323E-2</v>
      </c>
      <c r="DZ46" s="311">
        <f t="shared" si="263"/>
        <v>2.5385516674745104E-2</v>
      </c>
      <c r="EA46" s="340">
        <f t="shared" si="267"/>
        <v>0.99999999999999989</v>
      </c>
    </row>
    <row r="47" spans="1:131" x14ac:dyDescent="0.25">
      <c r="A47" s="415"/>
      <c r="B47" s="157" t="s">
        <v>49</v>
      </c>
      <c r="C47" s="283">
        <f t="shared" si="211"/>
        <v>0</v>
      </c>
      <c r="D47" s="283">
        <f t="shared" si="212"/>
        <v>0</v>
      </c>
      <c r="E47" s="283">
        <f t="shared" si="213"/>
        <v>1381.2785149150734</v>
      </c>
      <c r="F47" s="283">
        <f t="shared" si="214"/>
        <v>0</v>
      </c>
      <c r="G47" s="283">
        <f t="shared" si="215"/>
        <v>701.27332009837266</v>
      </c>
      <c r="H47" s="283">
        <f t="shared" si="216"/>
        <v>0</v>
      </c>
      <c r="I47" s="283">
        <f t="shared" si="217"/>
        <v>0</v>
      </c>
      <c r="J47" s="283">
        <f t="shared" si="218"/>
        <v>0</v>
      </c>
      <c r="K47" s="283">
        <f t="shared" si="219"/>
        <v>1654.315258395997</v>
      </c>
      <c r="L47" s="283">
        <f t="shared" si="220"/>
        <v>121764.61575114637</v>
      </c>
      <c r="M47" s="283">
        <f t="shared" si="221"/>
        <v>55771.922258905492</v>
      </c>
      <c r="N47" s="283">
        <f t="shared" si="222"/>
        <v>3056.8618985927424</v>
      </c>
      <c r="O47" s="61">
        <f t="shared" si="223"/>
        <v>184330.26700205402</v>
      </c>
      <c r="Q47" s="415"/>
      <c r="R47" s="157" t="s">
        <v>49</v>
      </c>
      <c r="S47" s="283">
        <f t="shared" si="264"/>
        <v>0</v>
      </c>
      <c r="T47" s="283">
        <f t="shared" si="224"/>
        <v>0</v>
      </c>
      <c r="U47" s="283">
        <f t="shared" si="225"/>
        <v>1654.315258395997</v>
      </c>
      <c r="V47" s="283">
        <f t="shared" si="226"/>
        <v>0</v>
      </c>
      <c r="W47" s="283">
        <f t="shared" si="227"/>
        <v>701.27332009837266</v>
      </c>
      <c r="X47" s="283">
        <f t="shared" si="228"/>
        <v>2960.2931135300155</v>
      </c>
      <c r="Y47" s="283">
        <f t="shared" si="229"/>
        <v>0</v>
      </c>
      <c r="Z47" s="283">
        <f t="shared" si="230"/>
        <v>0</v>
      </c>
      <c r="AA47" s="283">
        <f t="shared" si="231"/>
        <v>3308.6305167919941</v>
      </c>
      <c r="AB47" s="283">
        <f t="shared" si="232"/>
        <v>25360.802362901803</v>
      </c>
      <c r="AC47" s="283">
        <f t="shared" si="233"/>
        <v>10413.333989264031</v>
      </c>
      <c r="AD47" s="283">
        <f t="shared" si="234"/>
        <v>7516.2704373822298</v>
      </c>
      <c r="AE47" s="61">
        <f t="shared" si="235"/>
        <v>51914.918998364439</v>
      </c>
      <c r="AG47" s="415"/>
      <c r="AH47" s="157" t="s">
        <v>49</v>
      </c>
      <c r="AI47" s="283">
        <f t="shared" si="265"/>
        <v>0</v>
      </c>
      <c r="AJ47" s="283">
        <f t="shared" si="236"/>
        <v>0</v>
      </c>
      <c r="AK47" s="283">
        <f t="shared" si="237"/>
        <v>0</v>
      </c>
      <c r="AL47" s="283">
        <f t="shared" si="238"/>
        <v>0</v>
      </c>
      <c r="AM47" s="283">
        <f t="shared" si="239"/>
        <v>0</v>
      </c>
      <c r="AN47" s="283">
        <f t="shared" si="240"/>
        <v>0</v>
      </c>
      <c r="AO47" s="283">
        <f t="shared" si="241"/>
        <v>0</v>
      </c>
      <c r="AP47" s="283">
        <f t="shared" si="242"/>
        <v>0</v>
      </c>
      <c r="AQ47" s="283">
        <f t="shared" si="243"/>
        <v>0</v>
      </c>
      <c r="AR47" s="283">
        <f t="shared" si="244"/>
        <v>0</v>
      </c>
      <c r="AS47" s="283">
        <f t="shared" si="245"/>
        <v>0</v>
      </c>
      <c r="AT47" s="283">
        <f t="shared" si="246"/>
        <v>0</v>
      </c>
      <c r="AU47" s="61">
        <f t="shared" si="247"/>
        <v>0</v>
      </c>
      <c r="AW47" s="415"/>
      <c r="AX47" s="157" t="s">
        <v>49</v>
      </c>
      <c r="AY47" s="283">
        <f t="shared" si="266"/>
        <v>0</v>
      </c>
      <c r="AZ47" s="283">
        <f t="shared" si="248"/>
        <v>0</v>
      </c>
      <c r="BA47" s="283">
        <f t="shared" si="249"/>
        <v>0</v>
      </c>
      <c r="BB47" s="283">
        <f t="shared" si="250"/>
        <v>0</v>
      </c>
      <c r="BC47" s="283">
        <f t="shared" si="251"/>
        <v>0</v>
      </c>
      <c r="BD47" s="283">
        <f t="shared" si="252"/>
        <v>0</v>
      </c>
      <c r="BE47" s="283">
        <f t="shared" si="253"/>
        <v>0</v>
      </c>
      <c r="BF47" s="283">
        <f t="shared" si="254"/>
        <v>0</v>
      </c>
      <c r="BG47" s="283">
        <f t="shared" si="255"/>
        <v>0</v>
      </c>
      <c r="BH47" s="283">
        <f t="shared" si="256"/>
        <v>0</v>
      </c>
      <c r="BI47" s="283">
        <f t="shared" si="257"/>
        <v>0</v>
      </c>
      <c r="BJ47" s="283">
        <f t="shared" si="258"/>
        <v>0</v>
      </c>
      <c r="BK47" s="61">
        <f t="shared" si="259"/>
        <v>0</v>
      </c>
      <c r="BN47" s="341">
        <v>236245.1860004185</v>
      </c>
      <c r="BP47" s="415"/>
      <c r="BQ47" s="157" t="s">
        <v>49</v>
      </c>
      <c r="BR47" s="310">
        <v>0</v>
      </c>
      <c r="BS47" s="310">
        <v>0</v>
      </c>
      <c r="BT47" s="310">
        <v>5.846800683221653E-3</v>
      </c>
      <c r="BU47" s="310">
        <v>0</v>
      </c>
      <c r="BV47" s="310">
        <v>2.9684131641824455E-3</v>
      </c>
      <c r="BW47" s="310">
        <v>0</v>
      </c>
      <c r="BX47" s="310">
        <v>0</v>
      </c>
      <c r="BY47" s="310">
        <v>0</v>
      </c>
      <c r="BZ47" s="310">
        <v>7.0025353168172771E-3</v>
      </c>
      <c r="CA47" s="310">
        <v>0.51541628344939339</v>
      </c>
      <c r="CB47" s="310">
        <v>0.23607643907210324</v>
      </c>
      <c r="CC47" s="310">
        <v>1.2939361645182168E-2</v>
      </c>
      <c r="CD47" s="311">
        <f t="shared" si="260"/>
        <v>0.78024983333090014</v>
      </c>
      <c r="CF47" s="415"/>
      <c r="CG47" s="157" t="s">
        <v>49</v>
      </c>
      <c r="CH47" s="310">
        <v>0</v>
      </c>
      <c r="CI47" s="310">
        <v>0</v>
      </c>
      <c r="CJ47" s="310">
        <v>7.0025353168172771E-3</v>
      </c>
      <c r="CK47" s="310">
        <v>0</v>
      </c>
      <c r="CL47" s="310">
        <v>2.9684131641824455E-3</v>
      </c>
      <c r="CM47" s="310">
        <v>1.2530596553720979E-2</v>
      </c>
      <c r="CN47" s="310">
        <v>0</v>
      </c>
      <c r="CO47" s="310">
        <v>0</v>
      </c>
      <c r="CP47" s="310">
        <v>1.4005070633634554E-2</v>
      </c>
      <c r="CQ47" s="310">
        <v>0.1073494990194504</v>
      </c>
      <c r="CR47" s="310">
        <v>4.40785023625649E-2</v>
      </c>
      <c r="CS47" s="310">
        <v>3.1815549618729226E-2</v>
      </c>
      <c r="CT47" s="311">
        <f t="shared" si="261"/>
        <v>0.2197501666690998</v>
      </c>
      <c r="CV47" s="415"/>
      <c r="CW47" s="157" t="s">
        <v>49</v>
      </c>
      <c r="CX47" s="310">
        <v>0</v>
      </c>
      <c r="CY47" s="310">
        <v>0</v>
      </c>
      <c r="CZ47" s="310">
        <v>0</v>
      </c>
      <c r="DA47" s="310">
        <v>0</v>
      </c>
      <c r="DB47" s="310">
        <v>0</v>
      </c>
      <c r="DC47" s="310">
        <v>0</v>
      </c>
      <c r="DD47" s="310">
        <v>0</v>
      </c>
      <c r="DE47" s="310">
        <v>0</v>
      </c>
      <c r="DF47" s="310">
        <v>0</v>
      </c>
      <c r="DG47" s="310">
        <v>0</v>
      </c>
      <c r="DH47" s="310">
        <v>0</v>
      </c>
      <c r="DI47" s="310">
        <v>0</v>
      </c>
      <c r="DJ47" s="311">
        <f t="shared" si="262"/>
        <v>0</v>
      </c>
      <c r="DL47" s="415"/>
      <c r="DM47" s="157" t="s">
        <v>49</v>
      </c>
      <c r="DN47" s="310">
        <v>0</v>
      </c>
      <c r="DO47" s="310">
        <v>0</v>
      </c>
      <c r="DP47" s="310">
        <v>0</v>
      </c>
      <c r="DQ47" s="310">
        <v>0</v>
      </c>
      <c r="DR47" s="310">
        <v>0</v>
      </c>
      <c r="DS47" s="310">
        <v>0</v>
      </c>
      <c r="DT47" s="310">
        <v>0</v>
      </c>
      <c r="DU47" s="310">
        <v>0</v>
      </c>
      <c r="DV47" s="310">
        <v>0</v>
      </c>
      <c r="DW47" s="310">
        <v>0</v>
      </c>
      <c r="DX47" s="310">
        <v>0</v>
      </c>
      <c r="DY47" s="310">
        <v>0</v>
      </c>
      <c r="DZ47" s="311">
        <f t="shared" si="263"/>
        <v>0</v>
      </c>
      <c r="EA47" s="340">
        <f t="shared" si="267"/>
        <v>1</v>
      </c>
    </row>
    <row r="48" spans="1:131" ht="15.75" thickBot="1" x14ac:dyDescent="0.3">
      <c r="A48" s="416"/>
      <c r="B48" s="157" t="s">
        <v>48</v>
      </c>
      <c r="C48" s="283">
        <f t="shared" si="211"/>
        <v>0</v>
      </c>
      <c r="D48" s="283">
        <f t="shared" si="212"/>
        <v>0</v>
      </c>
      <c r="E48" s="283">
        <f t="shared" si="213"/>
        <v>0</v>
      </c>
      <c r="F48" s="283">
        <f t="shared" si="214"/>
        <v>0</v>
      </c>
      <c r="G48" s="283">
        <f t="shared" si="215"/>
        <v>0</v>
      </c>
      <c r="H48" s="283">
        <f t="shared" si="216"/>
        <v>0</v>
      </c>
      <c r="I48" s="283">
        <f t="shared" si="217"/>
        <v>202174.13323767591</v>
      </c>
      <c r="J48" s="283">
        <f t="shared" si="218"/>
        <v>0</v>
      </c>
      <c r="K48" s="283">
        <f t="shared" si="219"/>
        <v>0</v>
      </c>
      <c r="L48" s="283">
        <f t="shared" si="220"/>
        <v>0</v>
      </c>
      <c r="M48" s="283">
        <f t="shared" si="221"/>
        <v>0</v>
      </c>
      <c r="N48" s="283">
        <f t="shared" si="222"/>
        <v>0</v>
      </c>
      <c r="O48" s="61">
        <f t="shared" si="223"/>
        <v>202174.13323767591</v>
      </c>
      <c r="Q48" s="416"/>
      <c r="R48" s="157" t="s">
        <v>48</v>
      </c>
      <c r="S48" s="283">
        <f t="shared" si="264"/>
        <v>0</v>
      </c>
      <c r="T48" s="283">
        <f t="shared" si="224"/>
        <v>0</v>
      </c>
      <c r="U48" s="283">
        <f t="shared" si="225"/>
        <v>0</v>
      </c>
      <c r="V48" s="283">
        <f t="shared" si="226"/>
        <v>0</v>
      </c>
      <c r="W48" s="283">
        <f t="shared" si="227"/>
        <v>0</v>
      </c>
      <c r="X48" s="283">
        <f t="shared" si="228"/>
        <v>0</v>
      </c>
      <c r="Y48" s="283">
        <f t="shared" si="229"/>
        <v>0</v>
      </c>
      <c r="Z48" s="283">
        <f t="shared" si="230"/>
        <v>0</v>
      </c>
      <c r="AA48" s="283">
        <f t="shared" si="231"/>
        <v>0</v>
      </c>
      <c r="AB48" s="283">
        <f t="shared" si="232"/>
        <v>0</v>
      </c>
      <c r="AC48" s="283">
        <f t="shared" si="233"/>
        <v>0</v>
      </c>
      <c r="AD48" s="283">
        <f t="shared" si="234"/>
        <v>0</v>
      </c>
      <c r="AE48" s="61">
        <f t="shared" si="235"/>
        <v>0</v>
      </c>
      <c r="AG48" s="416"/>
      <c r="AH48" s="157" t="s">
        <v>48</v>
      </c>
      <c r="AI48" s="283">
        <f t="shared" si="265"/>
        <v>0</v>
      </c>
      <c r="AJ48" s="283">
        <f t="shared" si="236"/>
        <v>0</v>
      </c>
      <c r="AK48" s="283">
        <f t="shared" si="237"/>
        <v>0</v>
      </c>
      <c r="AL48" s="283">
        <f t="shared" si="238"/>
        <v>0</v>
      </c>
      <c r="AM48" s="283">
        <f t="shared" si="239"/>
        <v>0</v>
      </c>
      <c r="AN48" s="283">
        <f t="shared" si="240"/>
        <v>0</v>
      </c>
      <c r="AO48" s="283">
        <f t="shared" si="241"/>
        <v>0</v>
      </c>
      <c r="AP48" s="283">
        <f t="shared" si="242"/>
        <v>0</v>
      </c>
      <c r="AQ48" s="283">
        <f t="shared" si="243"/>
        <v>0</v>
      </c>
      <c r="AR48" s="283">
        <f t="shared" si="244"/>
        <v>0</v>
      </c>
      <c r="AS48" s="283">
        <f t="shared" si="245"/>
        <v>0</v>
      </c>
      <c r="AT48" s="283">
        <f t="shared" si="246"/>
        <v>0</v>
      </c>
      <c r="AU48" s="61">
        <f t="shared" si="247"/>
        <v>0</v>
      </c>
      <c r="AW48" s="416"/>
      <c r="AX48" s="157" t="s">
        <v>48</v>
      </c>
      <c r="AY48" s="283">
        <f t="shared" si="266"/>
        <v>0</v>
      </c>
      <c r="AZ48" s="283">
        <f t="shared" si="248"/>
        <v>0</v>
      </c>
      <c r="BA48" s="283">
        <f t="shared" si="249"/>
        <v>0</v>
      </c>
      <c r="BB48" s="283">
        <f t="shared" si="250"/>
        <v>0</v>
      </c>
      <c r="BC48" s="283">
        <f t="shared" si="251"/>
        <v>0</v>
      </c>
      <c r="BD48" s="283">
        <f t="shared" si="252"/>
        <v>0</v>
      </c>
      <c r="BE48" s="283">
        <f t="shared" si="253"/>
        <v>0</v>
      </c>
      <c r="BF48" s="283">
        <f t="shared" si="254"/>
        <v>0</v>
      </c>
      <c r="BG48" s="283">
        <f t="shared" si="255"/>
        <v>0</v>
      </c>
      <c r="BH48" s="283">
        <f t="shared" si="256"/>
        <v>0</v>
      </c>
      <c r="BI48" s="283">
        <f t="shared" si="257"/>
        <v>0</v>
      </c>
      <c r="BJ48" s="283">
        <f t="shared" si="258"/>
        <v>0</v>
      </c>
      <c r="BK48" s="61">
        <f t="shared" si="259"/>
        <v>0</v>
      </c>
      <c r="BN48" s="341">
        <v>202174.13323767591</v>
      </c>
      <c r="BP48" s="416"/>
      <c r="BQ48" s="157" t="s">
        <v>48</v>
      </c>
      <c r="BR48" s="310">
        <v>0</v>
      </c>
      <c r="BS48" s="310">
        <v>0</v>
      </c>
      <c r="BT48" s="310">
        <v>0</v>
      </c>
      <c r="BU48" s="310">
        <v>0</v>
      </c>
      <c r="BV48" s="310">
        <v>0</v>
      </c>
      <c r="BW48" s="310">
        <v>0</v>
      </c>
      <c r="BX48" s="310">
        <v>1</v>
      </c>
      <c r="BY48" s="310">
        <v>0</v>
      </c>
      <c r="BZ48" s="310">
        <v>0</v>
      </c>
      <c r="CA48" s="310">
        <v>0</v>
      </c>
      <c r="CB48" s="310">
        <v>0</v>
      </c>
      <c r="CC48" s="310">
        <v>0</v>
      </c>
      <c r="CD48" s="311">
        <f t="shared" si="260"/>
        <v>1</v>
      </c>
      <c r="CF48" s="416"/>
      <c r="CG48" s="157" t="s">
        <v>48</v>
      </c>
      <c r="CH48" s="310">
        <v>0</v>
      </c>
      <c r="CI48" s="310">
        <v>0</v>
      </c>
      <c r="CJ48" s="310">
        <v>0</v>
      </c>
      <c r="CK48" s="310">
        <v>0</v>
      </c>
      <c r="CL48" s="310">
        <v>0</v>
      </c>
      <c r="CM48" s="310">
        <v>0</v>
      </c>
      <c r="CN48" s="310">
        <v>0</v>
      </c>
      <c r="CO48" s="310">
        <v>0</v>
      </c>
      <c r="CP48" s="310">
        <v>0</v>
      </c>
      <c r="CQ48" s="310">
        <v>0</v>
      </c>
      <c r="CR48" s="310">
        <v>0</v>
      </c>
      <c r="CS48" s="310">
        <v>0</v>
      </c>
      <c r="CT48" s="311">
        <f t="shared" si="261"/>
        <v>0</v>
      </c>
      <c r="CV48" s="416"/>
      <c r="CW48" s="157" t="s">
        <v>48</v>
      </c>
      <c r="CX48" s="310">
        <v>0</v>
      </c>
      <c r="CY48" s="310">
        <v>0</v>
      </c>
      <c r="CZ48" s="310">
        <v>0</v>
      </c>
      <c r="DA48" s="310">
        <v>0</v>
      </c>
      <c r="DB48" s="310">
        <v>0</v>
      </c>
      <c r="DC48" s="310">
        <v>0</v>
      </c>
      <c r="DD48" s="310">
        <v>0</v>
      </c>
      <c r="DE48" s="310">
        <v>0</v>
      </c>
      <c r="DF48" s="310">
        <v>0</v>
      </c>
      <c r="DG48" s="310">
        <v>0</v>
      </c>
      <c r="DH48" s="310">
        <v>0</v>
      </c>
      <c r="DI48" s="310">
        <v>0</v>
      </c>
      <c r="DJ48" s="311">
        <f t="shared" si="262"/>
        <v>0</v>
      </c>
      <c r="DL48" s="416"/>
      <c r="DM48" s="157" t="s">
        <v>48</v>
      </c>
      <c r="DN48" s="310">
        <v>0</v>
      </c>
      <c r="DO48" s="310">
        <v>0</v>
      </c>
      <c r="DP48" s="310">
        <v>0</v>
      </c>
      <c r="DQ48" s="310">
        <v>0</v>
      </c>
      <c r="DR48" s="310">
        <v>0</v>
      </c>
      <c r="DS48" s="310">
        <v>0</v>
      </c>
      <c r="DT48" s="310">
        <v>0</v>
      </c>
      <c r="DU48" s="310">
        <v>0</v>
      </c>
      <c r="DV48" s="310">
        <v>0</v>
      </c>
      <c r="DW48" s="310">
        <v>0</v>
      </c>
      <c r="DX48" s="310">
        <v>0</v>
      </c>
      <c r="DY48" s="310">
        <v>0</v>
      </c>
      <c r="DZ48" s="311">
        <f t="shared" si="263"/>
        <v>0</v>
      </c>
      <c r="EA48" s="340">
        <f t="shared" si="267"/>
        <v>1</v>
      </c>
    </row>
    <row r="49" spans="1:131" ht="15.75" thickBot="1" x14ac:dyDescent="0.3">
      <c r="B49" s="158" t="s">
        <v>43</v>
      </c>
      <c r="C49" s="150">
        <f>SUM(C36:C48)</f>
        <v>0</v>
      </c>
      <c r="D49" s="150">
        <f t="shared" ref="D49" si="268">SUM(D36:D48)</f>
        <v>17503.058573618895</v>
      </c>
      <c r="E49" s="150">
        <f t="shared" ref="E49" si="269">SUM(E36:E48)</f>
        <v>22344.535754223594</v>
      </c>
      <c r="F49" s="150">
        <f t="shared" ref="F49" si="270">SUM(F36:F48)</f>
        <v>71691.40183172145</v>
      </c>
      <c r="G49" s="150">
        <f t="shared" ref="G49" si="271">SUM(G36:G48)</f>
        <v>120228.45431854812</v>
      </c>
      <c r="H49" s="150">
        <f t="shared" ref="H49" si="272">SUM(H36:H48)</f>
        <v>38416.458044946994</v>
      </c>
      <c r="I49" s="150">
        <f t="shared" ref="I49" si="273">SUM(I36:I48)</f>
        <v>221916.9395225092</v>
      </c>
      <c r="J49" s="150">
        <f t="shared" ref="J49" si="274">SUM(J36:J48)</f>
        <v>29851.972602766909</v>
      </c>
      <c r="K49" s="150">
        <f t="shared" ref="K49" si="275">SUM(K36:K48)</f>
        <v>95477.385078997831</v>
      </c>
      <c r="L49" s="150">
        <f t="shared" ref="L49" si="276">SUM(L36:L48)</f>
        <v>164302.32795792626</v>
      </c>
      <c r="M49" s="150">
        <f t="shared" ref="M49" si="277">SUM(M36:M48)</f>
        <v>201474.06492289685</v>
      </c>
      <c r="N49" s="285">
        <f t="shared" ref="N49" si="278">SUM(N36:N48)</f>
        <v>252284.31521490877</v>
      </c>
      <c r="O49" s="64">
        <f t="shared" si="223"/>
        <v>1235490.9138230649</v>
      </c>
      <c r="Q49" s="65"/>
      <c r="R49" s="158" t="s">
        <v>43</v>
      </c>
      <c r="S49" s="150">
        <f>SUM(S36:S48)</f>
        <v>0</v>
      </c>
      <c r="T49" s="150">
        <f t="shared" ref="T49" si="279">SUM(T36:T48)</f>
        <v>66814.752511329076</v>
      </c>
      <c r="U49" s="150">
        <f t="shared" ref="U49" si="280">SUM(U36:U48)</f>
        <v>222204.52012684356</v>
      </c>
      <c r="V49" s="150">
        <f t="shared" ref="V49" si="281">SUM(V36:V48)</f>
        <v>2249204.00289885</v>
      </c>
      <c r="W49" s="150">
        <f t="shared" ref="W49" si="282">SUM(W36:W48)</f>
        <v>741030.5235438043</v>
      </c>
      <c r="X49" s="150">
        <f t="shared" ref="X49" si="283">SUM(X36:X48)</f>
        <v>401101.00963569153</v>
      </c>
      <c r="Y49" s="150">
        <f t="shared" ref="Y49" si="284">SUM(Y36:Y48)</f>
        <v>750030.89789884118</v>
      </c>
      <c r="Z49" s="150">
        <f t="shared" ref="Z49" si="285">SUM(Z36:Z48)</f>
        <v>303146.67564127001</v>
      </c>
      <c r="AA49" s="150">
        <f t="shared" ref="AA49" si="286">SUM(AA36:AA48)</f>
        <v>1360751.1938281073</v>
      </c>
      <c r="AB49" s="150">
        <f t="shared" ref="AB49" si="287">SUM(AB36:AB48)</f>
        <v>1420638.2464114791</v>
      </c>
      <c r="AC49" s="150">
        <f t="shared" ref="AC49" si="288">SUM(AC36:AC48)</f>
        <v>1856490.7002691065</v>
      </c>
      <c r="AD49" s="285">
        <f t="shared" ref="AD49" si="289">SUM(AD36:AD48)</f>
        <v>4366948.8462862168</v>
      </c>
      <c r="AE49" s="64">
        <f t="shared" si="235"/>
        <v>13738361.369051538</v>
      </c>
      <c r="AG49" s="65"/>
      <c r="AH49" s="158" t="s">
        <v>43</v>
      </c>
      <c r="AI49" s="150">
        <f>SUM(AI36:AI48)</f>
        <v>0</v>
      </c>
      <c r="AJ49" s="150">
        <f t="shared" ref="AJ49" si="290">SUM(AJ36:AJ48)</f>
        <v>5272.6494989782586</v>
      </c>
      <c r="AK49" s="150">
        <f t="shared" ref="AK49" si="291">SUM(AK36:AK48)</f>
        <v>604.38114268946777</v>
      </c>
      <c r="AL49" s="150">
        <f t="shared" ref="AL49" si="292">SUM(AL36:AL48)</f>
        <v>13055.161571354</v>
      </c>
      <c r="AM49" s="150">
        <f t="shared" ref="AM49" si="293">SUM(AM36:AM48)</f>
        <v>104007.68105205323</v>
      </c>
      <c r="AN49" s="150">
        <f t="shared" ref="AN49" si="294">SUM(AN36:AN48)</f>
        <v>979432.18783465587</v>
      </c>
      <c r="AO49" s="150">
        <f t="shared" ref="AO49" si="295">SUM(AO36:AO48)</f>
        <v>225554.80265074092</v>
      </c>
      <c r="AP49" s="150">
        <f t="shared" ref="AP49" si="296">SUM(AP36:AP48)</f>
        <v>14763.640893899219</v>
      </c>
      <c r="AQ49" s="150">
        <f t="shared" ref="AQ49" si="297">SUM(AQ36:AQ48)</f>
        <v>553152.71952492348</v>
      </c>
      <c r="AR49" s="150">
        <f t="shared" ref="AR49" si="298">SUM(AR36:AR48)</f>
        <v>72369.606345577922</v>
      </c>
      <c r="AS49" s="150">
        <f t="shared" ref="AS49" si="299">SUM(AS36:AS48)</f>
        <v>18349.890099932316</v>
      </c>
      <c r="AT49" s="285">
        <f t="shared" ref="AT49" si="300">SUM(AT36:AT48)</f>
        <v>1110705.0542610846</v>
      </c>
      <c r="AU49" s="64">
        <f t="shared" si="247"/>
        <v>3097267.7748758891</v>
      </c>
      <c r="AW49" s="65"/>
      <c r="AX49" s="158" t="s">
        <v>43</v>
      </c>
      <c r="AY49" s="150">
        <f>SUM(AY36:AY48)</f>
        <v>0</v>
      </c>
      <c r="AZ49" s="150">
        <f t="shared" ref="AZ49" si="301">SUM(AZ36:AZ48)</f>
        <v>0</v>
      </c>
      <c r="BA49" s="150">
        <f t="shared" ref="BA49" si="302">SUM(BA36:BA48)</f>
        <v>1704.8244084668972</v>
      </c>
      <c r="BB49" s="150">
        <f t="shared" ref="BB49" si="303">SUM(BB36:BB48)</f>
        <v>0</v>
      </c>
      <c r="BC49" s="150">
        <f t="shared" ref="BC49" si="304">SUM(BC36:BC48)</f>
        <v>2341.4544640968948</v>
      </c>
      <c r="BD49" s="150">
        <f t="shared" ref="BD49" si="305">SUM(BD36:BD48)</f>
        <v>360.59935065479812</v>
      </c>
      <c r="BE49" s="150">
        <f t="shared" ref="BE49" si="306">SUM(BE36:BE48)</f>
        <v>32.913987003165829</v>
      </c>
      <c r="BF49" s="150">
        <f t="shared" ref="BF49" si="307">SUM(BF36:BF48)</f>
        <v>2720.7709232603088</v>
      </c>
      <c r="BG49" s="150">
        <f t="shared" ref="BG49" si="308">SUM(BG36:BG48)</f>
        <v>8785.8848242532949</v>
      </c>
      <c r="BH49" s="150">
        <f t="shared" ref="BH49" si="309">SUM(BH36:BH48)</f>
        <v>19629.917613717094</v>
      </c>
      <c r="BI49" s="150">
        <f t="shared" ref="BI49" si="310">SUM(BI36:BI48)</f>
        <v>0</v>
      </c>
      <c r="BJ49" s="285">
        <f t="shared" ref="BJ49" si="311">SUM(BJ36:BJ48)</f>
        <v>580123.212034308</v>
      </c>
      <c r="BK49" s="64">
        <f t="shared" si="259"/>
        <v>615699.57760576042</v>
      </c>
      <c r="BN49" s="322">
        <f>SUM(BN36:BN48)</f>
        <v>18686819.635356251</v>
      </c>
      <c r="BP49" s="65"/>
      <c r="BQ49" s="158" t="s">
        <v>43</v>
      </c>
      <c r="BR49" s="312"/>
      <c r="BS49" s="312"/>
      <c r="BT49" s="312"/>
      <c r="BU49" s="312"/>
      <c r="BV49" s="312"/>
      <c r="BW49" s="312"/>
      <c r="BX49" s="312"/>
      <c r="BY49" s="312"/>
      <c r="BZ49" s="312"/>
      <c r="CA49" s="312"/>
      <c r="CB49" s="312"/>
      <c r="CC49" s="328"/>
      <c r="CD49" s="315"/>
      <c r="CF49" s="65"/>
      <c r="CG49" s="158" t="s">
        <v>43</v>
      </c>
      <c r="CH49" s="312"/>
      <c r="CI49" s="312"/>
      <c r="CJ49" s="312"/>
      <c r="CK49" s="312"/>
      <c r="CL49" s="312"/>
      <c r="CM49" s="312"/>
      <c r="CN49" s="312"/>
      <c r="CO49" s="312"/>
      <c r="CP49" s="312"/>
      <c r="CQ49" s="312"/>
      <c r="CR49" s="312"/>
      <c r="CS49" s="328"/>
      <c r="CT49" s="315"/>
      <c r="CV49" s="65"/>
      <c r="CW49" s="158" t="s">
        <v>43</v>
      </c>
      <c r="CX49" s="312"/>
      <c r="CY49" s="312"/>
      <c r="CZ49" s="312"/>
      <c r="DA49" s="312"/>
      <c r="DB49" s="312"/>
      <c r="DC49" s="312"/>
      <c r="DD49" s="312"/>
      <c r="DE49" s="312"/>
      <c r="DF49" s="312"/>
      <c r="DG49" s="312"/>
      <c r="DH49" s="312"/>
      <c r="DI49" s="328"/>
      <c r="DJ49" s="315"/>
      <c r="DL49" s="65"/>
      <c r="DM49" s="158" t="s">
        <v>43</v>
      </c>
      <c r="DN49" s="312"/>
      <c r="DO49" s="312"/>
      <c r="DP49" s="312"/>
      <c r="DQ49" s="312"/>
      <c r="DR49" s="312"/>
      <c r="DS49" s="312"/>
      <c r="DT49" s="312"/>
      <c r="DU49" s="312"/>
      <c r="DV49" s="312"/>
      <c r="DW49" s="312"/>
      <c r="DX49" s="312"/>
      <c r="DY49" s="328"/>
      <c r="DZ49" s="315"/>
    </row>
    <row r="50" spans="1:131" ht="21.75" thickBot="1" x14ac:dyDescent="0.4">
      <c r="A50" s="67"/>
      <c r="Q50" s="67"/>
      <c r="AG50" s="67"/>
      <c r="AW50" s="67"/>
      <c r="BP50" s="67"/>
      <c r="CF50" s="67"/>
      <c r="CV50" s="67"/>
      <c r="DL50" s="67"/>
    </row>
    <row r="51" spans="1:131" ht="21.75" thickBot="1" x14ac:dyDescent="0.4">
      <c r="A51" s="67"/>
      <c r="B51" s="145" t="s">
        <v>36</v>
      </c>
      <c r="C51" s="146" t="str">
        <f t="shared" ref="C51:N51" si="312">C$3</f>
        <v>Jan</v>
      </c>
      <c r="D51" s="146" t="str">
        <f t="shared" si="312"/>
        <v>Feb</v>
      </c>
      <c r="E51" s="146" t="str">
        <f t="shared" si="312"/>
        <v>Mar</v>
      </c>
      <c r="F51" s="146" t="str">
        <f t="shared" si="312"/>
        <v>Apr</v>
      </c>
      <c r="G51" s="146" t="str">
        <f t="shared" si="312"/>
        <v>May</v>
      </c>
      <c r="H51" s="146" t="str">
        <f t="shared" si="312"/>
        <v>Jun</v>
      </c>
      <c r="I51" s="146" t="str">
        <f t="shared" si="312"/>
        <v>Jul</v>
      </c>
      <c r="J51" s="146" t="str">
        <f t="shared" si="312"/>
        <v>Aug</v>
      </c>
      <c r="K51" s="146" t="str">
        <f t="shared" si="312"/>
        <v>Sep</v>
      </c>
      <c r="L51" s="146" t="str">
        <f t="shared" si="312"/>
        <v>Oct</v>
      </c>
      <c r="M51" s="146" t="str">
        <f t="shared" si="312"/>
        <v>Nov</v>
      </c>
      <c r="N51" s="146" t="str">
        <f t="shared" si="312"/>
        <v>Dec</v>
      </c>
      <c r="O51" s="147" t="s">
        <v>34</v>
      </c>
      <c r="Q51" s="67"/>
      <c r="R51" s="145" t="s">
        <v>36</v>
      </c>
      <c r="S51" s="146" t="str">
        <f t="shared" ref="S51:AD51" si="313">S$3</f>
        <v>Jan</v>
      </c>
      <c r="T51" s="146" t="str">
        <f t="shared" si="313"/>
        <v>Feb</v>
      </c>
      <c r="U51" s="146" t="str">
        <f t="shared" si="313"/>
        <v>Mar</v>
      </c>
      <c r="V51" s="146" t="str">
        <f t="shared" si="313"/>
        <v>Apr</v>
      </c>
      <c r="W51" s="146" t="str">
        <f t="shared" si="313"/>
        <v>May</v>
      </c>
      <c r="X51" s="146" t="str">
        <f t="shared" si="313"/>
        <v>Jun</v>
      </c>
      <c r="Y51" s="146" t="str">
        <f t="shared" si="313"/>
        <v>Jul</v>
      </c>
      <c r="Z51" s="146" t="str">
        <f t="shared" si="313"/>
        <v>Aug</v>
      </c>
      <c r="AA51" s="146" t="str">
        <f t="shared" si="313"/>
        <v>Sep</v>
      </c>
      <c r="AB51" s="146" t="str">
        <f t="shared" si="313"/>
        <v>Oct</v>
      </c>
      <c r="AC51" s="146" t="str">
        <f t="shared" si="313"/>
        <v>Nov</v>
      </c>
      <c r="AD51" s="146" t="str">
        <f t="shared" si="313"/>
        <v>Dec</v>
      </c>
      <c r="AE51" s="147" t="s">
        <v>34</v>
      </c>
      <c r="AG51" s="67"/>
      <c r="AH51" s="145" t="s">
        <v>36</v>
      </c>
      <c r="AI51" s="146" t="str">
        <f t="shared" ref="AI51:AT51" si="314">AI$3</f>
        <v>Jan</v>
      </c>
      <c r="AJ51" s="146" t="str">
        <f t="shared" si="314"/>
        <v>Feb</v>
      </c>
      <c r="AK51" s="146" t="str">
        <f t="shared" si="314"/>
        <v>Mar</v>
      </c>
      <c r="AL51" s="146" t="str">
        <f t="shared" si="314"/>
        <v>Apr</v>
      </c>
      <c r="AM51" s="146" t="str">
        <f t="shared" si="314"/>
        <v>May</v>
      </c>
      <c r="AN51" s="146" t="str">
        <f t="shared" si="314"/>
        <v>Jun</v>
      </c>
      <c r="AO51" s="146" t="str">
        <f t="shared" si="314"/>
        <v>Jul</v>
      </c>
      <c r="AP51" s="146" t="str">
        <f t="shared" si="314"/>
        <v>Aug</v>
      </c>
      <c r="AQ51" s="146" t="str">
        <f t="shared" si="314"/>
        <v>Sep</v>
      </c>
      <c r="AR51" s="146" t="str">
        <f t="shared" si="314"/>
        <v>Oct</v>
      </c>
      <c r="AS51" s="146" t="str">
        <f t="shared" si="314"/>
        <v>Nov</v>
      </c>
      <c r="AT51" s="146" t="str">
        <f t="shared" si="314"/>
        <v>Dec</v>
      </c>
      <c r="AU51" s="147" t="s">
        <v>34</v>
      </c>
      <c r="AW51" s="67"/>
      <c r="AX51" s="145" t="s">
        <v>36</v>
      </c>
      <c r="AY51" s="146" t="str">
        <f t="shared" ref="AY51:BJ51" si="315">AY$3</f>
        <v>Jan</v>
      </c>
      <c r="AZ51" s="146" t="str">
        <f t="shared" si="315"/>
        <v>Feb</v>
      </c>
      <c r="BA51" s="146" t="str">
        <f t="shared" si="315"/>
        <v>Mar</v>
      </c>
      <c r="BB51" s="146" t="str">
        <f t="shared" si="315"/>
        <v>Apr</v>
      </c>
      <c r="BC51" s="146" t="str">
        <f t="shared" si="315"/>
        <v>May</v>
      </c>
      <c r="BD51" s="146" t="str">
        <f t="shared" si="315"/>
        <v>Jun</v>
      </c>
      <c r="BE51" s="146" t="str">
        <f t="shared" si="315"/>
        <v>Jul</v>
      </c>
      <c r="BF51" s="146" t="str">
        <f t="shared" si="315"/>
        <v>Aug</v>
      </c>
      <c r="BG51" s="146" t="str">
        <f t="shared" si="315"/>
        <v>Sep</v>
      </c>
      <c r="BH51" s="146" t="str">
        <f t="shared" si="315"/>
        <v>Oct</v>
      </c>
      <c r="BI51" s="146" t="str">
        <f t="shared" si="315"/>
        <v>Nov</v>
      </c>
      <c r="BJ51" s="146" t="str">
        <f t="shared" si="315"/>
        <v>Dec</v>
      </c>
      <c r="BK51" s="147" t="s">
        <v>34</v>
      </c>
      <c r="BN51" s="320" t="s">
        <v>34</v>
      </c>
      <c r="BP51" s="67"/>
      <c r="BQ51" s="145" t="s">
        <v>36</v>
      </c>
      <c r="BR51" s="146" t="str">
        <f t="shared" ref="BR51:CC51" si="316">BR$3</f>
        <v>Jan</v>
      </c>
      <c r="BS51" s="146" t="str">
        <f t="shared" si="316"/>
        <v>Feb</v>
      </c>
      <c r="BT51" s="146" t="str">
        <f t="shared" si="316"/>
        <v>Mar</v>
      </c>
      <c r="BU51" s="146" t="str">
        <f t="shared" si="316"/>
        <v>Apr</v>
      </c>
      <c r="BV51" s="146" t="str">
        <f t="shared" si="316"/>
        <v>May</v>
      </c>
      <c r="BW51" s="146" t="str">
        <f t="shared" si="316"/>
        <v>Jun</v>
      </c>
      <c r="BX51" s="146" t="str">
        <f t="shared" si="316"/>
        <v>Jul</v>
      </c>
      <c r="BY51" s="146" t="str">
        <f t="shared" si="316"/>
        <v>Aug</v>
      </c>
      <c r="BZ51" s="146" t="str">
        <f t="shared" si="316"/>
        <v>Sep</v>
      </c>
      <c r="CA51" s="146" t="str">
        <f t="shared" si="316"/>
        <v>Oct</v>
      </c>
      <c r="CB51" s="146" t="str">
        <f t="shared" si="316"/>
        <v>Nov</v>
      </c>
      <c r="CC51" s="146" t="str">
        <f t="shared" si="316"/>
        <v>Dec</v>
      </c>
      <c r="CD51" s="147" t="s">
        <v>34</v>
      </c>
      <c r="CF51" s="67"/>
      <c r="CG51" s="145" t="s">
        <v>36</v>
      </c>
      <c r="CH51" s="146" t="str">
        <f t="shared" ref="CH51:CS51" si="317">CH$3</f>
        <v>Jan</v>
      </c>
      <c r="CI51" s="146" t="str">
        <f t="shared" si="317"/>
        <v>Feb</v>
      </c>
      <c r="CJ51" s="146" t="str">
        <f t="shared" si="317"/>
        <v>Mar</v>
      </c>
      <c r="CK51" s="146" t="str">
        <f t="shared" si="317"/>
        <v>Apr</v>
      </c>
      <c r="CL51" s="146" t="str">
        <f t="shared" si="317"/>
        <v>May</v>
      </c>
      <c r="CM51" s="146" t="str">
        <f t="shared" si="317"/>
        <v>Jun</v>
      </c>
      <c r="CN51" s="146" t="str">
        <f t="shared" si="317"/>
        <v>Jul</v>
      </c>
      <c r="CO51" s="146" t="str">
        <f t="shared" si="317"/>
        <v>Aug</v>
      </c>
      <c r="CP51" s="146" t="str">
        <f t="shared" si="317"/>
        <v>Sep</v>
      </c>
      <c r="CQ51" s="146" t="str">
        <f t="shared" si="317"/>
        <v>Oct</v>
      </c>
      <c r="CR51" s="146" t="str">
        <f t="shared" si="317"/>
        <v>Nov</v>
      </c>
      <c r="CS51" s="146" t="str">
        <f t="shared" si="317"/>
        <v>Dec</v>
      </c>
      <c r="CT51" s="147" t="s">
        <v>34</v>
      </c>
      <c r="CV51" s="67"/>
      <c r="CW51" s="145" t="s">
        <v>36</v>
      </c>
      <c r="CX51" s="146" t="str">
        <f t="shared" ref="CX51:DI51" si="318">CX$3</f>
        <v>Jan</v>
      </c>
      <c r="CY51" s="146" t="str">
        <f t="shared" si="318"/>
        <v>Feb</v>
      </c>
      <c r="CZ51" s="146" t="str">
        <f t="shared" si="318"/>
        <v>Mar</v>
      </c>
      <c r="DA51" s="146" t="str">
        <f t="shared" si="318"/>
        <v>Apr</v>
      </c>
      <c r="DB51" s="146" t="str">
        <f t="shared" si="318"/>
        <v>May</v>
      </c>
      <c r="DC51" s="146" t="str">
        <f t="shared" si="318"/>
        <v>Jun</v>
      </c>
      <c r="DD51" s="146" t="str">
        <f t="shared" si="318"/>
        <v>Jul</v>
      </c>
      <c r="DE51" s="146" t="str">
        <f t="shared" si="318"/>
        <v>Aug</v>
      </c>
      <c r="DF51" s="146" t="str">
        <f t="shared" si="318"/>
        <v>Sep</v>
      </c>
      <c r="DG51" s="146" t="str">
        <f t="shared" si="318"/>
        <v>Oct</v>
      </c>
      <c r="DH51" s="146" t="str">
        <f t="shared" si="318"/>
        <v>Nov</v>
      </c>
      <c r="DI51" s="146" t="str">
        <f t="shared" si="318"/>
        <v>Dec</v>
      </c>
      <c r="DJ51" s="147" t="s">
        <v>34</v>
      </c>
      <c r="DL51" s="67"/>
      <c r="DM51" s="145" t="s">
        <v>36</v>
      </c>
      <c r="DN51" s="146" t="str">
        <f t="shared" ref="DN51:DY51" si="319">DN$3</f>
        <v>Jan</v>
      </c>
      <c r="DO51" s="146" t="str">
        <f t="shared" si="319"/>
        <v>Feb</v>
      </c>
      <c r="DP51" s="146" t="str">
        <f t="shared" si="319"/>
        <v>Mar</v>
      </c>
      <c r="DQ51" s="146" t="str">
        <f t="shared" si="319"/>
        <v>Apr</v>
      </c>
      <c r="DR51" s="146" t="str">
        <f t="shared" si="319"/>
        <v>May</v>
      </c>
      <c r="DS51" s="146" t="str">
        <f t="shared" si="319"/>
        <v>Jun</v>
      </c>
      <c r="DT51" s="146" t="str">
        <f t="shared" si="319"/>
        <v>Jul</v>
      </c>
      <c r="DU51" s="146" t="str">
        <f t="shared" si="319"/>
        <v>Aug</v>
      </c>
      <c r="DV51" s="146" t="str">
        <f t="shared" si="319"/>
        <v>Sep</v>
      </c>
      <c r="DW51" s="146" t="str">
        <f t="shared" si="319"/>
        <v>Oct</v>
      </c>
      <c r="DX51" s="146" t="str">
        <f t="shared" si="319"/>
        <v>Nov</v>
      </c>
      <c r="DY51" s="146" t="str">
        <f t="shared" si="319"/>
        <v>Dec</v>
      </c>
      <c r="DZ51" s="147" t="s">
        <v>34</v>
      </c>
    </row>
    <row r="52" spans="1:131" ht="15" customHeight="1" x14ac:dyDescent="0.25">
      <c r="A52" s="414" t="s">
        <v>63</v>
      </c>
      <c r="B52" s="157" t="s">
        <v>60</v>
      </c>
      <c r="C52" s="283">
        <f t="shared" ref="C52:C64" si="320">$BN52*BR52</f>
        <v>0</v>
      </c>
      <c r="D52" s="283">
        <f t="shared" ref="D52:D64" si="321">$BN52*BS52</f>
        <v>0</v>
      </c>
      <c r="E52" s="283">
        <f t="shared" ref="E52:E64" si="322">$BN52*BT52</f>
        <v>0</v>
      </c>
      <c r="F52" s="283">
        <f t="shared" ref="F52:F64" si="323">$BN52*BU52</f>
        <v>0</v>
      </c>
      <c r="G52" s="283">
        <f t="shared" ref="G52:G64" si="324">$BN52*BV52</f>
        <v>0</v>
      </c>
      <c r="H52" s="283">
        <f t="shared" ref="H52:H64" si="325">$BN52*BW52</f>
        <v>0</v>
      </c>
      <c r="I52" s="283">
        <f t="shared" ref="I52:I64" si="326">$BN52*BX52</f>
        <v>0</v>
      </c>
      <c r="J52" s="283">
        <f t="shared" ref="J52:J64" si="327">$BN52*BY52</f>
        <v>0</v>
      </c>
      <c r="K52" s="283">
        <f t="shared" ref="K52:K64" si="328">$BN52*BZ52</f>
        <v>0</v>
      </c>
      <c r="L52" s="283">
        <f t="shared" ref="L52:L64" si="329">$BN52*CA52</f>
        <v>0</v>
      </c>
      <c r="M52" s="283">
        <f t="shared" ref="M52:M64" si="330">$BN52*CB52</f>
        <v>0</v>
      </c>
      <c r="N52" s="283">
        <f t="shared" ref="N52:N64" si="331">$BN52*CC52</f>
        <v>0</v>
      </c>
      <c r="O52" s="61">
        <f t="shared" ref="O52:O65" si="332">SUM(C52:N52)</f>
        <v>0</v>
      </c>
      <c r="Q52" s="414" t="s">
        <v>63</v>
      </c>
      <c r="R52" s="157" t="s">
        <v>60</v>
      </c>
      <c r="S52" s="283">
        <f>$BN52*CH52</f>
        <v>0</v>
      </c>
      <c r="T52" s="283">
        <f t="shared" ref="T52:T64" si="333">$BN52*CI52</f>
        <v>0</v>
      </c>
      <c r="U52" s="283">
        <f t="shared" ref="U52:U64" si="334">$BN52*CJ52</f>
        <v>0</v>
      </c>
      <c r="V52" s="283">
        <f t="shared" ref="V52:V64" si="335">$BN52*CK52</f>
        <v>0</v>
      </c>
      <c r="W52" s="283">
        <f t="shared" ref="W52:W64" si="336">$BN52*CL52</f>
        <v>0</v>
      </c>
      <c r="X52" s="283">
        <f t="shared" ref="X52:X64" si="337">$BN52*CM52</f>
        <v>0</v>
      </c>
      <c r="Y52" s="283">
        <f t="shared" ref="Y52:Y64" si="338">$BN52*CN52</f>
        <v>0</v>
      </c>
      <c r="Z52" s="283">
        <f t="shared" ref="Z52:Z64" si="339">$BN52*CO52</f>
        <v>0</v>
      </c>
      <c r="AA52" s="283">
        <f t="shared" ref="AA52:AA64" si="340">$BN52*CP52</f>
        <v>0</v>
      </c>
      <c r="AB52" s="283">
        <f t="shared" ref="AB52:AB64" si="341">$BN52*CQ52</f>
        <v>0</v>
      </c>
      <c r="AC52" s="283">
        <f t="shared" ref="AC52:AC64" si="342">$BN52*CR52</f>
        <v>0</v>
      </c>
      <c r="AD52" s="283">
        <f t="shared" ref="AD52:AD64" si="343">$BN52*CS52</f>
        <v>0</v>
      </c>
      <c r="AE52" s="61">
        <f t="shared" ref="AE52:AE65" si="344">SUM(S52:AD52)</f>
        <v>0</v>
      </c>
      <c r="AG52" s="414" t="s">
        <v>63</v>
      </c>
      <c r="AH52" s="157" t="s">
        <v>60</v>
      </c>
      <c r="AI52" s="283">
        <f>$BN52*CX52</f>
        <v>0</v>
      </c>
      <c r="AJ52" s="283">
        <f t="shared" ref="AJ52:AJ64" si="345">$BN52*CY52</f>
        <v>0</v>
      </c>
      <c r="AK52" s="283">
        <f t="shared" ref="AK52:AK64" si="346">$BN52*CZ52</f>
        <v>0</v>
      </c>
      <c r="AL52" s="283">
        <f t="shared" ref="AL52:AL64" si="347">$BN52*DA52</f>
        <v>0</v>
      </c>
      <c r="AM52" s="283">
        <f t="shared" ref="AM52:AM64" si="348">$BN52*DB52</f>
        <v>0</v>
      </c>
      <c r="AN52" s="283">
        <f t="shared" ref="AN52:AN64" si="349">$BN52*DC52</f>
        <v>0</v>
      </c>
      <c r="AO52" s="283">
        <f t="shared" ref="AO52:AO64" si="350">$BN52*DD52</f>
        <v>0</v>
      </c>
      <c r="AP52" s="283">
        <f t="shared" ref="AP52:AP64" si="351">$BN52*DE52</f>
        <v>0</v>
      </c>
      <c r="AQ52" s="283">
        <f t="shared" ref="AQ52:AQ64" si="352">$BN52*DF52</f>
        <v>0</v>
      </c>
      <c r="AR52" s="283">
        <f t="shared" ref="AR52:AR64" si="353">$BN52*DG52</f>
        <v>0</v>
      </c>
      <c r="AS52" s="283">
        <f t="shared" ref="AS52:AS64" si="354">$BN52*DH52</f>
        <v>0</v>
      </c>
      <c r="AT52" s="283">
        <f t="shared" ref="AT52:AT64" si="355">$BN52*DI52</f>
        <v>0</v>
      </c>
      <c r="AU52" s="61">
        <f t="shared" ref="AU52:AU65" si="356">SUM(AI52:AT52)</f>
        <v>0</v>
      </c>
      <c r="AW52" s="414" t="s">
        <v>63</v>
      </c>
      <c r="AX52" s="157" t="s">
        <v>60</v>
      </c>
      <c r="AY52" s="283">
        <f>$BN52*DN52</f>
        <v>0</v>
      </c>
      <c r="AZ52" s="283">
        <f t="shared" ref="AZ52:AZ64" si="357">$BN52*DO52</f>
        <v>0</v>
      </c>
      <c r="BA52" s="283">
        <f t="shared" ref="BA52:BA64" si="358">$BN52*DP52</f>
        <v>0</v>
      </c>
      <c r="BB52" s="283">
        <f t="shared" ref="BB52:BB64" si="359">$BN52*DQ52</f>
        <v>0</v>
      </c>
      <c r="BC52" s="283">
        <f t="shared" ref="BC52:BC64" si="360">$BN52*DR52</f>
        <v>0</v>
      </c>
      <c r="BD52" s="283">
        <f t="shared" ref="BD52:BD64" si="361">$BN52*DS52</f>
        <v>0</v>
      </c>
      <c r="BE52" s="283">
        <f t="shared" ref="BE52:BE64" si="362">$BN52*DT52</f>
        <v>0</v>
      </c>
      <c r="BF52" s="283">
        <f t="shared" ref="BF52:BF64" si="363">$BN52*DU52</f>
        <v>0</v>
      </c>
      <c r="BG52" s="283">
        <f t="shared" ref="BG52:BG64" si="364">$BN52*DV52</f>
        <v>0</v>
      </c>
      <c r="BH52" s="283">
        <f t="shared" ref="BH52:BH64" si="365">$BN52*DW52</f>
        <v>0</v>
      </c>
      <c r="BI52" s="283">
        <f t="shared" ref="BI52:BI64" si="366">$BN52*DX52</f>
        <v>0</v>
      </c>
      <c r="BJ52" s="283">
        <f t="shared" ref="BJ52:BJ64" si="367">$BN52*DY52</f>
        <v>0</v>
      </c>
      <c r="BK52" s="61">
        <f t="shared" ref="BK52:BK65" si="368">SUM(AY52:BJ52)</f>
        <v>0</v>
      </c>
      <c r="BL52" s="154"/>
      <c r="BN52" s="323"/>
      <c r="BP52" s="414" t="s">
        <v>63</v>
      </c>
      <c r="BQ52" s="157" t="s">
        <v>60</v>
      </c>
      <c r="BR52" s="310"/>
      <c r="BS52" s="310"/>
      <c r="BT52" s="310"/>
      <c r="BU52" s="310"/>
      <c r="BV52" s="310"/>
      <c r="BW52" s="310"/>
      <c r="BX52" s="310"/>
      <c r="BY52" s="310"/>
      <c r="BZ52" s="310"/>
      <c r="CA52" s="310"/>
      <c r="CB52" s="310"/>
      <c r="CC52" s="310"/>
      <c r="CD52" s="311">
        <f t="shared" ref="CD52:CD64" si="369">SUM(BR52:CC52)</f>
        <v>0</v>
      </c>
      <c r="CF52" s="414" t="s">
        <v>63</v>
      </c>
      <c r="CG52" s="157" t="s">
        <v>60</v>
      </c>
      <c r="CH52" s="310"/>
      <c r="CI52" s="310"/>
      <c r="CJ52" s="310"/>
      <c r="CK52" s="310"/>
      <c r="CL52" s="310"/>
      <c r="CM52" s="310"/>
      <c r="CN52" s="310"/>
      <c r="CO52" s="310"/>
      <c r="CP52" s="310"/>
      <c r="CQ52" s="310"/>
      <c r="CR52" s="310"/>
      <c r="CS52" s="310"/>
      <c r="CT52" s="311">
        <f t="shared" ref="CT52:CT64" si="370">SUM(CH52:CS52)</f>
        <v>0</v>
      </c>
      <c r="CV52" s="414" t="s">
        <v>63</v>
      </c>
      <c r="CW52" s="157" t="s">
        <v>60</v>
      </c>
      <c r="CX52" s="310"/>
      <c r="CY52" s="310"/>
      <c r="CZ52" s="310"/>
      <c r="DA52" s="310"/>
      <c r="DB52" s="310"/>
      <c r="DC52" s="310"/>
      <c r="DD52" s="310"/>
      <c r="DE52" s="310"/>
      <c r="DF52" s="310"/>
      <c r="DG52" s="310"/>
      <c r="DH52" s="310"/>
      <c r="DI52" s="310"/>
      <c r="DJ52" s="311">
        <f t="shared" ref="DJ52:DJ64" si="371">SUM(CX52:DI52)</f>
        <v>0</v>
      </c>
      <c r="DL52" s="414" t="s">
        <v>63</v>
      </c>
      <c r="DM52" s="157" t="s">
        <v>60</v>
      </c>
      <c r="DN52" s="310"/>
      <c r="DO52" s="310"/>
      <c r="DP52" s="310"/>
      <c r="DQ52" s="310"/>
      <c r="DR52" s="310"/>
      <c r="DS52" s="310"/>
      <c r="DT52" s="310"/>
      <c r="DU52" s="310"/>
      <c r="DV52" s="310"/>
      <c r="DW52" s="310"/>
      <c r="DX52" s="310"/>
      <c r="DY52" s="310"/>
      <c r="DZ52" s="311">
        <f t="shared" ref="DZ52:DZ64" si="372">SUM(DN52:DY52)</f>
        <v>0</v>
      </c>
      <c r="EA52" s="340">
        <f>CD52+CT52+DJ52+DZ52</f>
        <v>0</v>
      </c>
    </row>
    <row r="53" spans="1:131" x14ac:dyDescent="0.25">
      <c r="A53" s="415"/>
      <c r="B53" s="157" t="s">
        <v>59</v>
      </c>
      <c r="C53" s="283">
        <f t="shared" si="320"/>
        <v>0</v>
      </c>
      <c r="D53" s="283">
        <f t="shared" si="321"/>
        <v>0</v>
      </c>
      <c r="E53" s="283">
        <f t="shared" si="322"/>
        <v>0</v>
      </c>
      <c r="F53" s="283">
        <f t="shared" si="323"/>
        <v>0</v>
      </c>
      <c r="G53" s="283">
        <f t="shared" si="324"/>
        <v>0</v>
      </c>
      <c r="H53" s="283">
        <f t="shared" si="325"/>
        <v>0</v>
      </c>
      <c r="I53" s="283">
        <f t="shared" si="326"/>
        <v>0</v>
      </c>
      <c r="J53" s="283">
        <f t="shared" si="327"/>
        <v>0</v>
      </c>
      <c r="K53" s="283">
        <f t="shared" si="328"/>
        <v>0</v>
      </c>
      <c r="L53" s="283">
        <f t="shared" si="329"/>
        <v>0</v>
      </c>
      <c r="M53" s="283">
        <f t="shared" si="330"/>
        <v>0</v>
      </c>
      <c r="N53" s="283">
        <f t="shared" si="331"/>
        <v>0</v>
      </c>
      <c r="O53" s="61">
        <f t="shared" si="332"/>
        <v>0</v>
      </c>
      <c r="Q53" s="415"/>
      <c r="R53" s="157" t="s">
        <v>59</v>
      </c>
      <c r="S53" s="283">
        <f t="shared" ref="S53:S64" si="373">$BN53*CH53</f>
        <v>0</v>
      </c>
      <c r="T53" s="283">
        <f t="shared" si="333"/>
        <v>0</v>
      </c>
      <c r="U53" s="283">
        <f t="shared" si="334"/>
        <v>0</v>
      </c>
      <c r="V53" s="283">
        <f t="shared" si="335"/>
        <v>0</v>
      </c>
      <c r="W53" s="283">
        <f t="shared" si="336"/>
        <v>0</v>
      </c>
      <c r="X53" s="283">
        <f t="shared" si="337"/>
        <v>0</v>
      </c>
      <c r="Y53" s="283">
        <f t="shared" si="338"/>
        <v>0</v>
      </c>
      <c r="Z53" s="283">
        <f t="shared" si="339"/>
        <v>0</v>
      </c>
      <c r="AA53" s="283">
        <f t="shared" si="340"/>
        <v>0</v>
      </c>
      <c r="AB53" s="283">
        <f t="shared" si="341"/>
        <v>0</v>
      </c>
      <c r="AC53" s="283">
        <f t="shared" si="342"/>
        <v>0</v>
      </c>
      <c r="AD53" s="283">
        <f t="shared" si="343"/>
        <v>0</v>
      </c>
      <c r="AE53" s="61">
        <f t="shared" si="344"/>
        <v>0</v>
      </c>
      <c r="AG53" s="415"/>
      <c r="AH53" s="157" t="s">
        <v>59</v>
      </c>
      <c r="AI53" s="283">
        <f t="shared" ref="AI53:AI64" si="374">$BN53*CX53</f>
        <v>0</v>
      </c>
      <c r="AJ53" s="283">
        <f t="shared" si="345"/>
        <v>0</v>
      </c>
      <c r="AK53" s="283">
        <f t="shared" si="346"/>
        <v>0</v>
      </c>
      <c r="AL53" s="283">
        <f t="shared" si="347"/>
        <v>0</v>
      </c>
      <c r="AM53" s="283">
        <f t="shared" si="348"/>
        <v>0</v>
      </c>
      <c r="AN53" s="283">
        <f t="shared" si="349"/>
        <v>0</v>
      </c>
      <c r="AO53" s="283">
        <f t="shared" si="350"/>
        <v>0</v>
      </c>
      <c r="AP53" s="283">
        <f t="shared" si="351"/>
        <v>0</v>
      </c>
      <c r="AQ53" s="283">
        <f t="shared" si="352"/>
        <v>0</v>
      </c>
      <c r="AR53" s="283">
        <f t="shared" si="353"/>
        <v>0</v>
      </c>
      <c r="AS53" s="283">
        <f t="shared" si="354"/>
        <v>0</v>
      </c>
      <c r="AT53" s="283">
        <f t="shared" si="355"/>
        <v>0</v>
      </c>
      <c r="AU53" s="61">
        <f t="shared" si="356"/>
        <v>0</v>
      </c>
      <c r="AW53" s="415"/>
      <c r="AX53" s="157" t="s">
        <v>59</v>
      </c>
      <c r="AY53" s="283">
        <f t="shared" ref="AY53:AY64" si="375">$BN53*DN53</f>
        <v>0</v>
      </c>
      <c r="AZ53" s="283">
        <f t="shared" si="357"/>
        <v>0</v>
      </c>
      <c r="BA53" s="283">
        <f t="shared" si="358"/>
        <v>0</v>
      </c>
      <c r="BB53" s="283">
        <f t="shared" si="359"/>
        <v>0</v>
      </c>
      <c r="BC53" s="283">
        <f t="shared" si="360"/>
        <v>0</v>
      </c>
      <c r="BD53" s="283">
        <f t="shared" si="361"/>
        <v>0</v>
      </c>
      <c r="BE53" s="283">
        <f t="shared" si="362"/>
        <v>0</v>
      </c>
      <c r="BF53" s="283">
        <f t="shared" si="363"/>
        <v>0</v>
      </c>
      <c r="BG53" s="283">
        <f t="shared" si="364"/>
        <v>0</v>
      </c>
      <c r="BH53" s="283">
        <f t="shared" si="365"/>
        <v>0</v>
      </c>
      <c r="BI53" s="283">
        <f t="shared" si="366"/>
        <v>0</v>
      </c>
      <c r="BJ53" s="283">
        <f t="shared" si="367"/>
        <v>0</v>
      </c>
      <c r="BK53" s="61">
        <f t="shared" si="368"/>
        <v>0</v>
      </c>
      <c r="BN53" s="323"/>
      <c r="BP53" s="415"/>
      <c r="BQ53" s="157" t="s">
        <v>59</v>
      </c>
      <c r="BR53" s="310"/>
      <c r="BS53" s="310"/>
      <c r="BT53" s="310"/>
      <c r="BU53" s="310"/>
      <c r="BV53" s="310"/>
      <c r="BW53" s="310"/>
      <c r="BX53" s="310"/>
      <c r="BY53" s="310"/>
      <c r="BZ53" s="310"/>
      <c r="CA53" s="310"/>
      <c r="CB53" s="310"/>
      <c r="CC53" s="310"/>
      <c r="CD53" s="311">
        <f t="shared" si="369"/>
        <v>0</v>
      </c>
      <c r="CF53" s="415"/>
      <c r="CG53" s="157" t="s">
        <v>59</v>
      </c>
      <c r="CH53" s="310"/>
      <c r="CI53" s="310"/>
      <c r="CJ53" s="310"/>
      <c r="CK53" s="310"/>
      <c r="CL53" s="310"/>
      <c r="CM53" s="310"/>
      <c r="CN53" s="310"/>
      <c r="CO53" s="310"/>
      <c r="CP53" s="310"/>
      <c r="CQ53" s="310"/>
      <c r="CR53" s="310"/>
      <c r="CS53" s="310"/>
      <c r="CT53" s="311">
        <f t="shared" si="370"/>
        <v>0</v>
      </c>
      <c r="CV53" s="415"/>
      <c r="CW53" s="157" t="s">
        <v>59</v>
      </c>
      <c r="CX53" s="310"/>
      <c r="CY53" s="310"/>
      <c r="CZ53" s="310"/>
      <c r="DA53" s="310"/>
      <c r="DB53" s="310"/>
      <c r="DC53" s="310"/>
      <c r="DD53" s="310"/>
      <c r="DE53" s="310"/>
      <c r="DF53" s="310"/>
      <c r="DG53" s="310"/>
      <c r="DH53" s="310"/>
      <c r="DI53" s="310"/>
      <c r="DJ53" s="311">
        <f t="shared" si="371"/>
        <v>0</v>
      </c>
      <c r="DL53" s="415"/>
      <c r="DM53" s="157" t="s">
        <v>59</v>
      </c>
      <c r="DN53" s="310"/>
      <c r="DO53" s="310"/>
      <c r="DP53" s="310"/>
      <c r="DQ53" s="310"/>
      <c r="DR53" s="310"/>
      <c r="DS53" s="310"/>
      <c r="DT53" s="310"/>
      <c r="DU53" s="310"/>
      <c r="DV53" s="310"/>
      <c r="DW53" s="310"/>
      <c r="DX53" s="310"/>
      <c r="DY53" s="310"/>
      <c r="DZ53" s="311">
        <f t="shared" si="372"/>
        <v>0</v>
      </c>
      <c r="EA53" s="340">
        <f t="shared" ref="EA53:EA64" si="376">CD53+CT53+DJ53+DZ53</f>
        <v>0</v>
      </c>
    </row>
    <row r="54" spans="1:131" x14ac:dyDescent="0.25">
      <c r="A54" s="415"/>
      <c r="B54" s="157" t="s">
        <v>58</v>
      </c>
      <c r="C54" s="283">
        <f t="shared" si="320"/>
        <v>0</v>
      </c>
      <c r="D54" s="283">
        <f t="shared" si="321"/>
        <v>0</v>
      </c>
      <c r="E54" s="283">
        <f t="shared" si="322"/>
        <v>0</v>
      </c>
      <c r="F54" s="283">
        <f t="shared" si="323"/>
        <v>0</v>
      </c>
      <c r="G54" s="283">
        <f t="shared" si="324"/>
        <v>0</v>
      </c>
      <c r="H54" s="283">
        <f t="shared" si="325"/>
        <v>0</v>
      </c>
      <c r="I54" s="283">
        <f t="shared" si="326"/>
        <v>0</v>
      </c>
      <c r="J54" s="283">
        <f t="shared" si="327"/>
        <v>0</v>
      </c>
      <c r="K54" s="283">
        <f t="shared" si="328"/>
        <v>0</v>
      </c>
      <c r="L54" s="283">
        <f t="shared" si="329"/>
        <v>0</v>
      </c>
      <c r="M54" s="283">
        <f t="shared" si="330"/>
        <v>0</v>
      </c>
      <c r="N54" s="283">
        <f t="shared" si="331"/>
        <v>0</v>
      </c>
      <c r="O54" s="61">
        <f t="shared" si="332"/>
        <v>0</v>
      </c>
      <c r="Q54" s="415"/>
      <c r="R54" s="157" t="s">
        <v>58</v>
      </c>
      <c r="S54" s="283">
        <f t="shared" si="373"/>
        <v>0</v>
      </c>
      <c r="T54" s="283">
        <f t="shared" si="333"/>
        <v>0</v>
      </c>
      <c r="U54" s="283">
        <f t="shared" si="334"/>
        <v>0</v>
      </c>
      <c r="V54" s="283">
        <f t="shared" si="335"/>
        <v>0</v>
      </c>
      <c r="W54" s="283">
        <f t="shared" si="336"/>
        <v>0</v>
      </c>
      <c r="X54" s="283">
        <f t="shared" si="337"/>
        <v>0</v>
      </c>
      <c r="Y54" s="283">
        <f t="shared" si="338"/>
        <v>0</v>
      </c>
      <c r="Z54" s="283">
        <f t="shared" si="339"/>
        <v>0</v>
      </c>
      <c r="AA54" s="283">
        <f t="shared" si="340"/>
        <v>0</v>
      </c>
      <c r="AB54" s="283">
        <f t="shared" si="341"/>
        <v>0</v>
      </c>
      <c r="AC54" s="283">
        <f t="shared" si="342"/>
        <v>0</v>
      </c>
      <c r="AD54" s="283">
        <f t="shared" si="343"/>
        <v>0</v>
      </c>
      <c r="AE54" s="61">
        <f t="shared" si="344"/>
        <v>0</v>
      </c>
      <c r="AG54" s="415"/>
      <c r="AH54" s="157" t="s">
        <v>58</v>
      </c>
      <c r="AI54" s="283">
        <f t="shared" si="374"/>
        <v>0</v>
      </c>
      <c r="AJ54" s="283">
        <f t="shared" si="345"/>
        <v>0</v>
      </c>
      <c r="AK54" s="283">
        <f t="shared" si="346"/>
        <v>0</v>
      </c>
      <c r="AL54" s="283">
        <f t="shared" si="347"/>
        <v>0</v>
      </c>
      <c r="AM54" s="283">
        <f t="shared" si="348"/>
        <v>0</v>
      </c>
      <c r="AN54" s="283">
        <f t="shared" si="349"/>
        <v>0</v>
      </c>
      <c r="AO54" s="283">
        <f t="shared" si="350"/>
        <v>0</v>
      </c>
      <c r="AP54" s="283">
        <f t="shared" si="351"/>
        <v>0</v>
      </c>
      <c r="AQ54" s="283">
        <f t="shared" si="352"/>
        <v>0</v>
      </c>
      <c r="AR54" s="283">
        <f t="shared" si="353"/>
        <v>0</v>
      </c>
      <c r="AS54" s="283">
        <f t="shared" si="354"/>
        <v>0</v>
      </c>
      <c r="AT54" s="283">
        <f t="shared" si="355"/>
        <v>0</v>
      </c>
      <c r="AU54" s="61">
        <f t="shared" si="356"/>
        <v>0</v>
      </c>
      <c r="AW54" s="415"/>
      <c r="AX54" s="157" t="s">
        <v>58</v>
      </c>
      <c r="AY54" s="283">
        <f t="shared" si="375"/>
        <v>0</v>
      </c>
      <c r="AZ54" s="283">
        <f t="shared" si="357"/>
        <v>0</v>
      </c>
      <c r="BA54" s="283">
        <f t="shared" si="358"/>
        <v>0</v>
      </c>
      <c r="BB54" s="283">
        <f t="shared" si="359"/>
        <v>0</v>
      </c>
      <c r="BC54" s="283">
        <f t="shared" si="360"/>
        <v>0</v>
      </c>
      <c r="BD54" s="283">
        <f t="shared" si="361"/>
        <v>0</v>
      </c>
      <c r="BE54" s="283">
        <f t="shared" si="362"/>
        <v>0</v>
      </c>
      <c r="BF54" s="283">
        <f t="shared" si="363"/>
        <v>0</v>
      </c>
      <c r="BG54" s="283">
        <f t="shared" si="364"/>
        <v>0</v>
      </c>
      <c r="BH54" s="283">
        <f t="shared" si="365"/>
        <v>0</v>
      </c>
      <c r="BI54" s="283">
        <f t="shared" si="366"/>
        <v>0</v>
      </c>
      <c r="BJ54" s="283">
        <f t="shared" si="367"/>
        <v>0</v>
      </c>
      <c r="BK54" s="61">
        <f t="shared" si="368"/>
        <v>0</v>
      </c>
      <c r="BN54" s="323"/>
      <c r="BP54" s="415"/>
      <c r="BQ54" s="157" t="s">
        <v>58</v>
      </c>
      <c r="BR54" s="310"/>
      <c r="BS54" s="310"/>
      <c r="BT54" s="310"/>
      <c r="BU54" s="310"/>
      <c r="BV54" s="310"/>
      <c r="BW54" s="310"/>
      <c r="BX54" s="310"/>
      <c r="BY54" s="310"/>
      <c r="BZ54" s="310"/>
      <c r="CA54" s="310"/>
      <c r="CB54" s="310"/>
      <c r="CC54" s="310"/>
      <c r="CD54" s="311">
        <f t="shared" si="369"/>
        <v>0</v>
      </c>
      <c r="CF54" s="415"/>
      <c r="CG54" s="157" t="s">
        <v>58</v>
      </c>
      <c r="CH54" s="310"/>
      <c r="CI54" s="310"/>
      <c r="CJ54" s="310"/>
      <c r="CK54" s="310"/>
      <c r="CL54" s="310"/>
      <c r="CM54" s="310"/>
      <c r="CN54" s="310"/>
      <c r="CO54" s="310"/>
      <c r="CP54" s="310"/>
      <c r="CQ54" s="310"/>
      <c r="CR54" s="310"/>
      <c r="CS54" s="310"/>
      <c r="CT54" s="311">
        <f t="shared" si="370"/>
        <v>0</v>
      </c>
      <c r="CV54" s="415"/>
      <c r="CW54" s="157" t="s">
        <v>58</v>
      </c>
      <c r="CX54" s="310"/>
      <c r="CY54" s="310"/>
      <c r="CZ54" s="310"/>
      <c r="DA54" s="310"/>
      <c r="DB54" s="310"/>
      <c r="DC54" s="310"/>
      <c r="DD54" s="310"/>
      <c r="DE54" s="310"/>
      <c r="DF54" s="310"/>
      <c r="DG54" s="310"/>
      <c r="DH54" s="310"/>
      <c r="DI54" s="310"/>
      <c r="DJ54" s="311">
        <f t="shared" si="371"/>
        <v>0</v>
      </c>
      <c r="DL54" s="415"/>
      <c r="DM54" s="157" t="s">
        <v>58</v>
      </c>
      <c r="DN54" s="310"/>
      <c r="DO54" s="310"/>
      <c r="DP54" s="310"/>
      <c r="DQ54" s="310"/>
      <c r="DR54" s="310"/>
      <c r="DS54" s="310"/>
      <c r="DT54" s="310"/>
      <c r="DU54" s="310"/>
      <c r="DV54" s="310"/>
      <c r="DW54" s="310"/>
      <c r="DX54" s="310"/>
      <c r="DY54" s="310"/>
      <c r="DZ54" s="311">
        <f t="shared" si="372"/>
        <v>0</v>
      </c>
      <c r="EA54" s="340">
        <f t="shared" si="376"/>
        <v>0</v>
      </c>
    </row>
    <row r="55" spans="1:131" x14ac:dyDescent="0.25">
      <c r="A55" s="415"/>
      <c r="B55" s="157" t="s">
        <v>57</v>
      </c>
      <c r="C55" s="283">
        <f t="shared" si="320"/>
        <v>0</v>
      </c>
      <c r="D55" s="283">
        <f t="shared" si="321"/>
        <v>0</v>
      </c>
      <c r="E55" s="283">
        <f t="shared" si="322"/>
        <v>0</v>
      </c>
      <c r="F55" s="283">
        <f t="shared" si="323"/>
        <v>0</v>
      </c>
      <c r="G55" s="283">
        <f t="shared" si="324"/>
        <v>0</v>
      </c>
      <c r="H55" s="283">
        <f t="shared" si="325"/>
        <v>0</v>
      </c>
      <c r="I55" s="283">
        <f t="shared" si="326"/>
        <v>0</v>
      </c>
      <c r="J55" s="283">
        <f t="shared" si="327"/>
        <v>0</v>
      </c>
      <c r="K55" s="283">
        <f t="shared" si="328"/>
        <v>0</v>
      </c>
      <c r="L55" s="283">
        <f t="shared" si="329"/>
        <v>0</v>
      </c>
      <c r="M55" s="283">
        <f t="shared" si="330"/>
        <v>0</v>
      </c>
      <c r="N55" s="283">
        <f t="shared" si="331"/>
        <v>0</v>
      </c>
      <c r="O55" s="61">
        <f t="shared" si="332"/>
        <v>0</v>
      </c>
      <c r="Q55" s="415"/>
      <c r="R55" s="157" t="s">
        <v>57</v>
      </c>
      <c r="S55" s="283">
        <f t="shared" si="373"/>
        <v>0</v>
      </c>
      <c r="T55" s="283">
        <f t="shared" si="333"/>
        <v>0</v>
      </c>
      <c r="U55" s="283">
        <f t="shared" si="334"/>
        <v>0</v>
      </c>
      <c r="V55" s="283">
        <f t="shared" si="335"/>
        <v>0</v>
      </c>
      <c r="W55" s="283">
        <f t="shared" si="336"/>
        <v>0</v>
      </c>
      <c r="X55" s="283">
        <f t="shared" si="337"/>
        <v>0</v>
      </c>
      <c r="Y55" s="283">
        <f t="shared" si="338"/>
        <v>0</v>
      </c>
      <c r="Z55" s="283">
        <f t="shared" si="339"/>
        <v>0</v>
      </c>
      <c r="AA55" s="283">
        <f t="shared" si="340"/>
        <v>0</v>
      </c>
      <c r="AB55" s="283">
        <f t="shared" si="341"/>
        <v>0</v>
      </c>
      <c r="AC55" s="283">
        <f t="shared" si="342"/>
        <v>0</v>
      </c>
      <c r="AD55" s="283">
        <f t="shared" si="343"/>
        <v>0</v>
      </c>
      <c r="AE55" s="61">
        <f t="shared" si="344"/>
        <v>0</v>
      </c>
      <c r="AG55" s="415"/>
      <c r="AH55" s="157" t="s">
        <v>57</v>
      </c>
      <c r="AI55" s="283">
        <f t="shared" si="374"/>
        <v>0</v>
      </c>
      <c r="AJ55" s="283">
        <f t="shared" si="345"/>
        <v>0</v>
      </c>
      <c r="AK55" s="283">
        <f t="shared" si="346"/>
        <v>0</v>
      </c>
      <c r="AL55" s="283">
        <f t="shared" si="347"/>
        <v>0</v>
      </c>
      <c r="AM55" s="283">
        <f t="shared" si="348"/>
        <v>0</v>
      </c>
      <c r="AN55" s="283">
        <f t="shared" si="349"/>
        <v>0</v>
      </c>
      <c r="AO55" s="283">
        <f t="shared" si="350"/>
        <v>0</v>
      </c>
      <c r="AP55" s="283">
        <f t="shared" si="351"/>
        <v>0</v>
      </c>
      <c r="AQ55" s="283">
        <f t="shared" si="352"/>
        <v>0</v>
      </c>
      <c r="AR55" s="283">
        <f t="shared" si="353"/>
        <v>0</v>
      </c>
      <c r="AS55" s="283">
        <f t="shared" si="354"/>
        <v>0</v>
      </c>
      <c r="AT55" s="283">
        <f t="shared" si="355"/>
        <v>0</v>
      </c>
      <c r="AU55" s="61">
        <f t="shared" si="356"/>
        <v>0</v>
      </c>
      <c r="AW55" s="415"/>
      <c r="AX55" s="157" t="s">
        <v>57</v>
      </c>
      <c r="AY55" s="283">
        <f t="shared" si="375"/>
        <v>0</v>
      </c>
      <c r="AZ55" s="283">
        <f t="shared" si="357"/>
        <v>0</v>
      </c>
      <c r="BA55" s="283">
        <f t="shared" si="358"/>
        <v>0</v>
      </c>
      <c r="BB55" s="283">
        <f t="shared" si="359"/>
        <v>0</v>
      </c>
      <c r="BC55" s="283">
        <f t="shared" si="360"/>
        <v>0</v>
      </c>
      <c r="BD55" s="283">
        <f t="shared" si="361"/>
        <v>0</v>
      </c>
      <c r="BE55" s="283">
        <f t="shared" si="362"/>
        <v>0</v>
      </c>
      <c r="BF55" s="283">
        <f t="shared" si="363"/>
        <v>0</v>
      </c>
      <c r="BG55" s="283">
        <f t="shared" si="364"/>
        <v>0</v>
      </c>
      <c r="BH55" s="283">
        <f t="shared" si="365"/>
        <v>0</v>
      </c>
      <c r="BI55" s="283">
        <f t="shared" si="366"/>
        <v>0</v>
      </c>
      <c r="BJ55" s="283">
        <f t="shared" si="367"/>
        <v>0</v>
      </c>
      <c r="BK55" s="61">
        <f t="shared" si="368"/>
        <v>0</v>
      </c>
      <c r="BN55" s="323"/>
      <c r="BP55" s="415"/>
      <c r="BQ55" s="157" t="s">
        <v>57</v>
      </c>
      <c r="BR55" s="310"/>
      <c r="BS55" s="310"/>
      <c r="BT55" s="310"/>
      <c r="BU55" s="310"/>
      <c r="BV55" s="310"/>
      <c r="BW55" s="310"/>
      <c r="BX55" s="310"/>
      <c r="BY55" s="310"/>
      <c r="BZ55" s="310"/>
      <c r="CA55" s="310"/>
      <c r="CB55" s="310"/>
      <c r="CC55" s="310"/>
      <c r="CD55" s="311">
        <f t="shared" si="369"/>
        <v>0</v>
      </c>
      <c r="CF55" s="415"/>
      <c r="CG55" s="157" t="s">
        <v>57</v>
      </c>
      <c r="CH55" s="310"/>
      <c r="CI55" s="310"/>
      <c r="CJ55" s="310"/>
      <c r="CK55" s="310"/>
      <c r="CL55" s="310"/>
      <c r="CM55" s="310"/>
      <c r="CN55" s="310"/>
      <c r="CO55" s="310"/>
      <c r="CP55" s="310"/>
      <c r="CQ55" s="310"/>
      <c r="CR55" s="310"/>
      <c r="CS55" s="310"/>
      <c r="CT55" s="311">
        <f t="shared" si="370"/>
        <v>0</v>
      </c>
      <c r="CV55" s="415"/>
      <c r="CW55" s="157" t="s">
        <v>57</v>
      </c>
      <c r="CX55" s="310"/>
      <c r="CY55" s="310"/>
      <c r="CZ55" s="310"/>
      <c r="DA55" s="310"/>
      <c r="DB55" s="310"/>
      <c r="DC55" s="310"/>
      <c r="DD55" s="310"/>
      <c r="DE55" s="310"/>
      <c r="DF55" s="310"/>
      <c r="DG55" s="310"/>
      <c r="DH55" s="310"/>
      <c r="DI55" s="310"/>
      <c r="DJ55" s="311">
        <f t="shared" si="371"/>
        <v>0</v>
      </c>
      <c r="DL55" s="415"/>
      <c r="DM55" s="157" t="s">
        <v>57</v>
      </c>
      <c r="DN55" s="310"/>
      <c r="DO55" s="310"/>
      <c r="DP55" s="310"/>
      <c r="DQ55" s="310"/>
      <c r="DR55" s="310"/>
      <c r="DS55" s="310"/>
      <c r="DT55" s="310"/>
      <c r="DU55" s="310"/>
      <c r="DV55" s="310"/>
      <c r="DW55" s="310"/>
      <c r="DX55" s="310"/>
      <c r="DY55" s="310"/>
      <c r="DZ55" s="311">
        <f t="shared" si="372"/>
        <v>0</v>
      </c>
      <c r="EA55" s="340">
        <f t="shared" si="376"/>
        <v>0</v>
      </c>
    </row>
    <row r="56" spans="1:131" x14ac:dyDescent="0.25">
      <c r="A56" s="415"/>
      <c r="B56" s="157" t="s">
        <v>56</v>
      </c>
      <c r="C56" s="283">
        <f t="shared" si="320"/>
        <v>0</v>
      </c>
      <c r="D56" s="283">
        <f t="shared" si="321"/>
        <v>0</v>
      </c>
      <c r="E56" s="283">
        <f t="shared" si="322"/>
        <v>0</v>
      </c>
      <c r="F56" s="283">
        <f t="shared" si="323"/>
        <v>0</v>
      </c>
      <c r="G56" s="283">
        <f t="shared" si="324"/>
        <v>0</v>
      </c>
      <c r="H56" s="283">
        <f t="shared" si="325"/>
        <v>0</v>
      </c>
      <c r="I56" s="283">
        <f t="shared" si="326"/>
        <v>0</v>
      </c>
      <c r="J56" s="283">
        <f t="shared" si="327"/>
        <v>0</v>
      </c>
      <c r="K56" s="283">
        <f t="shared" si="328"/>
        <v>0</v>
      </c>
      <c r="L56" s="283">
        <f t="shared" si="329"/>
        <v>0</v>
      </c>
      <c r="M56" s="283">
        <f t="shared" si="330"/>
        <v>0</v>
      </c>
      <c r="N56" s="283">
        <f t="shared" si="331"/>
        <v>0</v>
      </c>
      <c r="O56" s="61">
        <f t="shared" si="332"/>
        <v>0</v>
      </c>
      <c r="Q56" s="415"/>
      <c r="R56" s="157" t="s">
        <v>56</v>
      </c>
      <c r="S56" s="283">
        <f t="shared" si="373"/>
        <v>0</v>
      </c>
      <c r="T56" s="283">
        <f t="shared" si="333"/>
        <v>0</v>
      </c>
      <c r="U56" s="283">
        <f t="shared" si="334"/>
        <v>0</v>
      </c>
      <c r="V56" s="283">
        <f t="shared" si="335"/>
        <v>0</v>
      </c>
      <c r="W56" s="283">
        <f t="shared" si="336"/>
        <v>0</v>
      </c>
      <c r="X56" s="283">
        <f t="shared" si="337"/>
        <v>0</v>
      </c>
      <c r="Y56" s="283">
        <f t="shared" si="338"/>
        <v>0</v>
      </c>
      <c r="Z56" s="283">
        <f t="shared" si="339"/>
        <v>0</v>
      </c>
      <c r="AA56" s="283">
        <f t="shared" si="340"/>
        <v>0</v>
      </c>
      <c r="AB56" s="283">
        <f t="shared" si="341"/>
        <v>0</v>
      </c>
      <c r="AC56" s="283">
        <f t="shared" si="342"/>
        <v>0</v>
      </c>
      <c r="AD56" s="283">
        <f t="shared" si="343"/>
        <v>0</v>
      </c>
      <c r="AE56" s="61">
        <f t="shared" si="344"/>
        <v>0</v>
      </c>
      <c r="AG56" s="415"/>
      <c r="AH56" s="157" t="s">
        <v>56</v>
      </c>
      <c r="AI56" s="283">
        <f t="shared" si="374"/>
        <v>0</v>
      </c>
      <c r="AJ56" s="283">
        <f t="shared" si="345"/>
        <v>0</v>
      </c>
      <c r="AK56" s="283">
        <f t="shared" si="346"/>
        <v>0</v>
      </c>
      <c r="AL56" s="283">
        <f t="shared" si="347"/>
        <v>0</v>
      </c>
      <c r="AM56" s="283">
        <f t="shared" si="348"/>
        <v>0</v>
      </c>
      <c r="AN56" s="283">
        <f t="shared" si="349"/>
        <v>0</v>
      </c>
      <c r="AO56" s="283">
        <f t="shared" si="350"/>
        <v>0</v>
      </c>
      <c r="AP56" s="283">
        <f t="shared" si="351"/>
        <v>0</v>
      </c>
      <c r="AQ56" s="283">
        <f t="shared" si="352"/>
        <v>0</v>
      </c>
      <c r="AR56" s="283">
        <f t="shared" si="353"/>
        <v>0</v>
      </c>
      <c r="AS56" s="283">
        <f t="shared" si="354"/>
        <v>0</v>
      </c>
      <c r="AT56" s="283">
        <f t="shared" si="355"/>
        <v>0</v>
      </c>
      <c r="AU56" s="61">
        <f t="shared" si="356"/>
        <v>0</v>
      </c>
      <c r="AW56" s="415"/>
      <c r="AX56" s="157" t="s">
        <v>56</v>
      </c>
      <c r="AY56" s="283">
        <f t="shared" si="375"/>
        <v>0</v>
      </c>
      <c r="AZ56" s="283">
        <f t="shared" si="357"/>
        <v>0</v>
      </c>
      <c r="BA56" s="283">
        <f t="shared" si="358"/>
        <v>0</v>
      </c>
      <c r="BB56" s="283">
        <f t="shared" si="359"/>
        <v>0</v>
      </c>
      <c r="BC56" s="283">
        <f t="shared" si="360"/>
        <v>0</v>
      </c>
      <c r="BD56" s="283">
        <f t="shared" si="361"/>
        <v>0</v>
      </c>
      <c r="BE56" s="283">
        <f t="shared" si="362"/>
        <v>0</v>
      </c>
      <c r="BF56" s="283">
        <f t="shared" si="363"/>
        <v>0</v>
      </c>
      <c r="BG56" s="283">
        <f t="shared" si="364"/>
        <v>0</v>
      </c>
      <c r="BH56" s="283">
        <f t="shared" si="365"/>
        <v>0</v>
      </c>
      <c r="BI56" s="283">
        <f t="shared" si="366"/>
        <v>0</v>
      </c>
      <c r="BJ56" s="283">
        <f t="shared" si="367"/>
        <v>0</v>
      </c>
      <c r="BK56" s="61">
        <f t="shared" si="368"/>
        <v>0</v>
      </c>
      <c r="BN56" s="323"/>
      <c r="BP56" s="415"/>
      <c r="BQ56" s="157" t="s">
        <v>56</v>
      </c>
      <c r="BR56" s="310"/>
      <c r="BS56" s="310"/>
      <c r="BT56" s="310"/>
      <c r="BU56" s="310"/>
      <c r="BV56" s="310"/>
      <c r="BW56" s="310"/>
      <c r="BX56" s="310"/>
      <c r="BY56" s="310"/>
      <c r="BZ56" s="310"/>
      <c r="CA56" s="310"/>
      <c r="CB56" s="310"/>
      <c r="CC56" s="310"/>
      <c r="CD56" s="311">
        <f t="shared" si="369"/>
        <v>0</v>
      </c>
      <c r="CF56" s="415"/>
      <c r="CG56" s="157" t="s">
        <v>56</v>
      </c>
      <c r="CH56" s="310"/>
      <c r="CI56" s="310"/>
      <c r="CJ56" s="310"/>
      <c r="CK56" s="310"/>
      <c r="CL56" s="310"/>
      <c r="CM56" s="310"/>
      <c r="CN56" s="310"/>
      <c r="CO56" s="310"/>
      <c r="CP56" s="310"/>
      <c r="CQ56" s="310"/>
      <c r="CR56" s="310"/>
      <c r="CS56" s="310"/>
      <c r="CT56" s="311">
        <f t="shared" si="370"/>
        <v>0</v>
      </c>
      <c r="CV56" s="415"/>
      <c r="CW56" s="157" t="s">
        <v>56</v>
      </c>
      <c r="CX56" s="310"/>
      <c r="CY56" s="310"/>
      <c r="CZ56" s="310"/>
      <c r="DA56" s="310"/>
      <c r="DB56" s="310"/>
      <c r="DC56" s="310"/>
      <c r="DD56" s="310"/>
      <c r="DE56" s="310"/>
      <c r="DF56" s="310"/>
      <c r="DG56" s="310"/>
      <c r="DH56" s="310"/>
      <c r="DI56" s="310"/>
      <c r="DJ56" s="311">
        <f t="shared" si="371"/>
        <v>0</v>
      </c>
      <c r="DL56" s="415"/>
      <c r="DM56" s="157" t="s">
        <v>56</v>
      </c>
      <c r="DN56" s="310"/>
      <c r="DO56" s="310"/>
      <c r="DP56" s="310"/>
      <c r="DQ56" s="310"/>
      <c r="DR56" s="310"/>
      <c r="DS56" s="310"/>
      <c r="DT56" s="310"/>
      <c r="DU56" s="310"/>
      <c r="DV56" s="310"/>
      <c r="DW56" s="310"/>
      <c r="DX56" s="310"/>
      <c r="DY56" s="310"/>
      <c r="DZ56" s="311">
        <f t="shared" si="372"/>
        <v>0</v>
      </c>
      <c r="EA56" s="340">
        <f t="shared" si="376"/>
        <v>0</v>
      </c>
    </row>
    <row r="57" spans="1:131" x14ac:dyDescent="0.25">
      <c r="A57" s="415"/>
      <c r="B57" s="157" t="s">
        <v>55</v>
      </c>
      <c r="C57" s="283">
        <f t="shared" si="320"/>
        <v>0</v>
      </c>
      <c r="D57" s="283">
        <f t="shared" si="321"/>
        <v>0</v>
      </c>
      <c r="E57" s="283">
        <f t="shared" si="322"/>
        <v>0</v>
      </c>
      <c r="F57" s="283">
        <f t="shared" si="323"/>
        <v>0</v>
      </c>
      <c r="G57" s="283">
        <f t="shared" si="324"/>
        <v>0</v>
      </c>
      <c r="H57" s="283">
        <f t="shared" si="325"/>
        <v>0</v>
      </c>
      <c r="I57" s="283">
        <f t="shared" si="326"/>
        <v>0</v>
      </c>
      <c r="J57" s="283">
        <f t="shared" si="327"/>
        <v>0</v>
      </c>
      <c r="K57" s="283">
        <f t="shared" si="328"/>
        <v>0</v>
      </c>
      <c r="L57" s="283">
        <f t="shared" si="329"/>
        <v>0</v>
      </c>
      <c r="M57" s="283">
        <f t="shared" si="330"/>
        <v>0</v>
      </c>
      <c r="N57" s="283">
        <f t="shared" si="331"/>
        <v>0</v>
      </c>
      <c r="O57" s="61">
        <f t="shared" si="332"/>
        <v>0</v>
      </c>
      <c r="Q57" s="415"/>
      <c r="R57" s="157" t="s">
        <v>55</v>
      </c>
      <c r="S57" s="283">
        <f t="shared" si="373"/>
        <v>0</v>
      </c>
      <c r="T57" s="283">
        <f t="shared" si="333"/>
        <v>0</v>
      </c>
      <c r="U57" s="283">
        <f t="shared" si="334"/>
        <v>0</v>
      </c>
      <c r="V57" s="283">
        <f t="shared" si="335"/>
        <v>0</v>
      </c>
      <c r="W57" s="283">
        <f t="shared" si="336"/>
        <v>0</v>
      </c>
      <c r="X57" s="283">
        <f t="shared" si="337"/>
        <v>0</v>
      </c>
      <c r="Y57" s="283">
        <f t="shared" si="338"/>
        <v>0</v>
      </c>
      <c r="Z57" s="283">
        <f t="shared" si="339"/>
        <v>0</v>
      </c>
      <c r="AA57" s="283">
        <f t="shared" si="340"/>
        <v>0</v>
      </c>
      <c r="AB57" s="283">
        <f t="shared" si="341"/>
        <v>0</v>
      </c>
      <c r="AC57" s="283">
        <f t="shared" si="342"/>
        <v>0</v>
      </c>
      <c r="AD57" s="283">
        <f t="shared" si="343"/>
        <v>0</v>
      </c>
      <c r="AE57" s="61">
        <f t="shared" si="344"/>
        <v>0</v>
      </c>
      <c r="AG57" s="415"/>
      <c r="AH57" s="157" t="s">
        <v>55</v>
      </c>
      <c r="AI57" s="283">
        <f t="shared" si="374"/>
        <v>0</v>
      </c>
      <c r="AJ57" s="283">
        <f t="shared" si="345"/>
        <v>0</v>
      </c>
      <c r="AK57" s="283">
        <f t="shared" si="346"/>
        <v>0</v>
      </c>
      <c r="AL57" s="283">
        <f t="shared" si="347"/>
        <v>0</v>
      </c>
      <c r="AM57" s="283">
        <f t="shared" si="348"/>
        <v>0</v>
      </c>
      <c r="AN57" s="283">
        <f t="shared" si="349"/>
        <v>0</v>
      </c>
      <c r="AO57" s="283">
        <f t="shared" si="350"/>
        <v>0</v>
      </c>
      <c r="AP57" s="283">
        <f t="shared" si="351"/>
        <v>0</v>
      </c>
      <c r="AQ57" s="283">
        <f t="shared" si="352"/>
        <v>0</v>
      </c>
      <c r="AR57" s="283">
        <f t="shared" si="353"/>
        <v>0</v>
      </c>
      <c r="AS57" s="283">
        <f t="shared" si="354"/>
        <v>0</v>
      </c>
      <c r="AT57" s="283">
        <f t="shared" si="355"/>
        <v>0</v>
      </c>
      <c r="AU57" s="61">
        <f t="shared" si="356"/>
        <v>0</v>
      </c>
      <c r="AW57" s="415"/>
      <c r="AX57" s="157" t="s">
        <v>55</v>
      </c>
      <c r="AY57" s="283">
        <f t="shared" si="375"/>
        <v>0</v>
      </c>
      <c r="AZ57" s="283">
        <f t="shared" si="357"/>
        <v>0</v>
      </c>
      <c r="BA57" s="283">
        <f t="shared" si="358"/>
        <v>0</v>
      </c>
      <c r="BB57" s="283">
        <f t="shared" si="359"/>
        <v>0</v>
      </c>
      <c r="BC57" s="283">
        <f t="shared" si="360"/>
        <v>0</v>
      </c>
      <c r="BD57" s="283">
        <f t="shared" si="361"/>
        <v>0</v>
      </c>
      <c r="BE57" s="283">
        <f t="shared" si="362"/>
        <v>0</v>
      </c>
      <c r="BF57" s="283">
        <f t="shared" si="363"/>
        <v>0</v>
      </c>
      <c r="BG57" s="283">
        <f t="shared" si="364"/>
        <v>0</v>
      </c>
      <c r="BH57" s="283">
        <f t="shared" si="365"/>
        <v>0</v>
      </c>
      <c r="BI57" s="283">
        <f t="shared" si="366"/>
        <v>0</v>
      </c>
      <c r="BJ57" s="283">
        <f t="shared" si="367"/>
        <v>0</v>
      </c>
      <c r="BK57" s="61">
        <f t="shared" si="368"/>
        <v>0</v>
      </c>
      <c r="BN57" s="323"/>
      <c r="BP57" s="415"/>
      <c r="BQ57" s="157" t="s">
        <v>55</v>
      </c>
      <c r="BR57" s="310"/>
      <c r="BS57" s="310"/>
      <c r="BT57" s="310"/>
      <c r="BU57" s="310"/>
      <c r="BV57" s="310"/>
      <c r="BW57" s="310"/>
      <c r="BX57" s="310"/>
      <c r="BY57" s="310"/>
      <c r="BZ57" s="310"/>
      <c r="CA57" s="310"/>
      <c r="CB57" s="310"/>
      <c r="CC57" s="310"/>
      <c r="CD57" s="311">
        <f t="shared" si="369"/>
        <v>0</v>
      </c>
      <c r="CF57" s="415"/>
      <c r="CG57" s="157" t="s">
        <v>55</v>
      </c>
      <c r="CH57" s="310"/>
      <c r="CI57" s="310"/>
      <c r="CJ57" s="310"/>
      <c r="CK57" s="310"/>
      <c r="CL57" s="310"/>
      <c r="CM57" s="310"/>
      <c r="CN57" s="310"/>
      <c r="CO57" s="310"/>
      <c r="CP57" s="310"/>
      <c r="CQ57" s="310"/>
      <c r="CR57" s="310"/>
      <c r="CS57" s="310"/>
      <c r="CT57" s="311">
        <f t="shared" si="370"/>
        <v>0</v>
      </c>
      <c r="CV57" s="415"/>
      <c r="CW57" s="157" t="s">
        <v>55</v>
      </c>
      <c r="CX57" s="310"/>
      <c r="CY57" s="310"/>
      <c r="CZ57" s="310"/>
      <c r="DA57" s="310"/>
      <c r="DB57" s="310"/>
      <c r="DC57" s="310"/>
      <c r="DD57" s="310"/>
      <c r="DE57" s="310"/>
      <c r="DF57" s="310"/>
      <c r="DG57" s="310"/>
      <c r="DH57" s="310"/>
      <c r="DI57" s="310"/>
      <c r="DJ57" s="311">
        <f t="shared" si="371"/>
        <v>0</v>
      </c>
      <c r="DL57" s="415"/>
      <c r="DM57" s="157" t="s">
        <v>55</v>
      </c>
      <c r="DN57" s="310"/>
      <c r="DO57" s="310"/>
      <c r="DP57" s="310"/>
      <c r="DQ57" s="310"/>
      <c r="DR57" s="310"/>
      <c r="DS57" s="310"/>
      <c r="DT57" s="310"/>
      <c r="DU57" s="310"/>
      <c r="DV57" s="310"/>
      <c r="DW57" s="310"/>
      <c r="DX57" s="310"/>
      <c r="DY57" s="310"/>
      <c r="DZ57" s="311">
        <f t="shared" si="372"/>
        <v>0</v>
      </c>
      <c r="EA57" s="340">
        <f t="shared" si="376"/>
        <v>0</v>
      </c>
    </row>
    <row r="58" spans="1:131" x14ac:dyDescent="0.25">
      <c r="A58" s="415"/>
      <c r="B58" s="157" t="s">
        <v>54</v>
      </c>
      <c r="C58" s="283">
        <f t="shared" si="320"/>
        <v>0</v>
      </c>
      <c r="D58" s="283">
        <f t="shared" si="321"/>
        <v>0</v>
      </c>
      <c r="E58" s="283">
        <f t="shared" si="322"/>
        <v>0</v>
      </c>
      <c r="F58" s="283">
        <f t="shared" si="323"/>
        <v>0</v>
      </c>
      <c r="G58" s="283">
        <f t="shared" si="324"/>
        <v>0</v>
      </c>
      <c r="H58" s="283">
        <f t="shared" si="325"/>
        <v>0</v>
      </c>
      <c r="I58" s="283">
        <f t="shared" si="326"/>
        <v>0</v>
      </c>
      <c r="J58" s="283">
        <f t="shared" si="327"/>
        <v>0</v>
      </c>
      <c r="K58" s="283">
        <f t="shared" si="328"/>
        <v>0</v>
      </c>
      <c r="L58" s="283">
        <f t="shared" si="329"/>
        <v>0</v>
      </c>
      <c r="M58" s="283">
        <f t="shared" si="330"/>
        <v>0</v>
      </c>
      <c r="N58" s="283">
        <f t="shared" si="331"/>
        <v>0</v>
      </c>
      <c r="O58" s="61">
        <f t="shared" si="332"/>
        <v>0</v>
      </c>
      <c r="Q58" s="415"/>
      <c r="R58" s="157" t="s">
        <v>54</v>
      </c>
      <c r="S58" s="283">
        <f t="shared" si="373"/>
        <v>0</v>
      </c>
      <c r="T58" s="283">
        <f t="shared" si="333"/>
        <v>0</v>
      </c>
      <c r="U58" s="283">
        <f t="shared" si="334"/>
        <v>0</v>
      </c>
      <c r="V58" s="283">
        <f t="shared" si="335"/>
        <v>0</v>
      </c>
      <c r="W58" s="283">
        <f t="shared" si="336"/>
        <v>0</v>
      </c>
      <c r="X58" s="283">
        <f t="shared" si="337"/>
        <v>0</v>
      </c>
      <c r="Y58" s="283">
        <f t="shared" si="338"/>
        <v>0</v>
      </c>
      <c r="Z58" s="283">
        <f t="shared" si="339"/>
        <v>0</v>
      </c>
      <c r="AA58" s="283">
        <f t="shared" si="340"/>
        <v>0</v>
      </c>
      <c r="AB58" s="283">
        <f t="shared" si="341"/>
        <v>0</v>
      </c>
      <c r="AC58" s="283">
        <f t="shared" si="342"/>
        <v>0</v>
      </c>
      <c r="AD58" s="283">
        <f t="shared" si="343"/>
        <v>0</v>
      </c>
      <c r="AE58" s="61">
        <f t="shared" si="344"/>
        <v>0</v>
      </c>
      <c r="AG58" s="415"/>
      <c r="AH58" s="157" t="s">
        <v>54</v>
      </c>
      <c r="AI58" s="283">
        <f t="shared" si="374"/>
        <v>0</v>
      </c>
      <c r="AJ58" s="283">
        <f t="shared" si="345"/>
        <v>0</v>
      </c>
      <c r="AK58" s="283">
        <f t="shared" si="346"/>
        <v>0</v>
      </c>
      <c r="AL58" s="283">
        <f t="shared" si="347"/>
        <v>0</v>
      </c>
      <c r="AM58" s="283">
        <f t="shared" si="348"/>
        <v>0</v>
      </c>
      <c r="AN58" s="283">
        <f t="shared" si="349"/>
        <v>0</v>
      </c>
      <c r="AO58" s="283">
        <f t="shared" si="350"/>
        <v>0</v>
      </c>
      <c r="AP58" s="283">
        <f t="shared" si="351"/>
        <v>0</v>
      </c>
      <c r="AQ58" s="283">
        <f t="shared" si="352"/>
        <v>0</v>
      </c>
      <c r="AR58" s="283">
        <f t="shared" si="353"/>
        <v>0</v>
      </c>
      <c r="AS58" s="283">
        <f t="shared" si="354"/>
        <v>0</v>
      </c>
      <c r="AT58" s="283">
        <f t="shared" si="355"/>
        <v>0</v>
      </c>
      <c r="AU58" s="61">
        <f t="shared" si="356"/>
        <v>0</v>
      </c>
      <c r="AW58" s="415"/>
      <c r="AX58" s="157" t="s">
        <v>54</v>
      </c>
      <c r="AY58" s="283">
        <f t="shared" si="375"/>
        <v>0</v>
      </c>
      <c r="AZ58" s="283">
        <f t="shared" si="357"/>
        <v>0</v>
      </c>
      <c r="BA58" s="283">
        <f t="shared" si="358"/>
        <v>0</v>
      </c>
      <c r="BB58" s="283">
        <f t="shared" si="359"/>
        <v>0</v>
      </c>
      <c r="BC58" s="283">
        <f t="shared" si="360"/>
        <v>0</v>
      </c>
      <c r="BD58" s="283">
        <f t="shared" si="361"/>
        <v>0</v>
      </c>
      <c r="BE58" s="283">
        <f t="shared" si="362"/>
        <v>0</v>
      </c>
      <c r="BF58" s="283">
        <f t="shared" si="363"/>
        <v>0</v>
      </c>
      <c r="BG58" s="283">
        <f t="shared" si="364"/>
        <v>0</v>
      </c>
      <c r="BH58" s="283">
        <f t="shared" si="365"/>
        <v>0</v>
      </c>
      <c r="BI58" s="283">
        <f t="shared" si="366"/>
        <v>0</v>
      </c>
      <c r="BJ58" s="283">
        <f t="shared" si="367"/>
        <v>0</v>
      </c>
      <c r="BK58" s="61">
        <f t="shared" si="368"/>
        <v>0</v>
      </c>
      <c r="BN58" s="323"/>
      <c r="BP58" s="415"/>
      <c r="BQ58" s="157" t="s">
        <v>54</v>
      </c>
      <c r="BR58" s="310"/>
      <c r="BS58" s="310"/>
      <c r="BT58" s="310"/>
      <c r="BU58" s="310"/>
      <c r="BV58" s="310"/>
      <c r="BW58" s="310"/>
      <c r="BX58" s="310"/>
      <c r="BY58" s="310"/>
      <c r="BZ58" s="310"/>
      <c r="CA58" s="310"/>
      <c r="CB58" s="310"/>
      <c r="CC58" s="310"/>
      <c r="CD58" s="311">
        <f t="shared" si="369"/>
        <v>0</v>
      </c>
      <c r="CF58" s="415"/>
      <c r="CG58" s="157" t="s">
        <v>54</v>
      </c>
      <c r="CH58" s="310"/>
      <c r="CI58" s="310"/>
      <c r="CJ58" s="310"/>
      <c r="CK58" s="310"/>
      <c r="CL58" s="310"/>
      <c r="CM58" s="310"/>
      <c r="CN58" s="310"/>
      <c r="CO58" s="310"/>
      <c r="CP58" s="310"/>
      <c r="CQ58" s="310"/>
      <c r="CR58" s="310"/>
      <c r="CS58" s="310"/>
      <c r="CT58" s="311">
        <f t="shared" si="370"/>
        <v>0</v>
      </c>
      <c r="CV58" s="415"/>
      <c r="CW58" s="157" t="s">
        <v>54</v>
      </c>
      <c r="CX58" s="310"/>
      <c r="CY58" s="310"/>
      <c r="CZ58" s="310"/>
      <c r="DA58" s="310"/>
      <c r="DB58" s="310"/>
      <c r="DC58" s="310"/>
      <c r="DD58" s="310"/>
      <c r="DE58" s="310"/>
      <c r="DF58" s="310"/>
      <c r="DG58" s="310"/>
      <c r="DH58" s="310"/>
      <c r="DI58" s="310"/>
      <c r="DJ58" s="311">
        <f t="shared" si="371"/>
        <v>0</v>
      </c>
      <c r="DL58" s="415"/>
      <c r="DM58" s="157" t="s">
        <v>54</v>
      </c>
      <c r="DN58" s="310"/>
      <c r="DO58" s="310"/>
      <c r="DP58" s="310"/>
      <c r="DQ58" s="310"/>
      <c r="DR58" s="310"/>
      <c r="DS58" s="310"/>
      <c r="DT58" s="310"/>
      <c r="DU58" s="310"/>
      <c r="DV58" s="310"/>
      <c r="DW58" s="310"/>
      <c r="DX58" s="310"/>
      <c r="DY58" s="310"/>
      <c r="DZ58" s="311">
        <f t="shared" si="372"/>
        <v>0</v>
      </c>
      <c r="EA58" s="340">
        <f t="shared" si="376"/>
        <v>0</v>
      </c>
    </row>
    <row r="59" spans="1:131" x14ac:dyDescent="0.25">
      <c r="A59" s="415"/>
      <c r="B59" s="157" t="s">
        <v>53</v>
      </c>
      <c r="C59" s="283">
        <f t="shared" si="320"/>
        <v>0</v>
      </c>
      <c r="D59" s="283">
        <f t="shared" si="321"/>
        <v>0</v>
      </c>
      <c r="E59" s="283">
        <f t="shared" si="322"/>
        <v>0</v>
      </c>
      <c r="F59" s="283">
        <f t="shared" si="323"/>
        <v>0</v>
      </c>
      <c r="G59" s="283">
        <f t="shared" si="324"/>
        <v>0</v>
      </c>
      <c r="H59" s="283">
        <f t="shared" si="325"/>
        <v>0</v>
      </c>
      <c r="I59" s="283">
        <f t="shared" si="326"/>
        <v>0</v>
      </c>
      <c r="J59" s="283">
        <f t="shared" si="327"/>
        <v>0</v>
      </c>
      <c r="K59" s="283">
        <f t="shared" si="328"/>
        <v>0</v>
      </c>
      <c r="L59" s="283">
        <f t="shared" si="329"/>
        <v>0</v>
      </c>
      <c r="M59" s="283">
        <f t="shared" si="330"/>
        <v>0</v>
      </c>
      <c r="N59" s="283">
        <f t="shared" si="331"/>
        <v>0</v>
      </c>
      <c r="O59" s="61">
        <f t="shared" si="332"/>
        <v>0</v>
      </c>
      <c r="Q59" s="415"/>
      <c r="R59" s="157" t="s">
        <v>53</v>
      </c>
      <c r="S59" s="283">
        <f t="shared" si="373"/>
        <v>0</v>
      </c>
      <c r="T59" s="283">
        <f t="shared" si="333"/>
        <v>0</v>
      </c>
      <c r="U59" s="283">
        <f t="shared" si="334"/>
        <v>0</v>
      </c>
      <c r="V59" s="283">
        <f t="shared" si="335"/>
        <v>0</v>
      </c>
      <c r="W59" s="283">
        <f t="shared" si="336"/>
        <v>0</v>
      </c>
      <c r="X59" s="283">
        <f t="shared" si="337"/>
        <v>0</v>
      </c>
      <c r="Y59" s="283">
        <f t="shared" si="338"/>
        <v>0</v>
      </c>
      <c r="Z59" s="283">
        <f t="shared" si="339"/>
        <v>0</v>
      </c>
      <c r="AA59" s="283">
        <f t="shared" si="340"/>
        <v>0</v>
      </c>
      <c r="AB59" s="283">
        <f t="shared" si="341"/>
        <v>0</v>
      </c>
      <c r="AC59" s="283">
        <f t="shared" si="342"/>
        <v>0</v>
      </c>
      <c r="AD59" s="283">
        <f t="shared" si="343"/>
        <v>0</v>
      </c>
      <c r="AE59" s="61">
        <f t="shared" si="344"/>
        <v>0</v>
      </c>
      <c r="AG59" s="415"/>
      <c r="AH59" s="157" t="s">
        <v>53</v>
      </c>
      <c r="AI59" s="283">
        <f t="shared" si="374"/>
        <v>0</v>
      </c>
      <c r="AJ59" s="283">
        <f t="shared" si="345"/>
        <v>0</v>
      </c>
      <c r="AK59" s="283">
        <f t="shared" si="346"/>
        <v>0</v>
      </c>
      <c r="AL59" s="283">
        <f t="shared" si="347"/>
        <v>0</v>
      </c>
      <c r="AM59" s="283">
        <f t="shared" si="348"/>
        <v>0</v>
      </c>
      <c r="AN59" s="283">
        <f t="shared" si="349"/>
        <v>0</v>
      </c>
      <c r="AO59" s="283">
        <f t="shared" si="350"/>
        <v>0</v>
      </c>
      <c r="AP59" s="283">
        <f t="shared" si="351"/>
        <v>0</v>
      </c>
      <c r="AQ59" s="283">
        <f t="shared" si="352"/>
        <v>0</v>
      </c>
      <c r="AR59" s="283">
        <f t="shared" si="353"/>
        <v>0</v>
      </c>
      <c r="AS59" s="283">
        <f t="shared" si="354"/>
        <v>0</v>
      </c>
      <c r="AT59" s="283">
        <f t="shared" si="355"/>
        <v>0</v>
      </c>
      <c r="AU59" s="61">
        <f t="shared" si="356"/>
        <v>0</v>
      </c>
      <c r="AW59" s="415"/>
      <c r="AX59" s="157" t="s">
        <v>53</v>
      </c>
      <c r="AY59" s="283">
        <f t="shared" si="375"/>
        <v>0</v>
      </c>
      <c r="AZ59" s="283">
        <f t="shared" si="357"/>
        <v>0</v>
      </c>
      <c r="BA59" s="283">
        <f t="shared" si="358"/>
        <v>0</v>
      </c>
      <c r="BB59" s="283">
        <f t="shared" si="359"/>
        <v>0</v>
      </c>
      <c r="BC59" s="283">
        <f t="shared" si="360"/>
        <v>0</v>
      </c>
      <c r="BD59" s="283">
        <f t="shared" si="361"/>
        <v>0</v>
      </c>
      <c r="BE59" s="283">
        <f t="shared" si="362"/>
        <v>0</v>
      </c>
      <c r="BF59" s="283">
        <f t="shared" si="363"/>
        <v>0</v>
      </c>
      <c r="BG59" s="283">
        <f t="shared" si="364"/>
        <v>0</v>
      </c>
      <c r="BH59" s="283">
        <f t="shared" si="365"/>
        <v>0</v>
      </c>
      <c r="BI59" s="283">
        <f t="shared" si="366"/>
        <v>0</v>
      </c>
      <c r="BJ59" s="283">
        <f t="shared" si="367"/>
        <v>0</v>
      </c>
      <c r="BK59" s="61">
        <f t="shared" si="368"/>
        <v>0</v>
      </c>
      <c r="BN59" s="323"/>
      <c r="BP59" s="415"/>
      <c r="BQ59" s="157" t="s">
        <v>53</v>
      </c>
      <c r="BR59" s="310"/>
      <c r="BS59" s="310"/>
      <c r="BT59" s="310"/>
      <c r="BU59" s="310"/>
      <c r="BV59" s="310"/>
      <c r="BW59" s="310"/>
      <c r="BX59" s="310"/>
      <c r="BY59" s="310"/>
      <c r="BZ59" s="310"/>
      <c r="CA59" s="310"/>
      <c r="CB59" s="310"/>
      <c r="CC59" s="310"/>
      <c r="CD59" s="311">
        <f t="shared" si="369"/>
        <v>0</v>
      </c>
      <c r="CF59" s="415"/>
      <c r="CG59" s="157" t="s">
        <v>53</v>
      </c>
      <c r="CH59" s="310"/>
      <c r="CI59" s="310"/>
      <c r="CJ59" s="310"/>
      <c r="CK59" s="310"/>
      <c r="CL59" s="310"/>
      <c r="CM59" s="310"/>
      <c r="CN59" s="310"/>
      <c r="CO59" s="310"/>
      <c r="CP59" s="310"/>
      <c r="CQ59" s="310"/>
      <c r="CR59" s="310"/>
      <c r="CS59" s="310"/>
      <c r="CT59" s="311">
        <f t="shared" si="370"/>
        <v>0</v>
      </c>
      <c r="CV59" s="415"/>
      <c r="CW59" s="157" t="s">
        <v>53</v>
      </c>
      <c r="CX59" s="310"/>
      <c r="CY59" s="310"/>
      <c r="CZ59" s="310"/>
      <c r="DA59" s="310"/>
      <c r="DB59" s="310"/>
      <c r="DC59" s="310"/>
      <c r="DD59" s="310"/>
      <c r="DE59" s="310"/>
      <c r="DF59" s="310"/>
      <c r="DG59" s="310"/>
      <c r="DH59" s="310"/>
      <c r="DI59" s="310"/>
      <c r="DJ59" s="311">
        <f t="shared" si="371"/>
        <v>0</v>
      </c>
      <c r="DL59" s="415"/>
      <c r="DM59" s="157" t="s">
        <v>53</v>
      </c>
      <c r="DN59" s="310"/>
      <c r="DO59" s="310"/>
      <c r="DP59" s="310"/>
      <c r="DQ59" s="310"/>
      <c r="DR59" s="310"/>
      <c r="DS59" s="310"/>
      <c r="DT59" s="310"/>
      <c r="DU59" s="310"/>
      <c r="DV59" s="310"/>
      <c r="DW59" s="310"/>
      <c r="DX59" s="310"/>
      <c r="DY59" s="310"/>
      <c r="DZ59" s="311">
        <f t="shared" si="372"/>
        <v>0</v>
      </c>
      <c r="EA59" s="340">
        <f t="shared" si="376"/>
        <v>0</v>
      </c>
    </row>
    <row r="60" spans="1:131" x14ac:dyDescent="0.25">
      <c r="A60" s="415"/>
      <c r="B60" s="157" t="s">
        <v>52</v>
      </c>
      <c r="C60" s="283">
        <f t="shared" si="320"/>
        <v>0</v>
      </c>
      <c r="D60" s="283">
        <f t="shared" si="321"/>
        <v>0</v>
      </c>
      <c r="E60" s="283">
        <f t="shared" si="322"/>
        <v>0</v>
      </c>
      <c r="F60" s="283">
        <f t="shared" si="323"/>
        <v>0</v>
      </c>
      <c r="G60" s="283">
        <f t="shared" si="324"/>
        <v>0</v>
      </c>
      <c r="H60" s="283">
        <f t="shared" si="325"/>
        <v>0</v>
      </c>
      <c r="I60" s="283">
        <f t="shared" si="326"/>
        <v>0</v>
      </c>
      <c r="J60" s="283">
        <f t="shared" si="327"/>
        <v>0</v>
      </c>
      <c r="K60" s="283">
        <f t="shared" si="328"/>
        <v>0</v>
      </c>
      <c r="L60" s="283">
        <f t="shared" si="329"/>
        <v>0</v>
      </c>
      <c r="M60" s="283">
        <f t="shared" si="330"/>
        <v>0</v>
      </c>
      <c r="N60" s="283">
        <f t="shared" si="331"/>
        <v>0</v>
      </c>
      <c r="O60" s="61">
        <f t="shared" si="332"/>
        <v>0</v>
      </c>
      <c r="Q60" s="415"/>
      <c r="R60" s="157" t="s">
        <v>52</v>
      </c>
      <c r="S60" s="283">
        <f t="shared" si="373"/>
        <v>0</v>
      </c>
      <c r="T60" s="283">
        <f t="shared" si="333"/>
        <v>0</v>
      </c>
      <c r="U60" s="283">
        <f t="shared" si="334"/>
        <v>0</v>
      </c>
      <c r="V60" s="283">
        <f t="shared" si="335"/>
        <v>0</v>
      </c>
      <c r="W60" s="283">
        <f t="shared" si="336"/>
        <v>0</v>
      </c>
      <c r="X60" s="283">
        <f t="shared" si="337"/>
        <v>0</v>
      </c>
      <c r="Y60" s="283">
        <f t="shared" si="338"/>
        <v>0</v>
      </c>
      <c r="Z60" s="283">
        <f t="shared" si="339"/>
        <v>0</v>
      </c>
      <c r="AA60" s="283">
        <f t="shared" si="340"/>
        <v>0</v>
      </c>
      <c r="AB60" s="283">
        <f t="shared" si="341"/>
        <v>0</v>
      </c>
      <c r="AC60" s="283">
        <f t="shared" si="342"/>
        <v>0</v>
      </c>
      <c r="AD60" s="283">
        <f t="shared" si="343"/>
        <v>0</v>
      </c>
      <c r="AE60" s="61">
        <f t="shared" si="344"/>
        <v>0</v>
      </c>
      <c r="AG60" s="415"/>
      <c r="AH60" s="157" t="s">
        <v>52</v>
      </c>
      <c r="AI60" s="283">
        <f t="shared" si="374"/>
        <v>0</v>
      </c>
      <c r="AJ60" s="283">
        <f t="shared" si="345"/>
        <v>0</v>
      </c>
      <c r="AK60" s="283">
        <f t="shared" si="346"/>
        <v>0</v>
      </c>
      <c r="AL60" s="283">
        <f t="shared" si="347"/>
        <v>0</v>
      </c>
      <c r="AM60" s="283">
        <f t="shared" si="348"/>
        <v>0</v>
      </c>
      <c r="AN60" s="283">
        <f t="shared" si="349"/>
        <v>0</v>
      </c>
      <c r="AO60" s="283">
        <f t="shared" si="350"/>
        <v>0</v>
      </c>
      <c r="AP60" s="283">
        <f t="shared" si="351"/>
        <v>0</v>
      </c>
      <c r="AQ60" s="283">
        <f t="shared" si="352"/>
        <v>0</v>
      </c>
      <c r="AR60" s="283">
        <f t="shared" si="353"/>
        <v>0</v>
      </c>
      <c r="AS60" s="283">
        <f t="shared" si="354"/>
        <v>0</v>
      </c>
      <c r="AT60" s="283">
        <f t="shared" si="355"/>
        <v>0</v>
      </c>
      <c r="AU60" s="61">
        <f t="shared" si="356"/>
        <v>0</v>
      </c>
      <c r="AW60" s="415"/>
      <c r="AX60" s="157" t="s">
        <v>52</v>
      </c>
      <c r="AY60" s="283">
        <f t="shared" si="375"/>
        <v>0</v>
      </c>
      <c r="AZ60" s="283">
        <f t="shared" si="357"/>
        <v>0</v>
      </c>
      <c r="BA60" s="283">
        <f t="shared" si="358"/>
        <v>0</v>
      </c>
      <c r="BB60" s="283">
        <f t="shared" si="359"/>
        <v>0</v>
      </c>
      <c r="BC60" s="283">
        <f t="shared" si="360"/>
        <v>0</v>
      </c>
      <c r="BD60" s="283">
        <f t="shared" si="361"/>
        <v>0</v>
      </c>
      <c r="BE60" s="283">
        <f t="shared" si="362"/>
        <v>0</v>
      </c>
      <c r="BF60" s="283">
        <f t="shared" si="363"/>
        <v>0</v>
      </c>
      <c r="BG60" s="283">
        <f t="shared" si="364"/>
        <v>0</v>
      </c>
      <c r="BH60" s="283">
        <f t="shared" si="365"/>
        <v>0</v>
      </c>
      <c r="BI60" s="283">
        <f t="shared" si="366"/>
        <v>0</v>
      </c>
      <c r="BJ60" s="283">
        <f t="shared" si="367"/>
        <v>0</v>
      </c>
      <c r="BK60" s="61">
        <f t="shared" si="368"/>
        <v>0</v>
      </c>
      <c r="BN60" s="323"/>
      <c r="BP60" s="415"/>
      <c r="BQ60" s="157" t="s">
        <v>52</v>
      </c>
      <c r="BR60" s="310"/>
      <c r="BS60" s="310"/>
      <c r="BT60" s="310"/>
      <c r="BU60" s="310"/>
      <c r="BV60" s="310"/>
      <c r="BW60" s="310"/>
      <c r="BX60" s="310"/>
      <c r="BY60" s="310"/>
      <c r="BZ60" s="310"/>
      <c r="CA60" s="310"/>
      <c r="CB60" s="310"/>
      <c r="CC60" s="310"/>
      <c r="CD60" s="311">
        <f t="shared" si="369"/>
        <v>0</v>
      </c>
      <c r="CF60" s="415"/>
      <c r="CG60" s="157" t="s">
        <v>52</v>
      </c>
      <c r="CH60" s="310"/>
      <c r="CI60" s="310"/>
      <c r="CJ60" s="310"/>
      <c r="CK60" s="310"/>
      <c r="CL60" s="310"/>
      <c r="CM60" s="310"/>
      <c r="CN60" s="310"/>
      <c r="CO60" s="310"/>
      <c r="CP60" s="310"/>
      <c r="CQ60" s="310"/>
      <c r="CR60" s="310"/>
      <c r="CS60" s="310"/>
      <c r="CT60" s="311">
        <f t="shared" si="370"/>
        <v>0</v>
      </c>
      <c r="CV60" s="415"/>
      <c r="CW60" s="157" t="s">
        <v>52</v>
      </c>
      <c r="CX60" s="310"/>
      <c r="CY60" s="310"/>
      <c r="CZ60" s="310"/>
      <c r="DA60" s="310"/>
      <c r="DB60" s="310"/>
      <c r="DC60" s="310"/>
      <c r="DD60" s="310"/>
      <c r="DE60" s="310"/>
      <c r="DF60" s="310"/>
      <c r="DG60" s="310"/>
      <c r="DH60" s="310"/>
      <c r="DI60" s="310"/>
      <c r="DJ60" s="311">
        <f t="shared" si="371"/>
        <v>0</v>
      </c>
      <c r="DL60" s="415"/>
      <c r="DM60" s="157" t="s">
        <v>52</v>
      </c>
      <c r="DN60" s="310"/>
      <c r="DO60" s="310"/>
      <c r="DP60" s="310"/>
      <c r="DQ60" s="310"/>
      <c r="DR60" s="310"/>
      <c r="DS60" s="310"/>
      <c r="DT60" s="310"/>
      <c r="DU60" s="310"/>
      <c r="DV60" s="310"/>
      <c r="DW60" s="310"/>
      <c r="DX60" s="310"/>
      <c r="DY60" s="310"/>
      <c r="DZ60" s="311">
        <f t="shared" si="372"/>
        <v>0</v>
      </c>
      <c r="EA60" s="340">
        <f t="shared" si="376"/>
        <v>0</v>
      </c>
    </row>
    <row r="61" spans="1:131" x14ac:dyDescent="0.25">
      <c r="A61" s="415"/>
      <c r="B61" s="157" t="s">
        <v>51</v>
      </c>
      <c r="C61" s="283">
        <f t="shared" si="320"/>
        <v>0</v>
      </c>
      <c r="D61" s="283">
        <f t="shared" si="321"/>
        <v>0</v>
      </c>
      <c r="E61" s="283">
        <f t="shared" si="322"/>
        <v>0</v>
      </c>
      <c r="F61" s="283">
        <f t="shared" si="323"/>
        <v>0</v>
      </c>
      <c r="G61" s="283">
        <f t="shared" si="324"/>
        <v>0</v>
      </c>
      <c r="H61" s="283">
        <f t="shared" si="325"/>
        <v>0</v>
      </c>
      <c r="I61" s="283">
        <f t="shared" si="326"/>
        <v>0</v>
      </c>
      <c r="J61" s="283">
        <f t="shared" si="327"/>
        <v>0</v>
      </c>
      <c r="K61" s="283">
        <f t="shared" si="328"/>
        <v>0</v>
      </c>
      <c r="L61" s="283">
        <f t="shared" si="329"/>
        <v>0</v>
      </c>
      <c r="M61" s="283">
        <f t="shared" si="330"/>
        <v>0</v>
      </c>
      <c r="N61" s="283">
        <f t="shared" si="331"/>
        <v>0</v>
      </c>
      <c r="O61" s="61">
        <f t="shared" si="332"/>
        <v>0</v>
      </c>
      <c r="Q61" s="415"/>
      <c r="R61" s="157" t="s">
        <v>51</v>
      </c>
      <c r="S61" s="283">
        <f t="shared" si="373"/>
        <v>0</v>
      </c>
      <c r="T61" s="283">
        <f t="shared" si="333"/>
        <v>0</v>
      </c>
      <c r="U61" s="283">
        <f t="shared" si="334"/>
        <v>0</v>
      </c>
      <c r="V61" s="283">
        <f t="shared" si="335"/>
        <v>0</v>
      </c>
      <c r="W61" s="283">
        <f t="shared" si="336"/>
        <v>0</v>
      </c>
      <c r="X61" s="283">
        <f t="shared" si="337"/>
        <v>0</v>
      </c>
      <c r="Y61" s="283">
        <f t="shared" si="338"/>
        <v>0</v>
      </c>
      <c r="Z61" s="283">
        <f t="shared" si="339"/>
        <v>0</v>
      </c>
      <c r="AA61" s="283">
        <f t="shared" si="340"/>
        <v>0</v>
      </c>
      <c r="AB61" s="283">
        <f t="shared" si="341"/>
        <v>0</v>
      </c>
      <c r="AC61" s="283">
        <f t="shared" si="342"/>
        <v>0</v>
      </c>
      <c r="AD61" s="283">
        <f t="shared" si="343"/>
        <v>0</v>
      </c>
      <c r="AE61" s="61">
        <f t="shared" si="344"/>
        <v>0</v>
      </c>
      <c r="AG61" s="415"/>
      <c r="AH61" s="157" t="s">
        <v>51</v>
      </c>
      <c r="AI61" s="283">
        <f t="shared" si="374"/>
        <v>0</v>
      </c>
      <c r="AJ61" s="283">
        <f t="shared" si="345"/>
        <v>0</v>
      </c>
      <c r="AK61" s="283">
        <f t="shared" si="346"/>
        <v>0</v>
      </c>
      <c r="AL61" s="283">
        <f t="shared" si="347"/>
        <v>0</v>
      </c>
      <c r="AM61" s="283">
        <f t="shared" si="348"/>
        <v>0</v>
      </c>
      <c r="AN61" s="283">
        <f t="shared" si="349"/>
        <v>0</v>
      </c>
      <c r="AO61" s="283">
        <f t="shared" si="350"/>
        <v>0</v>
      </c>
      <c r="AP61" s="283">
        <f t="shared" si="351"/>
        <v>0</v>
      </c>
      <c r="AQ61" s="283">
        <f t="shared" si="352"/>
        <v>0</v>
      </c>
      <c r="AR61" s="283">
        <f t="shared" si="353"/>
        <v>0</v>
      </c>
      <c r="AS61" s="283">
        <f t="shared" si="354"/>
        <v>0</v>
      </c>
      <c r="AT61" s="283">
        <f t="shared" si="355"/>
        <v>0</v>
      </c>
      <c r="AU61" s="61">
        <f t="shared" si="356"/>
        <v>0</v>
      </c>
      <c r="AW61" s="415"/>
      <c r="AX61" s="157" t="s">
        <v>51</v>
      </c>
      <c r="AY61" s="283">
        <f t="shared" si="375"/>
        <v>0</v>
      </c>
      <c r="AZ61" s="283">
        <f t="shared" si="357"/>
        <v>0</v>
      </c>
      <c r="BA61" s="283">
        <f t="shared" si="358"/>
        <v>0</v>
      </c>
      <c r="BB61" s="283">
        <f t="shared" si="359"/>
        <v>0</v>
      </c>
      <c r="BC61" s="283">
        <f t="shared" si="360"/>
        <v>0</v>
      </c>
      <c r="BD61" s="283">
        <f t="shared" si="361"/>
        <v>0</v>
      </c>
      <c r="BE61" s="283">
        <f t="shared" si="362"/>
        <v>0</v>
      </c>
      <c r="BF61" s="283">
        <f t="shared" si="363"/>
        <v>0</v>
      </c>
      <c r="BG61" s="283">
        <f t="shared" si="364"/>
        <v>0</v>
      </c>
      <c r="BH61" s="283">
        <f t="shared" si="365"/>
        <v>0</v>
      </c>
      <c r="BI61" s="283">
        <f t="shared" si="366"/>
        <v>0</v>
      </c>
      <c r="BJ61" s="283">
        <f t="shared" si="367"/>
        <v>0</v>
      </c>
      <c r="BK61" s="61">
        <f t="shared" si="368"/>
        <v>0</v>
      </c>
      <c r="BN61" s="323"/>
      <c r="BP61" s="415"/>
      <c r="BQ61" s="157" t="s">
        <v>51</v>
      </c>
      <c r="BR61" s="310"/>
      <c r="BS61" s="310"/>
      <c r="BT61" s="310"/>
      <c r="BU61" s="310"/>
      <c r="BV61" s="310"/>
      <c r="BW61" s="310"/>
      <c r="BX61" s="310"/>
      <c r="BY61" s="310"/>
      <c r="BZ61" s="310"/>
      <c r="CA61" s="310"/>
      <c r="CB61" s="310"/>
      <c r="CC61" s="310"/>
      <c r="CD61" s="311">
        <f t="shared" si="369"/>
        <v>0</v>
      </c>
      <c r="CF61" s="415"/>
      <c r="CG61" s="157" t="s">
        <v>51</v>
      </c>
      <c r="CH61" s="310"/>
      <c r="CI61" s="310"/>
      <c r="CJ61" s="310"/>
      <c r="CK61" s="310"/>
      <c r="CL61" s="310"/>
      <c r="CM61" s="310"/>
      <c r="CN61" s="310"/>
      <c r="CO61" s="310"/>
      <c r="CP61" s="310"/>
      <c r="CQ61" s="310"/>
      <c r="CR61" s="310"/>
      <c r="CS61" s="310"/>
      <c r="CT61" s="311">
        <f t="shared" si="370"/>
        <v>0</v>
      </c>
      <c r="CV61" s="415"/>
      <c r="CW61" s="157" t="s">
        <v>51</v>
      </c>
      <c r="CX61" s="310"/>
      <c r="CY61" s="310"/>
      <c r="CZ61" s="310"/>
      <c r="DA61" s="310"/>
      <c r="DB61" s="310"/>
      <c r="DC61" s="310"/>
      <c r="DD61" s="310"/>
      <c r="DE61" s="310"/>
      <c r="DF61" s="310"/>
      <c r="DG61" s="310"/>
      <c r="DH61" s="310"/>
      <c r="DI61" s="310"/>
      <c r="DJ61" s="311">
        <f t="shared" si="371"/>
        <v>0</v>
      </c>
      <c r="DL61" s="415"/>
      <c r="DM61" s="157" t="s">
        <v>51</v>
      </c>
      <c r="DN61" s="310"/>
      <c r="DO61" s="310"/>
      <c r="DP61" s="310"/>
      <c r="DQ61" s="310"/>
      <c r="DR61" s="310"/>
      <c r="DS61" s="310"/>
      <c r="DT61" s="310"/>
      <c r="DU61" s="310"/>
      <c r="DV61" s="310"/>
      <c r="DW61" s="310"/>
      <c r="DX61" s="310"/>
      <c r="DY61" s="310"/>
      <c r="DZ61" s="311">
        <f t="shared" si="372"/>
        <v>0</v>
      </c>
      <c r="EA61" s="340">
        <f t="shared" si="376"/>
        <v>0</v>
      </c>
    </row>
    <row r="62" spans="1:131" x14ac:dyDescent="0.25">
      <c r="A62" s="415"/>
      <c r="B62" s="157" t="s">
        <v>50</v>
      </c>
      <c r="C62" s="283">
        <f t="shared" si="320"/>
        <v>0</v>
      </c>
      <c r="D62" s="283">
        <f t="shared" si="321"/>
        <v>0</v>
      </c>
      <c r="E62" s="283">
        <f t="shared" si="322"/>
        <v>0</v>
      </c>
      <c r="F62" s="283">
        <f t="shared" si="323"/>
        <v>0</v>
      </c>
      <c r="G62" s="283">
        <f t="shared" si="324"/>
        <v>0</v>
      </c>
      <c r="H62" s="283">
        <f t="shared" si="325"/>
        <v>0</v>
      </c>
      <c r="I62" s="283">
        <f t="shared" si="326"/>
        <v>0</v>
      </c>
      <c r="J62" s="283">
        <f t="shared" si="327"/>
        <v>0</v>
      </c>
      <c r="K62" s="283">
        <f t="shared" si="328"/>
        <v>0</v>
      </c>
      <c r="L62" s="283">
        <f t="shared" si="329"/>
        <v>0</v>
      </c>
      <c r="M62" s="283">
        <f t="shared" si="330"/>
        <v>0</v>
      </c>
      <c r="N62" s="283">
        <f t="shared" si="331"/>
        <v>0</v>
      </c>
      <c r="O62" s="61">
        <f t="shared" si="332"/>
        <v>0</v>
      </c>
      <c r="Q62" s="415"/>
      <c r="R62" s="157" t="s">
        <v>50</v>
      </c>
      <c r="S62" s="283">
        <f t="shared" si="373"/>
        <v>0</v>
      </c>
      <c r="T62" s="283">
        <f t="shared" si="333"/>
        <v>0</v>
      </c>
      <c r="U62" s="283">
        <f t="shared" si="334"/>
        <v>0</v>
      </c>
      <c r="V62" s="283">
        <f t="shared" si="335"/>
        <v>0</v>
      </c>
      <c r="W62" s="283">
        <f t="shared" si="336"/>
        <v>0</v>
      </c>
      <c r="X62" s="283">
        <f t="shared" si="337"/>
        <v>0</v>
      </c>
      <c r="Y62" s="283">
        <f t="shared" si="338"/>
        <v>0</v>
      </c>
      <c r="Z62" s="283">
        <f t="shared" si="339"/>
        <v>0</v>
      </c>
      <c r="AA62" s="283">
        <f t="shared" si="340"/>
        <v>0</v>
      </c>
      <c r="AB62" s="283">
        <f t="shared" si="341"/>
        <v>0</v>
      </c>
      <c r="AC62" s="283">
        <f t="shared" si="342"/>
        <v>0</v>
      </c>
      <c r="AD62" s="283">
        <f t="shared" si="343"/>
        <v>0</v>
      </c>
      <c r="AE62" s="61">
        <f t="shared" si="344"/>
        <v>0</v>
      </c>
      <c r="AG62" s="415"/>
      <c r="AH62" s="157" t="s">
        <v>50</v>
      </c>
      <c r="AI62" s="283">
        <f t="shared" si="374"/>
        <v>0</v>
      </c>
      <c r="AJ62" s="283">
        <f t="shared" si="345"/>
        <v>0</v>
      </c>
      <c r="AK62" s="283">
        <f t="shared" si="346"/>
        <v>0</v>
      </c>
      <c r="AL62" s="283">
        <f t="shared" si="347"/>
        <v>0</v>
      </c>
      <c r="AM62" s="283">
        <f t="shared" si="348"/>
        <v>0</v>
      </c>
      <c r="AN62" s="283">
        <f t="shared" si="349"/>
        <v>0</v>
      </c>
      <c r="AO62" s="283">
        <f t="shared" si="350"/>
        <v>0</v>
      </c>
      <c r="AP62" s="283">
        <f t="shared" si="351"/>
        <v>0</v>
      </c>
      <c r="AQ62" s="283">
        <f t="shared" si="352"/>
        <v>0</v>
      </c>
      <c r="AR62" s="283">
        <f t="shared" si="353"/>
        <v>0</v>
      </c>
      <c r="AS62" s="283">
        <f t="shared" si="354"/>
        <v>0</v>
      </c>
      <c r="AT62" s="283">
        <f t="shared" si="355"/>
        <v>0</v>
      </c>
      <c r="AU62" s="61">
        <f t="shared" si="356"/>
        <v>0</v>
      </c>
      <c r="AW62" s="415"/>
      <c r="AX62" s="157" t="s">
        <v>50</v>
      </c>
      <c r="AY62" s="283">
        <f t="shared" si="375"/>
        <v>0</v>
      </c>
      <c r="AZ62" s="283">
        <f t="shared" si="357"/>
        <v>0</v>
      </c>
      <c r="BA62" s="283">
        <f t="shared" si="358"/>
        <v>0</v>
      </c>
      <c r="BB62" s="283">
        <f t="shared" si="359"/>
        <v>0</v>
      </c>
      <c r="BC62" s="283">
        <f t="shared" si="360"/>
        <v>0</v>
      </c>
      <c r="BD62" s="283">
        <f t="shared" si="361"/>
        <v>0</v>
      </c>
      <c r="BE62" s="283">
        <f t="shared" si="362"/>
        <v>0</v>
      </c>
      <c r="BF62" s="283">
        <f t="shared" si="363"/>
        <v>0</v>
      </c>
      <c r="BG62" s="283">
        <f t="shared" si="364"/>
        <v>0</v>
      </c>
      <c r="BH62" s="283">
        <f t="shared" si="365"/>
        <v>0</v>
      </c>
      <c r="BI62" s="283">
        <f t="shared" si="366"/>
        <v>0</v>
      </c>
      <c r="BJ62" s="283">
        <f t="shared" si="367"/>
        <v>0</v>
      </c>
      <c r="BK62" s="61">
        <f t="shared" si="368"/>
        <v>0</v>
      </c>
      <c r="BN62" s="323"/>
      <c r="BP62" s="415"/>
      <c r="BQ62" s="157" t="s">
        <v>50</v>
      </c>
      <c r="BR62" s="310"/>
      <c r="BS62" s="310"/>
      <c r="BT62" s="310"/>
      <c r="BU62" s="310"/>
      <c r="BV62" s="310"/>
      <c r="BW62" s="310"/>
      <c r="BX62" s="310"/>
      <c r="BY62" s="310"/>
      <c r="BZ62" s="310"/>
      <c r="CA62" s="310"/>
      <c r="CB62" s="310"/>
      <c r="CC62" s="310"/>
      <c r="CD62" s="311">
        <f t="shared" si="369"/>
        <v>0</v>
      </c>
      <c r="CF62" s="415"/>
      <c r="CG62" s="157" t="s">
        <v>50</v>
      </c>
      <c r="CH62" s="310"/>
      <c r="CI62" s="310"/>
      <c r="CJ62" s="310"/>
      <c r="CK62" s="310"/>
      <c r="CL62" s="310"/>
      <c r="CM62" s="310"/>
      <c r="CN62" s="310"/>
      <c r="CO62" s="310"/>
      <c r="CP62" s="310"/>
      <c r="CQ62" s="310"/>
      <c r="CR62" s="310"/>
      <c r="CS62" s="310"/>
      <c r="CT62" s="311">
        <f t="shared" si="370"/>
        <v>0</v>
      </c>
      <c r="CV62" s="415"/>
      <c r="CW62" s="157" t="s">
        <v>50</v>
      </c>
      <c r="CX62" s="310"/>
      <c r="CY62" s="310"/>
      <c r="CZ62" s="310"/>
      <c r="DA62" s="310"/>
      <c r="DB62" s="310"/>
      <c r="DC62" s="310"/>
      <c r="DD62" s="310"/>
      <c r="DE62" s="310"/>
      <c r="DF62" s="310"/>
      <c r="DG62" s="310"/>
      <c r="DH62" s="310"/>
      <c r="DI62" s="310"/>
      <c r="DJ62" s="311">
        <f t="shared" si="371"/>
        <v>0</v>
      </c>
      <c r="DL62" s="415"/>
      <c r="DM62" s="157" t="s">
        <v>50</v>
      </c>
      <c r="DN62" s="310"/>
      <c r="DO62" s="310"/>
      <c r="DP62" s="310"/>
      <c r="DQ62" s="310"/>
      <c r="DR62" s="310"/>
      <c r="DS62" s="310"/>
      <c r="DT62" s="310"/>
      <c r="DU62" s="310"/>
      <c r="DV62" s="310"/>
      <c r="DW62" s="310"/>
      <c r="DX62" s="310"/>
      <c r="DY62" s="310"/>
      <c r="DZ62" s="311">
        <f t="shared" si="372"/>
        <v>0</v>
      </c>
      <c r="EA62" s="340">
        <f t="shared" si="376"/>
        <v>0</v>
      </c>
    </row>
    <row r="63" spans="1:131" x14ac:dyDescent="0.25">
      <c r="A63" s="415"/>
      <c r="B63" s="157" t="s">
        <v>49</v>
      </c>
      <c r="C63" s="283">
        <f t="shared" si="320"/>
        <v>0</v>
      </c>
      <c r="D63" s="283">
        <f t="shared" si="321"/>
        <v>0</v>
      </c>
      <c r="E63" s="283">
        <f t="shared" si="322"/>
        <v>0</v>
      </c>
      <c r="F63" s="283">
        <f t="shared" si="323"/>
        <v>0</v>
      </c>
      <c r="G63" s="283">
        <f t="shared" si="324"/>
        <v>0</v>
      </c>
      <c r="H63" s="283">
        <f t="shared" si="325"/>
        <v>0</v>
      </c>
      <c r="I63" s="283">
        <f t="shared" si="326"/>
        <v>0</v>
      </c>
      <c r="J63" s="283">
        <f t="shared" si="327"/>
        <v>0</v>
      </c>
      <c r="K63" s="283">
        <f t="shared" si="328"/>
        <v>0</v>
      </c>
      <c r="L63" s="283">
        <f t="shared" si="329"/>
        <v>0</v>
      </c>
      <c r="M63" s="283">
        <f t="shared" si="330"/>
        <v>0</v>
      </c>
      <c r="N63" s="283">
        <f t="shared" si="331"/>
        <v>0</v>
      </c>
      <c r="O63" s="61">
        <f t="shared" si="332"/>
        <v>0</v>
      </c>
      <c r="Q63" s="415"/>
      <c r="R63" s="157" t="s">
        <v>49</v>
      </c>
      <c r="S63" s="283">
        <f t="shared" si="373"/>
        <v>0</v>
      </c>
      <c r="T63" s="283">
        <f t="shared" si="333"/>
        <v>0</v>
      </c>
      <c r="U63" s="283">
        <f t="shared" si="334"/>
        <v>0</v>
      </c>
      <c r="V63" s="283">
        <f t="shared" si="335"/>
        <v>0</v>
      </c>
      <c r="W63" s="283">
        <f t="shared" si="336"/>
        <v>0</v>
      </c>
      <c r="X63" s="283">
        <f t="shared" si="337"/>
        <v>0</v>
      </c>
      <c r="Y63" s="283">
        <f t="shared" si="338"/>
        <v>0</v>
      </c>
      <c r="Z63" s="283">
        <f t="shared" si="339"/>
        <v>0</v>
      </c>
      <c r="AA63" s="283">
        <f t="shared" si="340"/>
        <v>0</v>
      </c>
      <c r="AB63" s="283">
        <f t="shared" si="341"/>
        <v>0</v>
      </c>
      <c r="AC63" s="283">
        <f t="shared" si="342"/>
        <v>0</v>
      </c>
      <c r="AD63" s="283">
        <f t="shared" si="343"/>
        <v>0</v>
      </c>
      <c r="AE63" s="61">
        <f t="shared" si="344"/>
        <v>0</v>
      </c>
      <c r="AG63" s="415"/>
      <c r="AH63" s="157" t="s">
        <v>49</v>
      </c>
      <c r="AI63" s="283">
        <f t="shared" si="374"/>
        <v>0</v>
      </c>
      <c r="AJ63" s="283">
        <f t="shared" si="345"/>
        <v>0</v>
      </c>
      <c r="AK63" s="283">
        <f t="shared" si="346"/>
        <v>0</v>
      </c>
      <c r="AL63" s="283">
        <f t="shared" si="347"/>
        <v>0</v>
      </c>
      <c r="AM63" s="283">
        <f t="shared" si="348"/>
        <v>0</v>
      </c>
      <c r="AN63" s="283">
        <f t="shared" si="349"/>
        <v>0</v>
      </c>
      <c r="AO63" s="283">
        <f t="shared" si="350"/>
        <v>0</v>
      </c>
      <c r="AP63" s="283">
        <f t="shared" si="351"/>
        <v>0</v>
      </c>
      <c r="AQ63" s="283">
        <f t="shared" si="352"/>
        <v>0</v>
      </c>
      <c r="AR63" s="283">
        <f t="shared" si="353"/>
        <v>0</v>
      </c>
      <c r="AS63" s="283">
        <f t="shared" si="354"/>
        <v>0</v>
      </c>
      <c r="AT63" s="283">
        <f t="shared" si="355"/>
        <v>0</v>
      </c>
      <c r="AU63" s="61">
        <f t="shared" si="356"/>
        <v>0</v>
      </c>
      <c r="AW63" s="415"/>
      <c r="AX63" s="157" t="s">
        <v>49</v>
      </c>
      <c r="AY63" s="283">
        <f t="shared" si="375"/>
        <v>0</v>
      </c>
      <c r="AZ63" s="283">
        <f t="shared" si="357"/>
        <v>0</v>
      </c>
      <c r="BA63" s="283">
        <f t="shared" si="358"/>
        <v>0</v>
      </c>
      <c r="BB63" s="283">
        <f t="shared" si="359"/>
        <v>0</v>
      </c>
      <c r="BC63" s="283">
        <f t="shared" si="360"/>
        <v>0</v>
      </c>
      <c r="BD63" s="283">
        <f t="shared" si="361"/>
        <v>0</v>
      </c>
      <c r="BE63" s="283">
        <f t="shared" si="362"/>
        <v>0</v>
      </c>
      <c r="BF63" s="283">
        <f t="shared" si="363"/>
        <v>0</v>
      </c>
      <c r="BG63" s="283">
        <f t="shared" si="364"/>
        <v>0</v>
      </c>
      <c r="BH63" s="283">
        <f t="shared" si="365"/>
        <v>0</v>
      </c>
      <c r="BI63" s="283">
        <f t="shared" si="366"/>
        <v>0</v>
      </c>
      <c r="BJ63" s="283">
        <f t="shared" si="367"/>
        <v>0</v>
      </c>
      <c r="BK63" s="61">
        <f t="shared" si="368"/>
        <v>0</v>
      </c>
      <c r="BN63" s="323"/>
      <c r="BP63" s="415"/>
      <c r="BQ63" s="157" t="s">
        <v>49</v>
      </c>
      <c r="BR63" s="310"/>
      <c r="BS63" s="310"/>
      <c r="BT63" s="310"/>
      <c r="BU63" s="310"/>
      <c r="BV63" s="310"/>
      <c r="BW63" s="310"/>
      <c r="BX63" s="310"/>
      <c r="BY63" s="310"/>
      <c r="BZ63" s="310"/>
      <c r="CA63" s="310"/>
      <c r="CB63" s="310"/>
      <c r="CC63" s="310"/>
      <c r="CD63" s="311">
        <f t="shared" si="369"/>
        <v>0</v>
      </c>
      <c r="CF63" s="415"/>
      <c r="CG63" s="157" t="s">
        <v>49</v>
      </c>
      <c r="CH63" s="310"/>
      <c r="CI63" s="310"/>
      <c r="CJ63" s="310"/>
      <c r="CK63" s="310"/>
      <c r="CL63" s="310"/>
      <c r="CM63" s="310"/>
      <c r="CN63" s="310"/>
      <c r="CO63" s="310"/>
      <c r="CP63" s="310"/>
      <c r="CQ63" s="310"/>
      <c r="CR63" s="310"/>
      <c r="CS63" s="310"/>
      <c r="CT63" s="311">
        <f t="shared" si="370"/>
        <v>0</v>
      </c>
      <c r="CV63" s="415"/>
      <c r="CW63" s="157" t="s">
        <v>49</v>
      </c>
      <c r="CX63" s="310"/>
      <c r="CY63" s="310"/>
      <c r="CZ63" s="310"/>
      <c r="DA63" s="310"/>
      <c r="DB63" s="310"/>
      <c r="DC63" s="310"/>
      <c r="DD63" s="310"/>
      <c r="DE63" s="310"/>
      <c r="DF63" s="310"/>
      <c r="DG63" s="310"/>
      <c r="DH63" s="310"/>
      <c r="DI63" s="310"/>
      <c r="DJ63" s="311">
        <f t="shared" si="371"/>
        <v>0</v>
      </c>
      <c r="DL63" s="415"/>
      <c r="DM63" s="157" t="s">
        <v>49</v>
      </c>
      <c r="DN63" s="310"/>
      <c r="DO63" s="310"/>
      <c r="DP63" s="310"/>
      <c r="DQ63" s="310"/>
      <c r="DR63" s="310"/>
      <c r="DS63" s="310"/>
      <c r="DT63" s="310"/>
      <c r="DU63" s="310"/>
      <c r="DV63" s="310"/>
      <c r="DW63" s="310"/>
      <c r="DX63" s="310"/>
      <c r="DY63" s="310"/>
      <c r="DZ63" s="311">
        <f t="shared" si="372"/>
        <v>0</v>
      </c>
      <c r="EA63" s="340">
        <f t="shared" si="376"/>
        <v>0</v>
      </c>
    </row>
    <row r="64" spans="1:131" ht="15.75" thickBot="1" x14ac:dyDescent="0.3">
      <c r="A64" s="416"/>
      <c r="B64" s="157" t="s">
        <v>48</v>
      </c>
      <c r="C64" s="283">
        <f t="shared" si="320"/>
        <v>0</v>
      </c>
      <c r="D64" s="283">
        <f t="shared" si="321"/>
        <v>0</v>
      </c>
      <c r="E64" s="283">
        <f t="shared" si="322"/>
        <v>0</v>
      </c>
      <c r="F64" s="283">
        <f t="shared" si="323"/>
        <v>0</v>
      </c>
      <c r="G64" s="283">
        <f t="shared" si="324"/>
        <v>0</v>
      </c>
      <c r="H64" s="283">
        <f t="shared" si="325"/>
        <v>0</v>
      </c>
      <c r="I64" s="283">
        <f t="shared" si="326"/>
        <v>0</v>
      </c>
      <c r="J64" s="283">
        <f t="shared" si="327"/>
        <v>0</v>
      </c>
      <c r="K64" s="283">
        <f t="shared" si="328"/>
        <v>0</v>
      </c>
      <c r="L64" s="283">
        <f t="shared" si="329"/>
        <v>0</v>
      </c>
      <c r="M64" s="283">
        <f t="shared" si="330"/>
        <v>0</v>
      </c>
      <c r="N64" s="283">
        <f t="shared" si="331"/>
        <v>0</v>
      </c>
      <c r="O64" s="61">
        <f t="shared" si="332"/>
        <v>0</v>
      </c>
      <c r="Q64" s="416"/>
      <c r="R64" s="157" t="s">
        <v>48</v>
      </c>
      <c r="S64" s="283">
        <f t="shared" si="373"/>
        <v>0</v>
      </c>
      <c r="T64" s="283">
        <f t="shared" si="333"/>
        <v>0</v>
      </c>
      <c r="U64" s="283">
        <f t="shared" si="334"/>
        <v>0</v>
      </c>
      <c r="V64" s="283">
        <f t="shared" si="335"/>
        <v>0</v>
      </c>
      <c r="W64" s="283">
        <f t="shared" si="336"/>
        <v>0</v>
      </c>
      <c r="X64" s="283">
        <f t="shared" si="337"/>
        <v>0</v>
      </c>
      <c r="Y64" s="283">
        <f t="shared" si="338"/>
        <v>0</v>
      </c>
      <c r="Z64" s="283">
        <f t="shared" si="339"/>
        <v>0</v>
      </c>
      <c r="AA64" s="283">
        <f t="shared" si="340"/>
        <v>0</v>
      </c>
      <c r="AB64" s="283">
        <f t="shared" si="341"/>
        <v>0</v>
      </c>
      <c r="AC64" s="283">
        <f t="shared" si="342"/>
        <v>0</v>
      </c>
      <c r="AD64" s="283">
        <f t="shared" si="343"/>
        <v>0</v>
      </c>
      <c r="AE64" s="61">
        <f t="shared" si="344"/>
        <v>0</v>
      </c>
      <c r="AG64" s="416"/>
      <c r="AH64" s="157" t="s">
        <v>48</v>
      </c>
      <c r="AI64" s="283">
        <f t="shared" si="374"/>
        <v>0</v>
      </c>
      <c r="AJ64" s="283">
        <f t="shared" si="345"/>
        <v>0</v>
      </c>
      <c r="AK64" s="283">
        <f t="shared" si="346"/>
        <v>0</v>
      </c>
      <c r="AL64" s="283">
        <f t="shared" si="347"/>
        <v>0</v>
      </c>
      <c r="AM64" s="283">
        <f t="shared" si="348"/>
        <v>0</v>
      </c>
      <c r="AN64" s="283">
        <f t="shared" si="349"/>
        <v>0</v>
      </c>
      <c r="AO64" s="283">
        <f t="shared" si="350"/>
        <v>0</v>
      </c>
      <c r="AP64" s="283">
        <f t="shared" si="351"/>
        <v>0</v>
      </c>
      <c r="AQ64" s="283">
        <f t="shared" si="352"/>
        <v>0</v>
      </c>
      <c r="AR64" s="283">
        <f t="shared" si="353"/>
        <v>0</v>
      </c>
      <c r="AS64" s="283">
        <f t="shared" si="354"/>
        <v>0</v>
      </c>
      <c r="AT64" s="283">
        <f t="shared" si="355"/>
        <v>0</v>
      </c>
      <c r="AU64" s="61">
        <f t="shared" si="356"/>
        <v>0</v>
      </c>
      <c r="AW64" s="416"/>
      <c r="AX64" s="157" t="s">
        <v>48</v>
      </c>
      <c r="AY64" s="283">
        <f t="shared" si="375"/>
        <v>0</v>
      </c>
      <c r="AZ64" s="283">
        <f t="shared" si="357"/>
        <v>0</v>
      </c>
      <c r="BA64" s="283">
        <f t="shared" si="358"/>
        <v>0</v>
      </c>
      <c r="BB64" s="283">
        <f t="shared" si="359"/>
        <v>0</v>
      </c>
      <c r="BC64" s="283">
        <f t="shared" si="360"/>
        <v>0</v>
      </c>
      <c r="BD64" s="283">
        <f t="shared" si="361"/>
        <v>0</v>
      </c>
      <c r="BE64" s="283">
        <f t="shared" si="362"/>
        <v>0</v>
      </c>
      <c r="BF64" s="283">
        <f t="shared" si="363"/>
        <v>0</v>
      </c>
      <c r="BG64" s="283">
        <f t="shared" si="364"/>
        <v>0</v>
      </c>
      <c r="BH64" s="283">
        <f t="shared" si="365"/>
        <v>0</v>
      </c>
      <c r="BI64" s="283">
        <f t="shared" si="366"/>
        <v>0</v>
      </c>
      <c r="BJ64" s="283">
        <f t="shared" si="367"/>
        <v>0</v>
      </c>
      <c r="BK64" s="61">
        <f t="shared" si="368"/>
        <v>0</v>
      </c>
      <c r="BN64" s="323"/>
      <c r="BP64" s="416"/>
      <c r="BQ64" s="157" t="s">
        <v>48</v>
      </c>
      <c r="BR64" s="310"/>
      <c r="BS64" s="310"/>
      <c r="BT64" s="310"/>
      <c r="BU64" s="310"/>
      <c r="BV64" s="310"/>
      <c r="BW64" s="310"/>
      <c r="BX64" s="310"/>
      <c r="BY64" s="310"/>
      <c r="BZ64" s="310"/>
      <c r="CA64" s="310"/>
      <c r="CB64" s="310"/>
      <c r="CC64" s="310"/>
      <c r="CD64" s="311">
        <f t="shared" si="369"/>
        <v>0</v>
      </c>
      <c r="CF64" s="416"/>
      <c r="CG64" s="157" t="s">
        <v>48</v>
      </c>
      <c r="CH64" s="310"/>
      <c r="CI64" s="310"/>
      <c r="CJ64" s="310"/>
      <c r="CK64" s="310"/>
      <c r="CL64" s="310"/>
      <c r="CM64" s="310"/>
      <c r="CN64" s="310"/>
      <c r="CO64" s="310"/>
      <c r="CP64" s="310"/>
      <c r="CQ64" s="310"/>
      <c r="CR64" s="310"/>
      <c r="CS64" s="310"/>
      <c r="CT64" s="311">
        <f t="shared" si="370"/>
        <v>0</v>
      </c>
      <c r="CV64" s="416"/>
      <c r="CW64" s="157" t="s">
        <v>48</v>
      </c>
      <c r="CX64" s="310"/>
      <c r="CY64" s="310"/>
      <c r="CZ64" s="310"/>
      <c r="DA64" s="310"/>
      <c r="DB64" s="310"/>
      <c r="DC64" s="310"/>
      <c r="DD64" s="310"/>
      <c r="DE64" s="310"/>
      <c r="DF64" s="310"/>
      <c r="DG64" s="310"/>
      <c r="DH64" s="310"/>
      <c r="DI64" s="310"/>
      <c r="DJ64" s="311">
        <f t="shared" si="371"/>
        <v>0</v>
      </c>
      <c r="DL64" s="416"/>
      <c r="DM64" s="157" t="s">
        <v>48</v>
      </c>
      <c r="DN64" s="310"/>
      <c r="DO64" s="310"/>
      <c r="DP64" s="310"/>
      <c r="DQ64" s="310"/>
      <c r="DR64" s="310"/>
      <c r="DS64" s="310"/>
      <c r="DT64" s="310"/>
      <c r="DU64" s="310"/>
      <c r="DV64" s="310"/>
      <c r="DW64" s="310"/>
      <c r="DX64" s="310"/>
      <c r="DY64" s="310"/>
      <c r="DZ64" s="311">
        <f t="shared" si="372"/>
        <v>0</v>
      </c>
      <c r="EA64" s="340">
        <f t="shared" si="376"/>
        <v>0</v>
      </c>
    </row>
    <row r="65" spans="1:130" ht="15.75" thickBot="1" x14ac:dyDescent="0.3">
      <c r="B65" s="158" t="s">
        <v>43</v>
      </c>
      <c r="C65" s="150">
        <f>SUM(C52:C64)</f>
        <v>0</v>
      </c>
      <c r="D65" s="150">
        <f t="shared" ref="D65" si="377">SUM(D52:D64)</f>
        <v>0</v>
      </c>
      <c r="E65" s="150">
        <f t="shared" ref="E65" si="378">SUM(E52:E64)</f>
        <v>0</v>
      </c>
      <c r="F65" s="150">
        <f t="shared" ref="F65" si="379">SUM(F52:F64)</f>
        <v>0</v>
      </c>
      <c r="G65" s="150">
        <f t="shared" ref="G65" si="380">SUM(G52:G64)</f>
        <v>0</v>
      </c>
      <c r="H65" s="150">
        <f t="shared" ref="H65" si="381">SUM(H52:H64)</f>
        <v>0</v>
      </c>
      <c r="I65" s="150">
        <f t="shared" ref="I65" si="382">SUM(I52:I64)</f>
        <v>0</v>
      </c>
      <c r="J65" s="150">
        <f t="shared" ref="J65" si="383">SUM(J52:J64)</f>
        <v>0</v>
      </c>
      <c r="K65" s="150">
        <f t="shared" ref="K65" si="384">SUM(K52:K64)</f>
        <v>0</v>
      </c>
      <c r="L65" s="150">
        <f t="shared" ref="L65" si="385">SUM(L52:L64)</f>
        <v>0</v>
      </c>
      <c r="M65" s="150">
        <f t="shared" ref="M65" si="386">SUM(M52:M64)</f>
        <v>0</v>
      </c>
      <c r="N65" s="285">
        <f t="shared" ref="N65" si="387">SUM(N52:N64)</f>
        <v>0</v>
      </c>
      <c r="O65" s="64">
        <f t="shared" si="332"/>
        <v>0</v>
      </c>
      <c r="Q65" s="65"/>
      <c r="R65" s="158" t="s">
        <v>43</v>
      </c>
      <c r="S65" s="150">
        <f>SUM(S52:S64)</f>
        <v>0</v>
      </c>
      <c r="T65" s="150">
        <f t="shared" ref="T65" si="388">SUM(T52:T64)</f>
        <v>0</v>
      </c>
      <c r="U65" s="150">
        <f t="shared" ref="U65" si="389">SUM(U52:U64)</f>
        <v>0</v>
      </c>
      <c r="V65" s="150">
        <f t="shared" ref="V65" si="390">SUM(V52:V64)</f>
        <v>0</v>
      </c>
      <c r="W65" s="150">
        <f t="shared" ref="W65" si="391">SUM(W52:W64)</f>
        <v>0</v>
      </c>
      <c r="X65" s="150">
        <f t="shared" ref="X65" si="392">SUM(X52:X64)</f>
        <v>0</v>
      </c>
      <c r="Y65" s="150">
        <f t="shared" ref="Y65" si="393">SUM(Y52:Y64)</f>
        <v>0</v>
      </c>
      <c r="Z65" s="150">
        <f t="shared" ref="Z65" si="394">SUM(Z52:Z64)</f>
        <v>0</v>
      </c>
      <c r="AA65" s="150">
        <f t="shared" ref="AA65" si="395">SUM(AA52:AA64)</f>
        <v>0</v>
      </c>
      <c r="AB65" s="150">
        <f t="shared" ref="AB65" si="396">SUM(AB52:AB64)</f>
        <v>0</v>
      </c>
      <c r="AC65" s="150">
        <f t="shared" ref="AC65" si="397">SUM(AC52:AC64)</f>
        <v>0</v>
      </c>
      <c r="AD65" s="285">
        <f t="shared" ref="AD65" si="398">SUM(AD52:AD64)</f>
        <v>0</v>
      </c>
      <c r="AE65" s="64">
        <f t="shared" si="344"/>
        <v>0</v>
      </c>
      <c r="AG65" s="65"/>
      <c r="AH65" s="158" t="s">
        <v>43</v>
      </c>
      <c r="AI65" s="150">
        <f>SUM(AI52:AI64)</f>
        <v>0</v>
      </c>
      <c r="AJ65" s="150">
        <f t="shared" ref="AJ65" si="399">SUM(AJ52:AJ64)</f>
        <v>0</v>
      </c>
      <c r="AK65" s="150">
        <f t="shared" ref="AK65" si="400">SUM(AK52:AK64)</f>
        <v>0</v>
      </c>
      <c r="AL65" s="150">
        <f t="shared" ref="AL65" si="401">SUM(AL52:AL64)</f>
        <v>0</v>
      </c>
      <c r="AM65" s="150">
        <f t="shared" ref="AM65" si="402">SUM(AM52:AM64)</f>
        <v>0</v>
      </c>
      <c r="AN65" s="150">
        <f t="shared" ref="AN65" si="403">SUM(AN52:AN64)</f>
        <v>0</v>
      </c>
      <c r="AO65" s="150">
        <f t="shared" ref="AO65" si="404">SUM(AO52:AO64)</f>
        <v>0</v>
      </c>
      <c r="AP65" s="150">
        <f t="shared" ref="AP65" si="405">SUM(AP52:AP64)</f>
        <v>0</v>
      </c>
      <c r="AQ65" s="150">
        <f t="shared" ref="AQ65" si="406">SUM(AQ52:AQ64)</f>
        <v>0</v>
      </c>
      <c r="AR65" s="150">
        <f t="shared" ref="AR65" si="407">SUM(AR52:AR64)</f>
        <v>0</v>
      </c>
      <c r="AS65" s="150">
        <f t="shared" ref="AS65" si="408">SUM(AS52:AS64)</f>
        <v>0</v>
      </c>
      <c r="AT65" s="285">
        <f t="shared" ref="AT65" si="409">SUM(AT52:AT64)</f>
        <v>0</v>
      </c>
      <c r="AU65" s="64">
        <f t="shared" si="356"/>
        <v>0</v>
      </c>
      <c r="AW65" s="65"/>
      <c r="AX65" s="158" t="s">
        <v>43</v>
      </c>
      <c r="AY65" s="150">
        <f>SUM(AY52:AY64)</f>
        <v>0</v>
      </c>
      <c r="AZ65" s="150">
        <f t="shared" ref="AZ65" si="410">SUM(AZ52:AZ64)</f>
        <v>0</v>
      </c>
      <c r="BA65" s="150">
        <f t="shared" ref="BA65" si="411">SUM(BA52:BA64)</f>
        <v>0</v>
      </c>
      <c r="BB65" s="150">
        <f t="shared" ref="BB65" si="412">SUM(BB52:BB64)</f>
        <v>0</v>
      </c>
      <c r="BC65" s="150">
        <f t="shared" ref="BC65" si="413">SUM(BC52:BC64)</f>
        <v>0</v>
      </c>
      <c r="BD65" s="150">
        <f t="shared" ref="BD65" si="414">SUM(BD52:BD64)</f>
        <v>0</v>
      </c>
      <c r="BE65" s="150">
        <f t="shared" ref="BE65" si="415">SUM(BE52:BE64)</f>
        <v>0</v>
      </c>
      <c r="BF65" s="150">
        <f t="shared" ref="BF65" si="416">SUM(BF52:BF64)</f>
        <v>0</v>
      </c>
      <c r="BG65" s="150">
        <f t="shared" ref="BG65" si="417">SUM(BG52:BG64)</f>
        <v>0</v>
      </c>
      <c r="BH65" s="150">
        <f t="shared" ref="BH65" si="418">SUM(BH52:BH64)</f>
        <v>0</v>
      </c>
      <c r="BI65" s="150">
        <f t="shared" ref="BI65" si="419">SUM(BI52:BI64)</f>
        <v>0</v>
      </c>
      <c r="BJ65" s="285">
        <f t="shared" ref="BJ65" si="420">SUM(BJ52:BJ64)</f>
        <v>0</v>
      </c>
      <c r="BK65" s="64">
        <f t="shared" si="368"/>
        <v>0</v>
      </c>
      <c r="BN65" s="322">
        <f>SUM(BN52:BN64)</f>
        <v>0</v>
      </c>
      <c r="BP65" s="65"/>
      <c r="BQ65" s="158" t="s">
        <v>43</v>
      </c>
      <c r="BR65" s="312"/>
      <c r="BS65" s="312"/>
      <c r="BT65" s="312"/>
      <c r="BU65" s="312"/>
      <c r="BV65" s="312"/>
      <c r="BW65" s="312"/>
      <c r="BX65" s="312"/>
      <c r="BY65" s="312"/>
      <c r="BZ65" s="312"/>
      <c r="CA65" s="312"/>
      <c r="CB65" s="312"/>
      <c r="CC65" s="328"/>
      <c r="CD65" s="315"/>
      <c r="CF65" s="65"/>
      <c r="CG65" s="158" t="s">
        <v>43</v>
      </c>
      <c r="CH65" s="312"/>
      <c r="CI65" s="312"/>
      <c r="CJ65" s="312"/>
      <c r="CK65" s="312"/>
      <c r="CL65" s="312"/>
      <c r="CM65" s="312"/>
      <c r="CN65" s="312"/>
      <c r="CO65" s="312"/>
      <c r="CP65" s="312"/>
      <c r="CQ65" s="312"/>
      <c r="CR65" s="312"/>
      <c r="CS65" s="328"/>
      <c r="CT65" s="315"/>
      <c r="CV65" s="65"/>
      <c r="CW65" s="158" t="s">
        <v>43</v>
      </c>
      <c r="CX65" s="312"/>
      <c r="CY65" s="312"/>
      <c r="CZ65" s="312"/>
      <c r="DA65" s="312"/>
      <c r="DB65" s="312"/>
      <c r="DC65" s="312"/>
      <c r="DD65" s="312"/>
      <c r="DE65" s="312"/>
      <c r="DF65" s="312"/>
      <c r="DG65" s="312"/>
      <c r="DH65" s="312"/>
      <c r="DI65" s="328"/>
      <c r="DJ65" s="315"/>
      <c r="DL65" s="65"/>
      <c r="DM65" s="158" t="s">
        <v>43</v>
      </c>
      <c r="DN65" s="312"/>
      <c r="DO65" s="312"/>
      <c r="DP65" s="312"/>
      <c r="DQ65" s="312"/>
      <c r="DR65" s="312"/>
      <c r="DS65" s="312"/>
      <c r="DT65" s="312"/>
      <c r="DU65" s="312"/>
      <c r="DV65" s="312"/>
      <c r="DW65" s="312"/>
      <c r="DX65" s="312"/>
      <c r="DY65" s="328"/>
      <c r="DZ65" s="315"/>
    </row>
    <row r="66" spans="1:130" ht="21.75" thickBot="1" x14ac:dyDescent="0.4">
      <c r="A66" s="67"/>
      <c r="Q66" s="67"/>
      <c r="AG66" s="67"/>
      <c r="AW66" s="67"/>
      <c r="BP66" s="67"/>
      <c r="CF66" s="67"/>
      <c r="CV66" s="67"/>
      <c r="DL66" s="67"/>
    </row>
    <row r="67" spans="1:130" ht="21.75" thickBot="1" x14ac:dyDescent="0.4">
      <c r="A67" s="67"/>
      <c r="B67" s="186" t="s">
        <v>36</v>
      </c>
      <c r="C67" s="253" t="str">
        <f t="shared" ref="C67:N67" si="421">C$3</f>
        <v>Jan</v>
      </c>
      <c r="D67" s="253" t="str">
        <f t="shared" si="421"/>
        <v>Feb</v>
      </c>
      <c r="E67" s="253" t="str">
        <f t="shared" si="421"/>
        <v>Mar</v>
      </c>
      <c r="F67" s="253" t="str">
        <f t="shared" si="421"/>
        <v>Apr</v>
      </c>
      <c r="G67" s="253" t="str">
        <f t="shared" si="421"/>
        <v>May</v>
      </c>
      <c r="H67" s="253" t="str">
        <f t="shared" si="421"/>
        <v>Jun</v>
      </c>
      <c r="I67" s="253" t="str">
        <f t="shared" si="421"/>
        <v>Jul</v>
      </c>
      <c r="J67" s="253" t="str">
        <f t="shared" si="421"/>
        <v>Aug</v>
      </c>
      <c r="K67" s="253" t="str">
        <f t="shared" si="421"/>
        <v>Sep</v>
      </c>
      <c r="L67" s="253" t="str">
        <f t="shared" si="421"/>
        <v>Oct</v>
      </c>
      <c r="M67" s="253" t="str">
        <f t="shared" si="421"/>
        <v>Nov</v>
      </c>
      <c r="N67" s="253" t="str">
        <f t="shared" si="421"/>
        <v>Dec</v>
      </c>
      <c r="O67" s="254" t="s">
        <v>34</v>
      </c>
      <c r="Q67" s="67"/>
      <c r="R67" s="186" t="s">
        <v>36</v>
      </c>
      <c r="S67" s="253" t="str">
        <f t="shared" ref="S67:AD67" si="422">S$3</f>
        <v>Jan</v>
      </c>
      <c r="T67" s="253" t="str">
        <f t="shared" si="422"/>
        <v>Feb</v>
      </c>
      <c r="U67" s="253" t="str">
        <f t="shared" si="422"/>
        <v>Mar</v>
      </c>
      <c r="V67" s="253" t="str">
        <f t="shared" si="422"/>
        <v>Apr</v>
      </c>
      <c r="W67" s="253" t="str">
        <f t="shared" si="422"/>
        <v>May</v>
      </c>
      <c r="X67" s="253" t="str">
        <f t="shared" si="422"/>
        <v>Jun</v>
      </c>
      <c r="Y67" s="253" t="str">
        <f t="shared" si="422"/>
        <v>Jul</v>
      </c>
      <c r="Z67" s="253" t="str">
        <f t="shared" si="422"/>
        <v>Aug</v>
      </c>
      <c r="AA67" s="253" t="str">
        <f t="shared" si="422"/>
        <v>Sep</v>
      </c>
      <c r="AB67" s="253" t="str">
        <f t="shared" si="422"/>
        <v>Oct</v>
      </c>
      <c r="AC67" s="253" t="str">
        <f t="shared" si="422"/>
        <v>Nov</v>
      </c>
      <c r="AD67" s="253" t="str">
        <f t="shared" si="422"/>
        <v>Dec</v>
      </c>
      <c r="AE67" s="254" t="s">
        <v>34</v>
      </c>
      <c r="AG67" s="67"/>
      <c r="AH67" s="186" t="s">
        <v>36</v>
      </c>
      <c r="AI67" s="253" t="str">
        <f t="shared" ref="AI67:AT67" si="423">AI$3</f>
        <v>Jan</v>
      </c>
      <c r="AJ67" s="253" t="str">
        <f t="shared" si="423"/>
        <v>Feb</v>
      </c>
      <c r="AK67" s="253" t="str">
        <f t="shared" si="423"/>
        <v>Mar</v>
      </c>
      <c r="AL67" s="253" t="str">
        <f t="shared" si="423"/>
        <v>Apr</v>
      </c>
      <c r="AM67" s="253" t="str">
        <f t="shared" si="423"/>
        <v>May</v>
      </c>
      <c r="AN67" s="253" t="str">
        <f t="shared" si="423"/>
        <v>Jun</v>
      </c>
      <c r="AO67" s="253" t="str">
        <f t="shared" si="423"/>
        <v>Jul</v>
      </c>
      <c r="AP67" s="253" t="str">
        <f t="shared" si="423"/>
        <v>Aug</v>
      </c>
      <c r="AQ67" s="253" t="str">
        <f t="shared" si="423"/>
        <v>Sep</v>
      </c>
      <c r="AR67" s="253" t="str">
        <f t="shared" si="423"/>
        <v>Oct</v>
      </c>
      <c r="AS67" s="253" t="str">
        <f t="shared" si="423"/>
        <v>Nov</v>
      </c>
      <c r="AT67" s="253" t="str">
        <f t="shared" si="423"/>
        <v>Dec</v>
      </c>
      <c r="AU67" s="254" t="s">
        <v>34</v>
      </c>
      <c r="AW67" s="67"/>
      <c r="AX67" s="186" t="s">
        <v>36</v>
      </c>
      <c r="AY67" s="253" t="str">
        <f t="shared" ref="AY67:BJ67" si="424">AY$3</f>
        <v>Jan</v>
      </c>
      <c r="AZ67" s="253" t="str">
        <f t="shared" si="424"/>
        <v>Feb</v>
      </c>
      <c r="BA67" s="253" t="str">
        <f t="shared" si="424"/>
        <v>Mar</v>
      </c>
      <c r="BB67" s="253" t="str">
        <f t="shared" si="424"/>
        <v>Apr</v>
      </c>
      <c r="BC67" s="253" t="str">
        <f t="shared" si="424"/>
        <v>May</v>
      </c>
      <c r="BD67" s="253" t="str">
        <f t="shared" si="424"/>
        <v>Jun</v>
      </c>
      <c r="BE67" s="253" t="str">
        <f t="shared" si="424"/>
        <v>Jul</v>
      </c>
      <c r="BF67" s="253" t="str">
        <f t="shared" si="424"/>
        <v>Aug</v>
      </c>
      <c r="BG67" s="253" t="str">
        <f t="shared" si="424"/>
        <v>Sep</v>
      </c>
      <c r="BH67" s="253" t="str">
        <f t="shared" si="424"/>
        <v>Oct</v>
      </c>
      <c r="BI67" s="253" t="str">
        <f t="shared" si="424"/>
        <v>Nov</v>
      </c>
      <c r="BJ67" s="253" t="str">
        <f t="shared" si="424"/>
        <v>Dec</v>
      </c>
      <c r="BK67" s="254" t="s">
        <v>34</v>
      </c>
      <c r="BN67" s="320" t="s">
        <v>34</v>
      </c>
      <c r="BP67" s="67"/>
      <c r="BQ67" s="186" t="s">
        <v>36</v>
      </c>
      <c r="BR67" s="253" t="str">
        <f t="shared" ref="BR67:CC67" si="425">BR$3</f>
        <v>Jan</v>
      </c>
      <c r="BS67" s="253" t="str">
        <f t="shared" si="425"/>
        <v>Feb</v>
      </c>
      <c r="BT67" s="253" t="str">
        <f t="shared" si="425"/>
        <v>Mar</v>
      </c>
      <c r="BU67" s="253" t="str">
        <f t="shared" si="425"/>
        <v>Apr</v>
      </c>
      <c r="BV67" s="253" t="str">
        <f t="shared" si="425"/>
        <v>May</v>
      </c>
      <c r="BW67" s="253" t="str">
        <f t="shared" si="425"/>
        <v>Jun</v>
      </c>
      <c r="BX67" s="253" t="str">
        <f t="shared" si="425"/>
        <v>Jul</v>
      </c>
      <c r="BY67" s="253" t="str">
        <f t="shared" si="425"/>
        <v>Aug</v>
      </c>
      <c r="BZ67" s="253" t="str">
        <f t="shared" si="425"/>
        <v>Sep</v>
      </c>
      <c r="CA67" s="253" t="str">
        <f t="shared" si="425"/>
        <v>Oct</v>
      </c>
      <c r="CB67" s="253" t="str">
        <f t="shared" si="425"/>
        <v>Nov</v>
      </c>
      <c r="CC67" s="253" t="str">
        <f t="shared" si="425"/>
        <v>Dec</v>
      </c>
      <c r="CD67" s="254" t="s">
        <v>34</v>
      </c>
      <c r="CF67" s="67"/>
      <c r="CG67" s="186" t="s">
        <v>36</v>
      </c>
      <c r="CH67" s="253" t="str">
        <f t="shared" ref="CH67:CS67" si="426">CH$3</f>
        <v>Jan</v>
      </c>
      <c r="CI67" s="253" t="str">
        <f t="shared" si="426"/>
        <v>Feb</v>
      </c>
      <c r="CJ67" s="253" t="str">
        <f t="shared" si="426"/>
        <v>Mar</v>
      </c>
      <c r="CK67" s="253" t="str">
        <f t="shared" si="426"/>
        <v>Apr</v>
      </c>
      <c r="CL67" s="253" t="str">
        <f t="shared" si="426"/>
        <v>May</v>
      </c>
      <c r="CM67" s="253" t="str">
        <f t="shared" si="426"/>
        <v>Jun</v>
      </c>
      <c r="CN67" s="253" t="str">
        <f t="shared" si="426"/>
        <v>Jul</v>
      </c>
      <c r="CO67" s="253" t="str">
        <f t="shared" si="426"/>
        <v>Aug</v>
      </c>
      <c r="CP67" s="253" t="str">
        <f t="shared" si="426"/>
        <v>Sep</v>
      </c>
      <c r="CQ67" s="253" t="str">
        <f t="shared" si="426"/>
        <v>Oct</v>
      </c>
      <c r="CR67" s="253" t="str">
        <f t="shared" si="426"/>
        <v>Nov</v>
      </c>
      <c r="CS67" s="253" t="str">
        <f t="shared" si="426"/>
        <v>Dec</v>
      </c>
      <c r="CT67" s="254" t="s">
        <v>34</v>
      </c>
      <c r="CV67" s="67"/>
      <c r="CW67" s="186" t="s">
        <v>36</v>
      </c>
      <c r="CX67" s="253" t="str">
        <f t="shared" ref="CX67:DI67" si="427">CX$3</f>
        <v>Jan</v>
      </c>
      <c r="CY67" s="253" t="str">
        <f t="shared" si="427"/>
        <v>Feb</v>
      </c>
      <c r="CZ67" s="253" t="str">
        <f t="shared" si="427"/>
        <v>Mar</v>
      </c>
      <c r="DA67" s="253" t="str">
        <f t="shared" si="427"/>
        <v>Apr</v>
      </c>
      <c r="DB67" s="253" t="str">
        <f t="shared" si="427"/>
        <v>May</v>
      </c>
      <c r="DC67" s="253" t="str">
        <f t="shared" si="427"/>
        <v>Jun</v>
      </c>
      <c r="DD67" s="253" t="str">
        <f t="shared" si="427"/>
        <v>Jul</v>
      </c>
      <c r="DE67" s="253" t="str">
        <f t="shared" si="427"/>
        <v>Aug</v>
      </c>
      <c r="DF67" s="253" t="str">
        <f t="shared" si="427"/>
        <v>Sep</v>
      </c>
      <c r="DG67" s="253" t="str">
        <f t="shared" si="427"/>
        <v>Oct</v>
      </c>
      <c r="DH67" s="253" t="str">
        <f t="shared" si="427"/>
        <v>Nov</v>
      </c>
      <c r="DI67" s="253" t="str">
        <f t="shared" si="427"/>
        <v>Dec</v>
      </c>
      <c r="DJ67" s="254" t="s">
        <v>34</v>
      </c>
      <c r="DL67" s="67"/>
      <c r="DM67" s="186" t="s">
        <v>36</v>
      </c>
      <c r="DN67" s="253" t="str">
        <f t="shared" ref="DN67:DY67" si="428">DN$3</f>
        <v>Jan</v>
      </c>
      <c r="DO67" s="253" t="str">
        <f t="shared" si="428"/>
        <v>Feb</v>
      </c>
      <c r="DP67" s="253" t="str">
        <f t="shared" si="428"/>
        <v>Mar</v>
      </c>
      <c r="DQ67" s="253" t="str">
        <f t="shared" si="428"/>
        <v>Apr</v>
      </c>
      <c r="DR67" s="253" t="str">
        <f t="shared" si="428"/>
        <v>May</v>
      </c>
      <c r="DS67" s="253" t="str">
        <f t="shared" si="428"/>
        <v>Jun</v>
      </c>
      <c r="DT67" s="253" t="str">
        <f t="shared" si="428"/>
        <v>Jul</v>
      </c>
      <c r="DU67" s="253" t="str">
        <f t="shared" si="428"/>
        <v>Aug</v>
      </c>
      <c r="DV67" s="253" t="str">
        <f t="shared" si="428"/>
        <v>Sep</v>
      </c>
      <c r="DW67" s="253" t="str">
        <f t="shared" si="428"/>
        <v>Oct</v>
      </c>
      <c r="DX67" s="253" t="str">
        <f t="shared" si="428"/>
        <v>Nov</v>
      </c>
      <c r="DY67" s="253" t="str">
        <f t="shared" si="428"/>
        <v>Dec</v>
      </c>
      <c r="DZ67" s="254" t="s">
        <v>34</v>
      </c>
    </row>
    <row r="68" spans="1:130" ht="15" customHeight="1" x14ac:dyDescent="0.25">
      <c r="A68" s="417" t="s">
        <v>166</v>
      </c>
      <c r="B68" s="330" t="s">
        <v>60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256">
        <f t="shared" ref="O68:O81" si="429">SUM(C68:N68)</f>
        <v>0</v>
      </c>
      <c r="Q68" s="417" t="s">
        <v>166</v>
      </c>
      <c r="R68" s="330" t="s">
        <v>60</v>
      </c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256">
        <f t="shared" ref="AE68:AE81" si="430">SUM(S68:AD68)</f>
        <v>0</v>
      </c>
      <c r="AG68" s="417" t="s">
        <v>166</v>
      </c>
      <c r="AH68" s="330" t="s">
        <v>60</v>
      </c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256">
        <f t="shared" ref="AU68:AU81" si="431">SUM(AI68:AT68)</f>
        <v>0</v>
      </c>
      <c r="AW68" s="417" t="s">
        <v>166</v>
      </c>
      <c r="AX68" s="330" t="s">
        <v>60</v>
      </c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256">
        <f t="shared" ref="BK68:BK81" si="432">SUM(AY68:BJ68)</f>
        <v>0</v>
      </c>
      <c r="BL68" s="154"/>
      <c r="BN68" s="323"/>
      <c r="BP68" s="417" t="s">
        <v>166</v>
      </c>
      <c r="BQ68" s="330" t="s">
        <v>60</v>
      </c>
      <c r="BR68" s="138"/>
      <c r="BS68" s="138"/>
      <c r="BT68" s="138"/>
      <c r="BU68" s="138"/>
      <c r="BV68" s="138"/>
      <c r="BW68" s="138"/>
      <c r="BX68" s="138"/>
      <c r="BY68" s="138"/>
      <c r="BZ68" s="138"/>
      <c r="CA68" s="138"/>
      <c r="CB68" s="138"/>
      <c r="CC68" s="138"/>
      <c r="CD68" s="306">
        <f t="shared" ref="CD68:CD81" si="433">SUM(BR68:CC68)</f>
        <v>0</v>
      </c>
      <c r="CF68" s="417" t="s">
        <v>166</v>
      </c>
      <c r="CG68" s="330" t="s">
        <v>60</v>
      </c>
      <c r="CH68" s="138"/>
      <c r="CI68" s="138"/>
      <c r="CJ68" s="138"/>
      <c r="CK68" s="138"/>
      <c r="CL68" s="138"/>
      <c r="CM68" s="138"/>
      <c r="CN68" s="138"/>
      <c r="CO68" s="138"/>
      <c r="CP68" s="138"/>
      <c r="CQ68" s="138"/>
      <c r="CR68" s="138"/>
      <c r="CS68" s="138"/>
      <c r="CT68" s="306">
        <f t="shared" ref="CT68:CT81" si="434">SUM(CH68:CS68)</f>
        <v>0</v>
      </c>
      <c r="CV68" s="417" t="s">
        <v>166</v>
      </c>
      <c r="CW68" s="330" t="s">
        <v>60</v>
      </c>
      <c r="CX68" s="138"/>
      <c r="CY68" s="138"/>
      <c r="CZ68" s="138"/>
      <c r="DA68" s="138"/>
      <c r="DB68" s="138"/>
      <c r="DC68" s="138"/>
      <c r="DD68" s="138"/>
      <c r="DE68" s="138"/>
      <c r="DF68" s="138"/>
      <c r="DG68" s="138"/>
      <c r="DH68" s="138"/>
      <c r="DI68" s="138"/>
      <c r="DJ68" s="306">
        <f t="shared" ref="DJ68:DJ81" si="435">SUM(CX68:DI68)</f>
        <v>0</v>
      </c>
      <c r="DL68" s="417" t="s">
        <v>166</v>
      </c>
      <c r="DM68" s="330" t="s">
        <v>60</v>
      </c>
      <c r="DN68" s="138"/>
      <c r="DO68" s="138"/>
      <c r="DP68" s="138"/>
      <c r="DQ68" s="138"/>
      <c r="DR68" s="138"/>
      <c r="DS68" s="138"/>
      <c r="DT68" s="138"/>
      <c r="DU68" s="138"/>
      <c r="DV68" s="138"/>
      <c r="DW68" s="138"/>
      <c r="DX68" s="138"/>
      <c r="DY68" s="138"/>
      <c r="DZ68" s="306">
        <f t="shared" ref="DZ68:DZ81" si="436">SUM(DN68:DY68)</f>
        <v>0</v>
      </c>
    </row>
    <row r="69" spans="1:130" x14ac:dyDescent="0.25">
      <c r="A69" s="418"/>
      <c r="B69" s="330" t="s">
        <v>59</v>
      </c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256">
        <f t="shared" si="429"/>
        <v>0</v>
      </c>
      <c r="Q69" s="418"/>
      <c r="R69" s="330" t="s">
        <v>59</v>
      </c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256">
        <f t="shared" si="430"/>
        <v>0</v>
      </c>
      <c r="AG69" s="418"/>
      <c r="AH69" s="330" t="s">
        <v>59</v>
      </c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256">
        <f t="shared" si="431"/>
        <v>0</v>
      </c>
      <c r="AW69" s="418"/>
      <c r="AX69" s="330" t="s">
        <v>59</v>
      </c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256">
        <f t="shared" si="432"/>
        <v>0</v>
      </c>
      <c r="BN69" s="323"/>
      <c r="BP69" s="418"/>
      <c r="BQ69" s="330" t="s">
        <v>59</v>
      </c>
      <c r="BR69" s="138"/>
      <c r="BS69" s="138"/>
      <c r="BT69" s="138"/>
      <c r="BU69" s="138"/>
      <c r="BV69" s="138"/>
      <c r="BW69" s="138"/>
      <c r="BX69" s="138"/>
      <c r="BY69" s="138"/>
      <c r="BZ69" s="138"/>
      <c r="CA69" s="138"/>
      <c r="CB69" s="138"/>
      <c r="CC69" s="138"/>
      <c r="CD69" s="306">
        <f t="shared" si="433"/>
        <v>0</v>
      </c>
      <c r="CF69" s="418"/>
      <c r="CG69" s="330" t="s">
        <v>59</v>
      </c>
      <c r="CH69" s="138"/>
      <c r="CI69" s="138"/>
      <c r="CJ69" s="138"/>
      <c r="CK69" s="138"/>
      <c r="CL69" s="138"/>
      <c r="CM69" s="138"/>
      <c r="CN69" s="138"/>
      <c r="CO69" s="138"/>
      <c r="CP69" s="138"/>
      <c r="CQ69" s="138"/>
      <c r="CR69" s="138"/>
      <c r="CS69" s="138"/>
      <c r="CT69" s="306">
        <f t="shared" si="434"/>
        <v>0</v>
      </c>
      <c r="CV69" s="418"/>
      <c r="CW69" s="330" t="s">
        <v>59</v>
      </c>
      <c r="CX69" s="138"/>
      <c r="CY69" s="138"/>
      <c r="CZ69" s="138"/>
      <c r="DA69" s="138"/>
      <c r="DB69" s="138"/>
      <c r="DC69" s="138"/>
      <c r="DD69" s="138"/>
      <c r="DE69" s="138"/>
      <c r="DF69" s="138"/>
      <c r="DG69" s="138"/>
      <c r="DH69" s="138"/>
      <c r="DI69" s="138"/>
      <c r="DJ69" s="306">
        <f t="shared" si="435"/>
        <v>0</v>
      </c>
      <c r="DL69" s="418"/>
      <c r="DM69" s="330" t="s">
        <v>59</v>
      </c>
      <c r="DN69" s="138"/>
      <c r="DO69" s="138"/>
      <c r="DP69" s="138"/>
      <c r="DQ69" s="138"/>
      <c r="DR69" s="138"/>
      <c r="DS69" s="138"/>
      <c r="DT69" s="138"/>
      <c r="DU69" s="138"/>
      <c r="DV69" s="138"/>
      <c r="DW69" s="138"/>
      <c r="DX69" s="138"/>
      <c r="DY69" s="138"/>
      <c r="DZ69" s="306">
        <f t="shared" si="436"/>
        <v>0</v>
      </c>
    </row>
    <row r="70" spans="1:130" x14ac:dyDescent="0.25">
      <c r="A70" s="418"/>
      <c r="B70" s="330" t="s">
        <v>58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256">
        <f t="shared" si="429"/>
        <v>0</v>
      </c>
      <c r="Q70" s="418"/>
      <c r="R70" s="330" t="s">
        <v>58</v>
      </c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256">
        <f t="shared" si="430"/>
        <v>0</v>
      </c>
      <c r="AG70" s="418"/>
      <c r="AH70" s="330" t="s">
        <v>58</v>
      </c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256">
        <f t="shared" si="431"/>
        <v>0</v>
      </c>
      <c r="AW70" s="418"/>
      <c r="AX70" s="330" t="s">
        <v>58</v>
      </c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256">
        <f t="shared" si="432"/>
        <v>0</v>
      </c>
      <c r="BN70" s="323"/>
      <c r="BP70" s="418"/>
      <c r="BQ70" s="330" t="s">
        <v>58</v>
      </c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138"/>
      <c r="CC70" s="138"/>
      <c r="CD70" s="306">
        <f t="shared" si="433"/>
        <v>0</v>
      </c>
      <c r="CF70" s="418"/>
      <c r="CG70" s="330" t="s">
        <v>58</v>
      </c>
      <c r="CH70" s="138"/>
      <c r="CI70" s="138"/>
      <c r="CJ70" s="138"/>
      <c r="CK70" s="138"/>
      <c r="CL70" s="138"/>
      <c r="CM70" s="138"/>
      <c r="CN70" s="138"/>
      <c r="CO70" s="138"/>
      <c r="CP70" s="138"/>
      <c r="CQ70" s="138"/>
      <c r="CR70" s="138"/>
      <c r="CS70" s="138"/>
      <c r="CT70" s="306">
        <f t="shared" si="434"/>
        <v>0</v>
      </c>
      <c r="CV70" s="418"/>
      <c r="CW70" s="330" t="s">
        <v>58</v>
      </c>
      <c r="CX70" s="138"/>
      <c r="CY70" s="138"/>
      <c r="CZ70" s="138"/>
      <c r="DA70" s="138"/>
      <c r="DB70" s="138"/>
      <c r="DC70" s="138"/>
      <c r="DD70" s="138"/>
      <c r="DE70" s="138"/>
      <c r="DF70" s="138"/>
      <c r="DG70" s="138"/>
      <c r="DH70" s="138"/>
      <c r="DI70" s="138"/>
      <c r="DJ70" s="306">
        <f t="shared" si="435"/>
        <v>0</v>
      </c>
      <c r="DL70" s="418"/>
      <c r="DM70" s="330" t="s">
        <v>58</v>
      </c>
      <c r="DN70" s="138"/>
      <c r="DO70" s="138"/>
      <c r="DP70" s="138"/>
      <c r="DQ70" s="138"/>
      <c r="DR70" s="138"/>
      <c r="DS70" s="138"/>
      <c r="DT70" s="138"/>
      <c r="DU70" s="138"/>
      <c r="DV70" s="138"/>
      <c r="DW70" s="138"/>
      <c r="DX70" s="138"/>
      <c r="DY70" s="138"/>
      <c r="DZ70" s="306">
        <f t="shared" si="436"/>
        <v>0</v>
      </c>
    </row>
    <row r="71" spans="1:130" x14ac:dyDescent="0.25">
      <c r="A71" s="418"/>
      <c r="B71" s="330" t="s">
        <v>57</v>
      </c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256">
        <f t="shared" si="429"/>
        <v>0</v>
      </c>
      <c r="Q71" s="418"/>
      <c r="R71" s="330" t="s">
        <v>57</v>
      </c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256">
        <f t="shared" si="430"/>
        <v>0</v>
      </c>
      <c r="AG71" s="418"/>
      <c r="AH71" s="330" t="s">
        <v>57</v>
      </c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256">
        <f t="shared" si="431"/>
        <v>0</v>
      </c>
      <c r="AW71" s="418"/>
      <c r="AX71" s="330" t="s">
        <v>57</v>
      </c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256">
        <f t="shared" si="432"/>
        <v>0</v>
      </c>
      <c r="BN71" s="323"/>
      <c r="BP71" s="418"/>
      <c r="BQ71" s="330" t="s">
        <v>57</v>
      </c>
      <c r="BR71" s="138"/>
      <c r="BS71" s="138"/>
      <c r="BT71" s="138"/>
      <c r="BU71" s="138"/>
      <c r="BV71" s="138"/>
      <c r="BW71" s="138"/>
      <c r="BX71" s="138"/>
      <c r="BY71" s="138"/>
      <c r="BZ71" s="138"/>
      <c r="CA71" s="138"/>
      <c r="CB71" s="138"/>
      <c r="CC71" s="138"/>
      <c r="CD71" s="306">
        <f t="shared" si="433"/>
        <v>0</v>
      </c>
      <c r="CF71" s="418"/>
      <c r="CG71" s="330" t="s">
        <v>57</v>
      </c>
      <c r="CH71" s="138"/>
      <c r="CI71" s="138"/>
      <c r="CJ71" s="138"/>
      <c r="CK71" s="138"/>
      <c r="CL71" s="138"/>
      <c r="CM71" s="138"/>
      <c r="CN71" s="138"/>
      <c r="CO71" s="138"/>
      <c r="CP71" s="138"/>
      <c r="CQ71" s="138"/>
      <c r="CR71" s="138"/>
      <c r="CS71" s="138"/>
      <c r="CT71" s="306">
        <f t="shared" si="434"/>
        <v>0</v>
      </c>
      <c r="CV71" s="418"/>
      <c r="CW71" s="330" t="s">
        <v>57</v>
      </c>
      <c r="CX71" s="138"/>
      <c r="CY71" s="138"/>
      <c r="CZ71" s="138"/>
      <c r="DA71" s="138"/>
      <c r="DB71" s="138"/>
      <c r="DC71" s="138"/>
      <c r="DD71" s="138"/>
      <c r="DE71" s="138"/>
      <c r="DF71" s="138"/>
      <c r="DG71" s="138"/>
      <c r="DH71" s="138"/>
      <c r="DI71" s="138"/>
      <c r="DJ71" s="306">
        <f t="shared" si="435"/>
        <v>0</v>
      </c>
      <c r="DL71" s="418"/>
      <c r="DM71" s="330" t="s">
        <v>57</v>
      </c>
      <c r="DN71" s="138"/>
      <c r="DO71" s="138"/>
      <c r="DP71" s="138"/>
      <c r="DQ71" s="138"/>
      <c r="DR71" s="138"/>
      <c r="DS71" s="138"/>
      <c r="DT71" s="138"/>
      <c r="DU71" s="138"/>
      <c r="DV71" s="138"/>
      <c r="DW71" s="138"/>
      <c r="DX71" s="138"/>
      <c r="DY71" s="138"/>
      <c r="DZ71" s="306">
        <f t="shared" si="436"/>
        <v>0</v>
      </c>
    </row>
    <row r="72" spans="1:130" x14ac:dyDescent="0.25">
      <c r="A72" s="418"/>
      <c r="B72" s="330" t="s">
        <v>56</v>
      </c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256">
        <f t="shared" si="429"/>
        <v>0</v>
      </c>
      <c r="Q72" s="418"/>
      <c r="R72" s="330" t="s">
        <v>56</v>
      </c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256">
        <f t="shared" si="430"/>
        <v>0</v>
      </c>
      <c r="AG72" s="418"/>
      <c r="AH72" s="330" t="s">
        <v>56</v>
      </c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256">
        <f t="shared" si="431"/>
        <v>0</v>
      </c>
      <c r="AW72" s="418"/>
      <c r="AX72" s="330" t="s">
        <v>56</v>
      </c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256">
        <f t="shared" si="432"/>
        <v>0</v>
      </c>
      <c r="BN72" s="323"/>
      <c r="BP72" s="418"/>
      <c r="BQ72" s="330" t="s">
        <v>56</v>
      </c>
      <c r="BR72" s="138"/>
      <c r="BS72" s="138"/>
      <c r="BT72" s="138"/>
      <c r="BU72" s="138"/>
      <c r="BV72" s="138"/>
      <c r="BW72" s="138"/>
      <c r="BX72" s="138"/>
      <c r="BY72" s="138"/>
      <c r="BZ72" s="138"/>
      <c r="CA72" s="138"/>
      <c r="CB72" s="138"/>
      <c r="CC72" s="138"/>
      <c r="CD72" s="306">
        <f t="shared" si="433"/>
        <v>0</v>
      </c>
      <c r="CF72" s="418"/>
      <c r="CG72" s="330" t="s">
        <v>56</v>
      </c>
      <c r="CH72" s="138"/>
      <c r="CI72" s="138"/>
      <c r="CJ72" s="138"/>
      <c r="CK72" s="138"/>
      <c r="CL72" s="138"/>
      <c r="CM72" s="138"/>
      <c r="CN72" s="138"/>
      <c r="CO72" s="138"/>
      <c r="CP72" s="138"/>
      <c r="CQ72" s="138"/>
      <c r="CR72" s="138"/>
      <c r="CS72" s="138"/>
      <c r="CT72" s="306">
        <f t="shared" si="434"/>
        <v>0</v>
      </c>
      <c r="CV72" s="418"/>
      <c r="CW72" s="330" t="s">
        <v>56</v>
      </c>
      <c r="CX72" s="138"/>
      <c r="CY72" s="138"/>
      <c r="CZ72" s="138"/>
      <c r="DA72" s="138"/>
      <c r="DB72" s="138"/>
      <c r="DC72" s="138"/>
      <c r="DD72" s="138"/>
      <c r="DE72" s="138"/>
      <c r="DF72" s="138"/>
      <c r="DG72" s="138"/>
      <c r="DH72" s="138"/>
      <c r="DI72" s="138"/>
      <c r="DJ72" s="306">
        <f t="shared" si="435"/>
        <v>0</v>
      </c>
      <c r="DL72" s="418"/>
      <c r="DM72" s="330" t="s">
        <v>56</v>
      </c>
      <c r="DN72" s="138"/>
      <c r="DO72" s="138"/>
      <c r="DP72" s="138"/>
      <c r="DQ72" s="138"/>
      <c r="DR72" s="138"/>
      <c r="DS72" s="138"/>
      <c r="DT72" s="138"/>
      <c r="DU72" s="138"/>
      <c r="DV72" s="138"/>
      <c r="DW72" s="138"/>
      <c r="DX72" s="138"/>
      <c r="DY72" s="138"/>
      <c r="DZ72" s="306">
        <f t="shared" si="436"/>
        <v>0</v>
      </c>
    </row>
    <row r="73" spans="1:130" x14ac:dyDescent="0.25">
      <c r="A73" s="418"/>
      <c r="B73" s="330" t="s">
        <v>55</v>
      </c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256">
        <f t="shared" si="429"/>
        <v>0</v>
      </c>
      <c r="Q73" s="418"/>
      <c r="R73" s="330" t="s">
        <v>55</v>
      </c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256">
        <f t="shared" si="430"/>
        <v>0</v>
      </c>
      <c r="AG73" s="418"/>
      <c r="AH73" s="330" t="s">
        <v>55</v>
      </c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256">
        <f t="shared" si="431"/>
        <v>0</v>
      </c>
      <c r="AW73" s="418"/>
      <c r="AX73" s="330" t="s">
        <v>55</v>
      </c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256">
        <f t="shared" si="432"/>
        <v>0</v>
      </c>
      <c r="BN73" s="323"/>
      <c r="BP73" s="418"/>
      <c r="BQ73" s="330" t="s">
        <v>55</v>
      </c>
      <c r="BR73" s="138"/>
      <c r="BS73" s="138"/>
      <c r="BT73" s="138"/>
      <c r="BU73" s="138"/>
      <c r="BV73" s="138"/>
      <c r="BW73" s="138"/>
      <c r="BX73" s="138"/>
      <c r="BY73" s="138"/>
      <c r="BZ73" s="138"/>
      <c r="CA73" s="138"/>
      <c r="CB73" s="138"/>
      <c r="CC73" s="138"/>
      <c r="CD73" s="306">
        <f t="shared" si="433"/>
        <v>0</v>
      </c>
      <c r="CF73" s="418"/>
      <c r="CG73" s="330" t="s">
        <v>55</v>
      </c>
      <c r="CH73" s="138"/>
      <c r="CI73" s="138"/>
      <c r="CJ73" s="138"/>
      <c r="CK73" s="138"/>
      <c r="CL73" s="138"/>
      <c r="CM73" s="138"/>
      <c r="CN73" s="138"/>
      <c r="CO73" s="138"/>
      <c r="CP73" s="138"/>
      <c r="CQ73" s="138"/>
      <c r="CR73" s="138"/>
      <c r="CS73" s="138"/>
      <c r="CT73" s="306">
        <f t="shared" si="434"/>
        <v>0</v>
      </c>
      <c r="CV73" s="418"/>
      <c r="CW73" s="330" t="s">
        <v>55</v>
      </c>
      <c r="CX73" s="138"/>
      <c r="CY73" s="138"/>
      <c r="CZ73" s="138"/>
      <c r="DA73" s="138"/>
      <c r="DB73" s="138"/>
      <c r="DC73" s="138"/>
      <c r="DD73" s="138"/>
      <c r="DE73" s="138"/>
      <c r="DF73" s="138"/>
      <c r="DG73" s="138"/>
      <c r="DH73" s="138"/>
      <c r="DI73" s="138"/>
      <c r="DJ73" s="306">
        <f t="shared" si="435"/>
        <v>0</v>
      </c>
      <c r="DL73" s="418"/>
      <c r="DM73" s="330" t="s">
        <v>55</v>
      </c>
      <c r="DN73" s="138"/>
      <c r="DO73" s="138"/>
      <c r="DP73" s="138"/>
      <c r="DQ73" s="138"/>
      <c r="DR73" s="138"/>
      <c r="DS73" s="138"/>
      <c r="DT73" s="138"/>
      <c r="DU73" s="138"/>
      <c r="DV73" s="138"/>
      <c r="DW73" s="138"/>
      <c r="DX73" s="138"/>
      <c r="DY73" s="138"/>
      <c r="DZ73" s="306">
        <f t="shared" si="436"/>
        <v>0</v>
      </c>
    </row>
    <row r="74" spans="1:130" x14ac:dyDescent="0.25">
      <c r="A74" s="418"/>
      <c r="B74" s="330" t="s">
        <v>54</v>
      </c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256">
        <f t="shared" si="429"/>
        <v>0</v>
      </c>
      <c r="Q74" s="418"/>
      <c r="R74" s="330" t="s">
        <v>54</v>
      </c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256">
        <f t="shared" si="430"/>
        <v>0</v>
      </c>
      <c r="AG74" s="418"/>
      <c r="AH74" s="330" t="s">
        <v>54</v>
      </c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256">
        <f t="shared" si="431"/>
        <v>0</v>
      </c>
      <c r="AW74" s="418"/>
      <c r="AX74" s="330" t="s">
        <v>54</v>
      </c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256">
        <f t="shared" si="432"/>
        <v>0</v>
      </c>
      <c r="BN74" s="323"/>
      <c r="BP74" s="418"/>
      <c r="BQ74" s="330" t="s">
        <v>54</v>
      </c>
      <c r="BR74" s="138"/>
      <c r="BS74" s="138"/>
      <c r="BT74" s="138"/>
      <c r="BU74" s="138"/>
      <c r="BV74" s="138"/>
      <c r="BW74" s="138"/>
      <c r="BX74" s="138"/>
      <c r="BY74" s="138"/>
      <c r="BZ74" s="138"/>
      <c r="CA74" s="138"/>
      <c r="CB74" s="138"/>
      <c r="CC74" s="138"/>
      <c r="CD74" s="306">
        <f t="shared" si="433"/>
        <v>0</v>
      </c>
      <c r="CF74" s="418"/>
      <c r="CG74" s="330" t="s">
        <v>54</v>
      </c>
      <c r="CH74" s="138"/>
      <c r="CI74" s="138"/>
      <c r="CJ74" s="138"/>
      <c r="CK74" s="138"/>
      <c r="CL74" s="138"/>
      <c r="CM74" s="138"/>
      <c r="CN74" s="138"/>
      <c r="CO74" s="138"/>
      <c r="CP74" s="138"/>
      <c r="CQ74" s="138"/>
      <c r="CR74" s="138"/>
      <c r="CS74" s="138"/>
      <c r="CT74" s="306">
        <f t="shared" si="434"/>
        <v>0</v>
      </c>
      <c r="CV74" s="418"/>
      <c r="CW74" s="330" t="s">
        <v>54</v>
      </c>
      <c r="CX74" s="138"/>
      <c r="CY74" s="138"/>
      <c r="CZ74" s="138"/>
      <c r="DA74" s="138"/>
      <c r="DB74" s="138"/>
      <c r="DC74" s="138"/>
      <c r="DD74" s="138"/>
      <c r="DE74" s="138"/>
      <c r="DF74" s="138"/>
      <c r="DG74" s="138"/>
      <c r="DH74" s="138"/>
      <c r="DI74" s="138"/>
      <c r="DJ74" s="306">
        <f t="shared" si="435"/>
        <v>0</v>
      </c>
      <c r="DL74" s="418"/>
      <c r="DM74" s="330" t="s">
        <v>54</v>
      </c>
      <c r="DN74" s="138"/>
      <c r="DO74" s="138"/>
      <c r="DP74" s="138"/>
      <c r="DQ74" s="138"/>
      <c r="DR74" s="138"/>
      <c r="DS74" s="138"/>
      <c r="DT74" s="138"/>
      <c r="DU74" s="138"/>
      <c r="DV74" s="138"/>
      <c r="DW74" s="138"/>
      <c r="DX74" s="138"/>
      <c r="DY74" s="138"/>
      <c r="DZ74" s="306">
        <f t="shared" si="436"/>
        <v>0</v>
      </c>
    </row>
    <row r="75" spans="1:130" x14ac:dyDescent="0.25">
      <c r="A75" s="418"/>
      <c r="B75" s="330" t="s">
        <v>53</v>
      </c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256">
        <f t="shared" si="429"/>
        <v>0</v>
      </c>
      <c r="Q75" s="418"/>
      <c r="R75" s="330" t="s">
        <v>53</v>
      </c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256">
        <f t="shared" si="430"/>
        <v>0</v>
      </c>
      <c r="AG75" s="418"/>
      <c r="AH75" s="330" t="s">
        <v>53</v>
      </c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256">
        <f t="shared" si="431"/>
        <v>0</v>
      </c>
      <c r="AW75" s="418"/>
      <c r="AX75" s="330" t="s">
        <v>53</v>
      </c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256">
        <f t="shared" si="432"/>
        <v>0</v>
      </c>
      <c r="BN75" s="323"/>
      <c r="BP75" s="418"/>
      <c r="BQ75" s="330" t="s">
        <v>53</v>
      </c>
      <c r="BR75" s="138"/>
      <c r="BS75" s="138"/>
      <c r="BT75" s="138"/>
      <c r="BU75" s="138"/>
      <c r="BV75" s="138"/>
      <c r="BW75" s="138"/>
      <c r="BX75" s="138"/>
      <c r="BY75" s="138"/>
      <c r="BZ75" s="138"/>
      <c r="CA75" s="138"/>
      <c r="CB75" s="138"/>
      <c r="CC75" s="138"/>
      <c r="CD75" s="306">
        <f t="shared" si="433"/>
        <v>0</v>
      </c>
      <c r="CF75" s="418"/>
      <c r="CG75" s="330" t="s">
        <v>53</v>
      </c>
      <c r="CH75" s="138"/>
      <c r="CI75" s="138"/>
      <c r="CJ75" s="138"/>
      <c r="CK75" s="138"/>
      <c r="CL75" s="138"/>
      <c r="CM75" s="138"/>
      <c r="CN75" s="138"/>
      <c r="CO75" s="138"/>
      <c r="CP75" s="138"/>
      <c r="CQ75" s="138"/>
      <c r="CR75" s="138"/>
      <c r="CS75" s="138"/>
      <c r="CT75" s="306">
        <f t="shared" si="434"/>
        <v>0</v>
      </c>
      <c r="CV75" s="418"/>
      <c r="CW75" s="330" t="s">
        <v>53</v>
      </c>
      <c r="CX75" s="138"/>
      <c r="CY75" s="138"/>
      <c r="CZ75" s="138"/>
      <c r="DA75" s="138"/>
      <c r="DB75" s="138"/>
      <c r="DC75" s="138"/>
      <c r="DD75" s="138"/>
      <c r="DE75" s="138"/>
      <c r="DF75" s="138"/>
      <c r="DG75" s="138"/>
      <c r="DH75" s="138"/>
      <c r="DI75" s="138"/>
      <c r="DJ75" s="306">
        <f t="shared" si="435"/>
        <v>0</v>
      </c>
      <c r="DL75" s="418"/>
      <c r="DM75" s="330" t="s">
        <v>53</v>
      </c>
      <c r="DN75" s="138"/>
      <c r="DO75" s="138"/>
      <c r="DP75" s="138"/>
      <c r="DQ75" s="138"/>
      <c r="DR75" s="138"/>
      <c r="DS75" s="138"/>
      <c r="DT75" s="138"/>
      <c r="DU75" s="138"/>
      <c r="DV75" s="138"/>
      <c r="DW75" s="138"/>
      <c r="DX75" s="138"/>
      <c r="DY75" s="138"/>
      <c r="DZ75" s="306">
        <f t="shared" si="436"/>
        <v>0</v>
      </c>
    </row>
    <row r="76" spans="1:130" x14ac:dyDescent="0.25">
      <c r="A76" s="418"/>
      <c r="B76" s="330" t="s">
        <v>52</v>
      </c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56">
        <f t="shared" si="429"/>
        <v>0</v>
      </c>
      <c r="Q76" s="418"/>
      <c r="R76" s="330" t="s">
        <v>52</v>
      </c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256">
        <f t="shared" si="430"/>
        <v>0</v>
      </c>
      <c r="AG76" s="418"/>
      <c r="AH76" s="330" t="s">
        <v>52</v>
      </c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256">
        <f t="shared" si="431"/>
        <v>0</v>
      </c>
      <c r="AW76" s="418"/>
      <c r="AX76" s="330" t="s">
        <v>52</v>
      </c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256">
        <f t="shared" si="432"/>
        <v>0</v>
      </c>
      <c r="BN76" s="323"/>
      <c r="BP76" s="418"/>
      <c r="BQ76" s="330" t="s">
        <v>52</v>
      </c>
      <c r="BR76" s="138"/>
      <c r="BS76" s="138"/>
      <c r="BT76" s="138"/>
      <c r="BU76" s="138"/>
      <c r="BV76" s="138"/>
      <c r="BW76" s="138"/>
      <c r="BX76" s="138"/>
      <c r="BY76" s="138"/>
      <c r="BZ76" s="138"/>
      <c r="CA76" s="138"/>
      <c r="CB76" s="138"/>
      <c r="CC76" s="138"/>
      <c r="CD76" s="306">
        <f t="shared" si="433"/>
        <v>0</v>
      </c>
      <c r="CF76" s="418"/>
      <c r="CG76" s="330" t="s">
        <v>52</v>
      </c>
      <c r="CH76" s="138"/>
      <c r="CI76" s="138"/>
      <c r="CJ76" s="138"/>
      <c r="CK76" s="138"/>
      <c r="CL76" s="138"/>
      <c r="CM76" s="138"/>
      <c r="CN76" s="138"/>
      <c r="CO76" s="138"/>
      <c r="CP76" s="138"/>
      <c r="CQ76" s="138"/>
      <c r="CR76" s="138"/>
      <c r="CS76" s="138"/>
      <c r="CT76" s="306">
        <f t="shared" si="434"/>
        <v>0</v>
      </c>
      <c r="CV76" s="418"/>
      <c r="CW76" s="330" t="s">
        <v>52</v>
      </c>
      <c r="CX76" s="138"/>
      <c r="CY76" s="138"/>
      <c r="CZ76" s="138"/>
      <c r="DA76" s="138"/>
      <c r="DB76" s="138"/>
      <c r="DC76" s="138"/>
      <c r="DD76" s="138"/>
      <c r="DE76" s="138"/>
      <c r="DF76" s="138"/>
      <c r="DG76" s="138"/>
      <c r="DH76" s="138"/>
      <c r="DI76" s="138"/>
      <c r="DJ76" s="306">
        <f t="shared" si="435"/>
        <v>0</v>
      </c>
      <c r="DL76" s="418"/>
      <c r="DM76" s="330" t="s">
        <v>52</v>
      </c>
      <c r="DN76" s="138"/>
      <c r="DO76" s="138"/>
      <c r="DP76" s="138"/>
      <c r="DQ76" s="138"/>
      <c r="DR76" s="138"/>
      <c r="DS76" s="138"/>
      <c r="DT76" s="138"/>
      <c r="DU76" s="138"/>
      <c r="DV76" s="138"/>
      <c r="DW76" s="138"/>
      <c r="DX76" s="138"/>
      <c r="DY76" s="138"/>
      <c r="DZ76" s="306">
        <f t="shared" si="436"/>
        <v>0</v>
      </c>
    </row>
    <row r="77" spans="1:130" x14ac:dyDescent="0.25">
      <c r="A77" s="418"/>
      <c r="B77" s="330" t="s">
        <v>51</v>
      </c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56">
        <f t="shared" si="429"/>
        <v>0</v>
      </c>
      <c r="Q77" s="418"/>
      <c r="R77" s="330" t="s">
        <v>51</v>
      </c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256">
        <f t="shared" si="430"/>
        <v>0</v>
      </c>
      <c r="AG77" s="418"/>
      <c r="AH77" s="330" t="s">
        <v>51</v>
      </c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256">
        <f t="shared" si="431"/>
        <v>0</v>
      </c>
      <c r="AW77" s="418"/>
      <c r="AX77" s="330" t="s">
        <v>51</v>
      </c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256">
        <f t="shared" si="432"/>
        <v>0</v>
      </c>
      <c r="BN77" s="323"/>
      <c r="BP77" s="418"/>
      <c r="BQ77" s="330" t="s">
        <v>51</v>
      </c>
      <c r="BR77" s="138"/>
      <c r="BS77" s="138"/>
      <c r="BT77" s="138"/>
      <c r="BU77" s="138"/>
      <c r="BV77" s="138"/>
      <c r="BW77" s="138"/>
      <c r="BX77" s="138"/>
      <c r="BY77" s="138"/>
      <c r="BZ77" s="138"/>
      <c r="CA77" s="138"/>
      <c r="CB77" s="138"/>
      <c r="CC77" s="138"/>
      <c r="CD77" s="306">
        <f t="shared" si="433"/>
        <v>0</v>
      </c>
      <c r="CF77" s="418"/>
      <c r="CG77" s="330" t="s">
        <v>51</v>
      </c>
      <c r="CH77" s="138"/>
      <c r="CI77" s="138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306">
        <f t="shared" si="434"/>
        <v>0</v>
      </c>
      <c r="CV77" s="418"/>
      <c r="CW77" s="330" t="s">
        <v>51</v>
      </c>
      <c r="CX77" s="138"/>
      <c r="CY77" s="138"/>
      <c r="CZ77" s="138"/>
      <c r="DA77" s="138"/>
      <c r="DB77" s="138"/>
      <c r="DC77" s="138"/>
      <c r="DD77" s="138"/>
      <c r="DE77" s="138"/>
      <c r="DF77" s="138"/>
      <c r="DG77" s="138"/>
      <c r="DH77" s="138"/>
      <c r="DI77" s="138"/>
      <c r="DJ77" s="306">
        <f t="shared" si="435"/>
        <v>0</v>
      </c>
      <c r="DL77" s="418"/>
      <c r="DM77" s="330" t="s">
        <v>51</v>
      </c>
      <c r="DN77" s="138"/>
      <c r="DO77" s="138"/>
      <c r="DP77" s="138"/>
      <c r="DQ77" s="138"/>
      <c r="DR77" s="138"/>
      <c r="DS77" s="138"/>
      <c r="DT77" s="138"/>
      <c r="DU77" s="138"/>
      <c r="DV77" s="138"/>
      <c r="DW77" s="138"/>
      <c r="DX77" s="138"/>
      <c r="DY77" s="138"/>
      <c r="DZ77" s="306">
        <f t="shared" si="436"/>
        <v>0</v>
      </c>
    </row>
    <row r="78" spans="1:130" x14ac:dyDescent="0.25">
      <c r="A78" s="418"/>
      <c r="B78" s="330" t="s">
        <v>50</v>
      </c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256">
        <f t="shared" si="429"/>
        <v>0</v>
      </c>
      <c r="Q78" s="418"/>
      <c r="R78" s="330" t="s">
        <v>50</v>
      </c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256">
        <f t="shared" si="430"/>
        <v>0</v>
      </c>
      <c r="AG78" s="418"/>
      <c r="AH78" s="330" t="s">
        <v>50</v>
      </c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256">
        <f t="shared" si="431"/>
        <v>0</v>
      </c>
      <c r="AW78" s="418"/>
      <c r="AX78" s="330" t="s">
        <v>50</v>
      </c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256">
        <f t="shared" si="432"/>
        <v>0</v>
      </c>
      <c r="BN78" s="323"/>
      <c r="BP78" s="418"/>
      <c r="BQ78" s="330" t="s">
        <v>50</v>
      </c>
      <c r="BR78" s="138"/>
      <c r="BS78" s="138"/>
      <c r="BT78" s="138"/>
      <c r="BU78" s="138"/>
      <c r="BV78" s="138"/>
      <c r="BW78" s="138"/>
      <c r="BX78" s="138"/>
      <c r="BY78" s="138"/>
      <c r="BZ78" s="138"/>
      <c r="CA78" s="138"/>
      <c r="CB78" s="138"/>
      <c r="CC78" s="138"/>
      <c r="CD78" s="306">
        <f t="shared" si="433"/>
        <v>0</v>
      </c>
      <c r="CF78" s="418"/>
      <c r="CG78" s="330" t="s">
        <v>50</v>
      </c>
      <c r="CH78" s="138"/>
      <c r="CI78" s="138"/>
      <c r="CJ78" s="138"/>
      <c r="CK78" s="138"/>
      <c r="CL78" s="138"/>
      <c r="CM78" s="138"/>
      <c r="CN78" s="138"/>
      <c r="CO78" s="138"/>
      <c r="CP78" s="138"/>
      <c r="CQ78" s="138"/>
      <c r="CR78" s="138"/>
      <c r="CS78" s="138"/>
      <c r="CT78" s="306">
        <f t="shared" si="434"/>
        <v>0</v>
      </c>
      <c r="CV78" s="418"/>
      <c r="CW78" s="330" t="s">
        <v>50</v>
      </c>
      <c r="CX78" s="138"/>
      <c r="CY78" s="138"/>
      <c r="CZ78" s="138"/>
      <c r="DA78" s="138"/>
      <c r="DB78" s="138"/>
      <c r="DC78" s="138"/>
      <c r="DD78" s="138"/>
      <c r="DE78" s="138"/>
      <c r="DF78" s="138"/>
      <c r="DG78" s="138"/>
      <c r="DH78" s="138"/>
      <c r="DI78" s="138"/>
      <c r="DJ78" s="306">
        <f t="shared" si="435"/>
        <v>0</v>
      </c>
      <c r="DL78" s="418"/>
      <c r="DM78" s="330" t="s">
        <v>50</v>
      </c>
      <c r="DN78" s="138"/>
      <c r="DO78" s="138"/>
      <c r="DP78" s="138"/>
      <c r="DQ78" s="138"/>
      <c r="DR78" s="138"/>
      <c r="DS78" s="138"/>
      <c r="DT78" s="138"/>
      <c r="DU78" s="138"/>
      <c r="DV78" s="138"/>
      <c r="DW78" s="138"/>
      <c r="DX78" s="138"/>
      <c r="DY78" s="138"/>
      <c r="DZ78" s="306">
        <f t="shared" si="436"/>
        <v>0</v>
      </c>
    </row>
    <row r="79" spans="1:130" x14ac:dyDescent="0.25">
      <c r="A79" s="418"/>
      <c r="B79" s="330" t="s">
        <v>49</v>
      </c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256">
        <f t="shared" si="429"/>
        <v>0</v>
      </c>
      <c r="Q79" s="418"/>
      <c r="R79" s="330" t="s">
        <v>49</v>
      </c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256">
        <f t="shared" si="430"/>
        <v>0</v>
      </c>
      <c r="AG79" s="418"/>
      <c r="AH79" s="330" t="s">
        <v>49</v>
      </c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256">
        <f t="shared" si="431"/>
        <v>0</v>
      </c>
      <c r="AW79" s="418"/>
      <c r="AX79" s="330" t="s">
        <v>49</v>
      </c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256">
        <f t="shared" si="432"/>
        <v>0</v>
      </c>
      <c r="BN79" s="323"/>
      <c r="BP79" s="418"/>
      <c r="BQ79" s="330" t="s">
        <v>49</v>
      </c>
      <c r="BR79" s="138"/>
      <c r="BS79" s="138"/>
      <c r="BT79" s="138"/>
      <c r="BU79" s="138"/>
      <c r="BV79" s="138"/>
      <c r="BW79" s="138"/>
      <c r="BX79" s="138"/>
      <c r="BY79" s="138"/>
      <c r="BZ79" s="138"/>
      <c r="CA79" s="138"/>
      <c r="CB79" s="138"/>
      <c r="CC79" s="138"/>
      <c r="CD79" s="306">
        <f t="shared" si="433"/>
        <v>0</v>
      </c>
      <c r="CF79" s="418"/>
      <c r="CG79" s="330" t="s">
        <v>49</v>
      </c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306">
        <f t="shared" si="434"/>
        <v>0</v>
      </c>
      <c r="CV79" s="418"/>
      <c r="CW79" s="330" t="s">
        <v>49</v>
      </c>
      <c r="CX79" s="138"/>
      <c r="CY79" s="138"/>
      <c r="CZ79" s="138"/>
      <c r="DA79" s="138"/>
      <c r="DB79" s="138"/>
      <c r="DC79" s="138"/>
      <c r="DD79" s="138"/>
      <c r="DE79" s="138"/>
      <c r="DF79" s="138"/>
      <c r="DG79" s="138"/>
      <c r="DH79" s="138"/>
      <c r="DI79" s="138"/>
      <c r="DJ79" s="306">
        <f t="shared" si="435"/>
        <v>0</v>
      </c>
      <c r="DL79" s="418"/>
      <c r="DM79" s="330" t="s">
        <v>49</v>
      </c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306">
        <f t="shared" si="436"/>
        <v>0</v>
      </c>
    </row>
    <row r="80" spans="1:130" ht="15.75" thickBot="1" x14ac:dyDescent="0.3">
      <c r="A80" s="419"/>
      <c r="B80" s="330" t="s">
        <v>48</v>
      </c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256">
        <f t="shared" si="429"/>
        <v>0</v>
      </c>
      <c r="Q80" s="419"/>
      <c r="R80" s="330" t="s">
        <v>48</v>
      </c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256">
        <f t="shared" si="430"/>
        <v>0</v>
      </c>
      <c r="AG80" s="419"/>
      <c r="AH80" s="330" t="s">
        <v>48</v>
      </c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256">
        <f t="shared" si="431"/>
        <v>0</v>
      </c>
      <c r="AW80" s="419"/>
      <c r="AX80" s="330" t="s">
        <v>48</v>
      </c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256">
        <f t="shared" si="432"/>
        <v>0</v>
      </c>
      <c r="BN80" s="323"/>
      <c r="BP80" s="419"/>
      <c r="BQ80" s="330" t="s">
        <v>48</v>
      </c>
      <c r="BR80" s="138"/>
      <c r="BS80" s="138"/>
      <c r="BT80" s="138"/>
      <c r="BU80" s="138"/>
      <c r="BV80" s="138"/>
      <c r="BW80" s="138"/>
      <c r="BX80" s="138"/>
      <c r="BY80" s="138"/>
      <c r="BZ80" s="138"/>
      <c r="CA80" s="138"/>
      <c r="CB80" s="138"/>
      <c r="CC80" s="138"/>
      <c r="CD80" s="306">
        <f t="shared" si="433"/>
        <v>0</v>
      </c>
      <c r="CF80" s="419"/>
      <c r="CG80" s="330" t="s">
        <v>48</v>
      </c>
      <c r="CH80" s="138"/>
      <c r="CI80" s="138"/>
      <c r="CJ80" s="138"/>
      <c r="CK80" s="138"/>
      <c r="CL80" s="138"/>
      <c r="CM80" s="138"/>
      <c r="CN80" s="138"/>
      <c r="CO80" s="138"/>
      <c r="CP80" s="138"/>
      <c r="CQ80" s="138"/>
      <c r="CR80" s="138"/>
      <c r="CS80" s="138"/>
      <c r="CT80" s="306">
        <f t="shared" si="434"/>
        <v>0</v>
      </c>
      <c r="CV80" s="419"/>
      <c r="CW80" s="330" t="s">
        <v>48</v>
      </c>
      <c r="CX80" s="138"/>
      <c r="CY80" s="138"/>
      <c r="CZ80" s="138"/>
      <c r="DA80" s="138"/>
      <c r="DB80" s="138"/>
      <c r="DC80" s="138"/>
      <c r="DD80" s="138"/>
      <c r="DE80" s="138"/>
      <c r="DF80" s="138"/>
      <c r="DG80" s="138"/>
      <c r="DH80" s="138"/>
      <c r="DI80" s="138"/>
      <c r="DJ80" s="306">
        <f t="shared" si="435"/>
        <v>0</v>
      </c>
      <c r="DL80" s="419"/>
      <c r="DM80" s="330" t="s">
        <v>48</v>
      </c>
      <c r="DN80" s="138"/>
      <c r="DO80" s="138"/>
      <c r="DP80" s="138"/>
      <c r="DQ80" s="138"/>
      <c r="DR80" s="138"/>
      <c r="DS80" s="138"/>
      <c r="DT80" s="138"/>
      <c r="DU80" s="138"/>
      <c r="DV80" s="138"/>
      <c r="DW80" s="138"/>
      <c r="DX80" s="138"/>
      <c r="DY80" s="138"/>
      <c r="DZ80" s="306">
        <f t="shared" si="436"/>
        <v>0</v>
      </c>
    </row>
    <row r="81" spans="1:131" ht="15.75" thickBot="1" x14ac:dyDescent="0.3">
      <c r="B81" s="331" t="s">
        <v>43</v>
      </c>
      <c r="C81" s="258">
        <f>SUM(C68:C80)</f>
        <v>0</v>
      </c>
      <c r="D81" s="258">
        <f t="shared" ref="D81" si="437">SUM(D68:D80)</f>
        <v>0</v>
      </c>
      <c r="E81" s="258">
        <f t="shared" ref="E81" si="438">SUM(E68:E80)</f>
        <v>0</v>
      </c>
      <c r="F81" s="258">
        <f t="shared" ref="F81" si="439">SUM(F68:F80)</f>
        <v>0</v>
      </c>
      <c r="G81" s="258">
        <f t="shared" ref="G81" si="440">SUM(G68:G80)</f>
        <v>0</v>
      </c>
      <c r="H81" s="258">
        <f t="shared" ref="H81" si="441">SUM(H68:H80)</f>
        <v>0</v>
      </c>
      <c r="I81" s="258">
        <f t="shared" ref="I81" si="442">SUM(I68:I80)</f>
        <v>0</v>
      </c>
      <c r="J81" s="258">
        <f t="shared" ref="J81" si="443">SUM(J68:J80)</f>
        <v>0</v>
      </c>
      <c r="K81" s="258">
        <f t="shared" ref="K81" si="444">SUM(K68:K80)</f>
        <v>0</v>
      </c>
      <c r="L81" s="258">
        <f t="shared" ref="L81" si="445">SUM(L68:L80)</f>
        <v>0</v>
      </c>
      <c r="M81" s="258">
        <f t="shared" ref="M81" si="446">SUM(M68:M80)</f>
        <v>0</v>
      </c>
      <c r="N81" s="258">
        <f t="shared" ref="N81" si="447">SUM(N68:N80)</f>
        <v>0</v>
      </c>
      <c r="O81" s="259">
        <f t="shared" si="429"/>
        <v>0</v>
      </c>
      <c r="P81" s="217">
        <f>SUM(C68:N80)</f>
        <v>0</v>
      </c>
      <c r="Q81" s="65"/>
      <c r="R81" s="331" t="s">
        <v>43</v>
      </c>
      <c r="S81" s="258">
        <f>SUM(S68:S80)</f>
        <v>0</v>
      </c>
      <c r="T81" s="258">
        <f t="shared" ref="T81:AD81" si="448">SUM(T68:T80)</f>
        <v>0</v>
      </c>
      <c r="U81" s="258">
        <f t="shared" si="448"/>
        <v>0</v>
      </c>
      <c r="V81" s="258">
        <f t="shared" si="448"/>
        <v>0</v>
      </c>
      <c r="W81" s="258">
        <f t="shared" si="448"/>
        <v>0</v>
      </c>
      <c r="X81" s="258">
        <f t="shared" si="448"/>
        <v>0</v>
      </c>
      <c r="Y81" s="258">
        <f t="shared" si="448"/>
        <v>0</v>
      </c>
      <c r="Z81" s="258">
        <f t="shared" si="448"/>
        <v>0</v>
      </c>
      <c r="AA81" s="258">
        <f t="shared" si="448"/>
        <v>0</v>
      </c>
      <c r="AB81" s="258">
        <f t="shared" si="448"/>
        <v>0</v>
      </c>
      <c r="AC81" s="258">
        <f t="shared" si="448"/>
        <v>0</v>
      </c>
      <c r="AD81" s="258">
        <f t="shared" si="448"/>
        <v>0</v>
      </c>
      <c r="AE81" s="259">
        <f t="shared" si="430"/>
        <v>0</v>
      </c>
      <c r="AF81" s="217">
        <f>SUM(S68:AD80)</f>
        <v>0</v>
      </c>
      <c r="AG81" s="65"/>
      <c r="AH81" s="331" t="s">
        <v>43</v>
      </c>
      <c r="AI81" s="258">
        <f>SUM(AI68:AI80)</f>
        <v>0</v>
      </c>
      <c r="AJ81" s="258">
        <f t="shared" ref="AJ81:AT81" si="449">SUM(AJ68:AJ80)</f>
        <v>0</v>
      </c>
      <c r="AK81" s="258">
        <f t="shared" si="449"/>
        <v>0</v>
      </c>
      <c r="AL81" s="258">
        <f t="shared" si="449"/>
        <v>0</v>
      </c>
      <c r="AM81" s="258">
        <f t="shared" si="449"/>
        <v>0</v>
      </c>
      <c r="AN81" s="258">
        <f t="shared" si="449"/>
        <v>0</v>
      </c>
      <c r="AO81" s="258">
        <f t="shared" si="449"/>
        <v>0</v>
      </c>
      <c r="AP81" s="258">
        <f t="shared" si="449"/>
        <v>0</v>
      </c>
      <c r="AQ81" s="258">
        <f t="shared" si="449"/>
        <v>0</v>
      </c>
      <c r="AR81" s="258">
        <f t="shared" si="449"/>
        <v>0</v>
      </c>
      <c r="AS81" s="258">
        <f t="shared" si="449"/>
        <v>0</v>
      </c>
      <c r="AT81" s="258">
        <f t="shared" si="449"/>
        <v>0</v>
      </c>
      <c r="AU81" s="259">
        <f t="shared" si="431"/>
        <v>0</v>
      </c>
      <c r="AV81" s="217">
        <f>SUM(AI68:AT80)</f>
        <v>0</v>
      </c>
      <c r="AW81" s="65"/>
      <c r="AX81" s="331" t="s">
        <v>43</v>
      </c>
      <c r="AY81" s="258">
        <f>SUM(AY68:AY80)</f>
        <v>0</v>
      </c>
      <c r="AZ81" s="258">
        <f t="shared" ref="AZ81:BJ81" si="450">SUM(AZ68:AZ80)</f>
        <v>0</v>
      </c>
      <c r="BA81" s="258">
        <f t="shared" si="450"/>
        <v>0</v>
      </c>
      <c r="BB81" s="258">
        <f t="shared" si="450"/>
        <v>0</v>
      </c>
      <c r="BC81" s="258">
        <f t="shared" si="450"/>
        <v>0</v>
      </c>
      <c r="BD81" s="258">
        <f t="shared" si="450"/>
        <v>0</v>
      </c>
      <c r="BE81" s="258">
        <f t="shared" si="450"/>
        <v>0</v>
      </c>
      <c r="BF81" s="258">
        <f t="shared" si="450"/>
        <v>0</v>
      </c>
      <c r="BG81" s="258">
        <f t="shared" si="450"/>
        <v>0</v>
      </c>
      <c r="BH81" s="258">
        <f t="shared" si="450"/>
        <v>0</v>
      </c>
      <c r="BI81" s="258">
        <f t="shared" si="450"/>
        <v>0</v>
      </c>
      <c r="BJ81" s="258">
        <f t="shared" si="450"/>
        <v>0</v>
      </c>
      <c r="BK81" s="259">
        <f t="shared" si="432"/>
        <v>0</v>
      </c>
      <c r="BL81" s="217">
        <f>SUM(AY68:BJ80)</f>
        <v>0</v>
      </c>
      <c r="BN81" s="322">
        <f>SUM(BN68:BN80)</f>
        <v>0</v>
      </c>
      <c r="BP81" s="65"/>
      <c r="BQ81" s="331" t="s">
        <v>43</v>
      </c>
      <c r="BR81" s="307">
        <f>SUM(BR68:BR80)</f>
        <v>0</v>
      </c>
      <c r="BS81" s="307">
        <f t="shared" ref="BS81:CC81" si="451">SUM(BS68:BS80)</f>
        <v>0</v>
      </c>
      <c r="BT81" s="307">
        <f t="shared" si="451"/>
        <v>0</v>
      </c>
      <c r="BU81" s="307">
        <f t="shared" si="451"/>
        <v>0</v>
      </c>
      <c r="BV81" s="307">
        <f t="shared" si="451"/>
        <v>0</v>
      </c>
      <c r="BW81" s="307">
        <f t="shared" si="451"/>
        <v>0</v>
      </c>
      <c r="BX81" s="307">
        <f t="shared" si="451"/>
        <v>0</v>
      </c>
      <c r="BY81" s="307">
        <f t="shared" si="451"/>
        <v>0</v>
      </c>
      <c r="BZ81" s="307">
        <f t="shared" si="451"/>
        <v>0</v>
      </c>
      <c r="CA81" s="307">
        <f t="shared" si="451"/>
        <v>0</v>
      </c>
      <c r="CB81" s="307">
        <f t="shared" si="451"/>
        <v>0</v>
      </c>
      <c r="CC81" s="307">
        <f t="shared" si="451"/>
        <v>0</v>
      </c>
      <c r="CD81" s="309">
        <f t="shared" si="433"/>
        <v>0</v>
      </c>
      <c r="CF81" s="65"/>
      <c r="CG81" s="331" t="s">
        <v>43</v>
      </c>
      <c r="CH81" s="307">
        <f>SUM(CH68:CH80)</f>
        <v>0</v>
      </c>
      <c r="CI81" s="307">
        <f t="shared" ref="CI81:CS81" si="452">SUM(CI68:CI80)</f>
        <v>0</v>
      </c>
      <c r="CJ81" s="307">
        <f t="shared" si="452"/>
        <v>0</v>
      </c>
      <c r="CK81" s="307">
        <f t="shared" si="452"/>
        <v>0</v>
      </c>
      <c r="CL81" s="307">
        <f t="shared" si="452"/>
        <v>0</v>
      </c>
      <c r="CM81" s="307">
        <f t="shared" si="452"/>
        <v>0</v>
      </c>
      <c r="CN81" s="307">
        <f t="shared" si="452"/>
        <v>0</v>
      </c>
      <c r="CO81" s="307">
        <f t="shared" si="452"/>
        <v>0</v>
      </c>
      <c r="CP81" s="307">
        <f t="shared" si="452"/>
        <v>0</v>
      </c>
      <c r="CQ81" s="307">
        <f t="shared" si="452"/>
        <v>0</v>
      </c>
      <c r="CR81" s="307">
        <f t="shared" si="452"/>
        <v>0</v>
      </c>
      <c r="CS81" s="307">
        <f t="shared" si="452"/>
        <v>0</v>
      </c>
      <c r="CT81" s="309">
        <f t="shared" si="434"/>
        <v>0</v>
      </c>
      <c r="CV81" s="65"/>
      <c r="CW81" s="331" t="s">
        <v>43</v>
      </c>
      <c r="CX81" s="307">
        <f>SUM(CX68:CX80)</f>
        <v>0</v>
      </c>
      <c r="CY81" s="307">
        <f t="shared" ref="CY81:DI81" si="453">SUM(CY68:CY80)</f>
        <v>0</v>
      </c>
      <c r="CZ81" s="307">
        <f t="shared" si="453"/>
        <v>0</v>
      </c>
      <c r="DA81" s="307">
        <f t="shared" si="453"/>
        <v>0</v>
      </c>
      <c r="DB81" s="307">
        <f t="shared" si="453"/>
        <v>0</v>
      </c>
      <c r="DC81" s="307">
        <f t="shared" si="453"/>
        <v>0</v>
      </c>
      <c r="DD81" s="307">
        <f t="shared" si="453"/>
        <v>0</v>
      </c>
      <c r="DE81" s="307">
        <f t="shared" si="453"/>
        <v>0</v>
      </c>
      <c r="DF81" s="307">
        <f t="shared" si="453"/>
        <v>0</v>
      </c>
      <c r="DG81" s="307">
        <f t="shared" si="453"/>
        <v>0</v>
      </c>
      <c r="DH81" s="307">
        <f t="shared" si="453"/>
        <v>0</v>
      </c>
      <c r="DI81" s="307">
        <f t="shared" si="453"/>
        <v>0</v>
      </c>
      <c r="DJ81" s="309">
        <f t="shared" si="435"/>
        <v>0</v>
      </c>
      <c r="DL81" s="65"/>
      <c r="DM81" s="331" t="s">
        <v>43</v>
      </c>
      <c r="DN81" s="307">
        <f>SUM(DN68:DN80)</f>
        <v>0</v>
      </c>
      <c r="DO81" s="307">
        <f t="shared" ref="DO81:DY81" si="454">SUM(DO68:DO80)</f>
        <v>0</v>
      </c>
      <c r="DP81" s="307">
        <f t="shared" si="454"/>
        <v>0</v>
      </c>
      <c r="DQ81" s="307">
        <f t="shared" si="454"/>
        <v>0</v>
      </c>
      <c r="DR81" s="307">
        <f t="shared" si="454"/>
        <v>0</v>
      </c>
      <c r="DS81" s="307">
        <f t="shared" si="454"/>
        <v>0</v>
      </c>
      <c r="DT81" s="307">
        <f t="shared" si="454"/>
        <v>0</v>
      </c>
      <c r="DU81" s="307">
        <f t="shared" si="454"/>
        <v>0</v>
      </c>
      <c r="DV81" s="307">
        <f t="shared" si="454"/>
        <v>0</v>
      </c>
      <c r="DW81" s="307">
        <f t="shared" si="454"/>
        <v>0</v>
      </c>
      <c r="DX81" s="307">
        <f t="shared" si="454"/>
        <v>0</v>
      </c>
      <c r="DY81" s="307">
        <f t="shared" si="454"/>
        <v>0</v>
      </c>
      <c r="DZ81" s="309">
        <f t="shared" si="436"/>
        <v>0</v>
      </c>
      <c r="EA81" s="329">
        <f>CD81+CT81+DJ81+DZ81</f>
        <v>0</v>
      </c>
    </row>
    <row r="82" spans="1:131" ht="21.75" thickBot="1" x14ac:dyDescent="0.3">
      <c r="A82" s="66"/>
      <c r="Q82" s="66"/>
      <c r="AG82" s="66"/>
      <c r="AW82" s="66"/>
      <c r="BP82" s="66"/>
      <c r="CF82" s="66"/>
      <c r="CV82" s="66"/>
      <c r="DL82" s="66"/>
    </row>
    <row r="83" spans="1:131" ht="21.75" thickBot="1" x14ac:dyDescent="0.3">
      <c r="A83" s="66"/>
      <c r="B83" s="145" t="s">
        <v>36</v>
      </c>
      <c r="C83" s="146" t="str">
        <f t="shared" ref="C83:N83" si="455">C$3</f>
        <v>Jan</v>
      </c>
      <c r="D83" s="146" t="str">
        <f t="shared" si="455"/>
        <v>Feb</v>
      </c>
      <c r="E83" s="146" t="str">
        <f t="shared" si="455"/>
        <v>Mar</v>
      </c>
      <c r="F83" s="146" t="str">
        <f t="shared" si="455"/>
        <v>Apr</v>
      </c>
      <c r="G83" s="146" t="str">
        <f t="shared" si="455"/>
        <v>May</v>
      </c>
      <c r="H83" s="146" t="str">
        <f t="shared" si="455"/>
        <v>Jun</v>
      </c>
      <c r="I83" s="146" t="str">
        <f t="shared" si="455"/>
        <v>Jul</v>
      </c>
      <c r="J83" s="146" t="str">
        <f t="shared" si="455"/>
        <v>Aug</v>
      </c>
      <c r="K83" s="146" t="str">
        <f t="shared" si="455"/>
        <v>Sep</v>
      </c>
      <c r="L83" s="146" t="str">
        <f t="shared" si="455"/>
        <v>Oct</v>
      </c>
      <c r="M83" s="146" t="str">
        <f t="shared" si="455"/>
        <v>Nov</v>
      </c>
      <c r="N83" s="146" t="str">
        <f t="shared" si="455"/>
        <v>Dec</v>
      </c>
      <c r="O83" s="147" t="s">
        <v>34</v>
      </c>
      <c r="Q83" s="66"/>
      <c r="R83" s="145" t="s">
        <v>36</v>
      </c>
      <c r="S83" s="146" t="str">
        <f t="shared" ref="S83:AD83" si="456">S$3</f>
        <v>Jan</v>
      </c>
      <c r="T83" s="146" t="str">
        <f t="shared" si="456"/>
        <v>Feb</v>
      </c>
      <c r="U83" s="146" t="str">
        <f t="shared" si="456"/>
        <v>Mar</v>
      </c>
      <c r="V83" s="146" t="str">
        <f t="shared" si="456"/>
        <v>Apr</v>
      </c>
      <c r="W83" s="146" t="str">
        <f t="shared" si="456"/>
        <v>May</v>
      </c>
      <c r="X83" s="146" t="str">
        <f t="shared" si="456"/>
        <v>Jun</v>
      </c>
      <c r="Y83" s="146" t="str">
        <f t="shared" si="456"/>
        <v>Jul</v>
      </c>
      <c r="Z83" s="146" t="str">
        <f t="shared" si="456"/>
        <v>Aug</v>
      </c>
      <c r="AA83" s="146" t="str">
        <f t="shared" si="456"/>
        <v>Sep</v>
      </c>
      <c r="AB83" s="146" t="str">
        <f t="shared" si="456"/>
        <v>Oct</v>
      </c>
      <c r="AC83" s="146" t="str">
        <f t="shared" si="456"/>
        <v>Nov</v>
      </c>
      <c r="AD83" s="146" t="str">
        <f t="shared" si="456"/>
        <v>Dec</v>
      </c>
      <c r="AE83" s="147" t="s">
        <v>34</v>
      </c>
      <c r="AG83" s="66"/>
      <c r="AH83" s="145" t="s">
        <v>36</v>
      </c>
      <c r="AI83" s="146" t="str">
        <f t="shared" ref="AI83:AT83" si="457">AI$3</f>
        <v>Jan</v>
      </c>
      <c r="AJ83" s="146" t="str">
        <f t="shared" si="457"/>
        <v>Feb</v>
      </c>
      <c r="AK83" s="146" t="str">
        <f t="shared" si="457"/>
        <v>Mar</v>
      </c>
      <c r="AL83" s="146" t="str">
        <f t="shared" si="457"/>
        <v>Apr</v>
      </c>
      <c r="AM83" s="146" t="str">
        <f t="shared" si="457"/>
        <v>May</v>
      </c>
      <c r="AN83" s="146" t="str">
        <f t="shared" si="457"/>
        <v>Jun</v>
      </c>
      <c r="AO83" s="146" t="str">
        <f t="shared" si="457"/>
        <v>Jul</v>
      </c>
      <c r="AP83" s="146" t="str">
        <f t="shared" si="457"/>
        <v>Aug</v>
      </c>
      <c r="AQ83" s="146" t="str">
        <f t="shared" si="457"/>
        <v>Sep</v>
      </c>
      <c r="AR83" s="146" t="str">
        <f t="shared" si="457"/>
        <v>Oct</v>
      </c>
      <c r="AS83" s="146" t="str">
        <f t="shared" si="457"/>
        <v>Nov</v>
      </c>
      <c r="AT83" s="146" t="str">
        <f t="shared" si="457"/>
        <v>Dec</v>
      </c>
      <c r="AU83" s="147" t="s">
        <v>34</v>
      </c>
      <c r="AW83" s="66"/>
      <c r="AX83" s="145" t="s">
        <v>36</v>
      </c>
      <c r="AY83" s="146" t="str">
        <f t="shared" ref="AY83:BJ83" si="458">AY$3</f>
        <v>Jan</v>
      </c>
      <c r="AZ83" s="146" t="str">
        <f t="shared" si="458"/>
        <v>Feb</v>
      </c>
      <c r="BA83" s="146" t="str">
        <f t="shared" si="458"/>
        <v>Mar</v>
      </c>
      <c r="BB83" s="146" t="str">
        <f t="shared" si="458"/>
        <v>Apr</v>
      </c>
      <c r="BC83" s="146" t="str">
        <f t="shared" si="458"/>
        <v>May</v>
      </c>
      <c r="BD83" s="146" t="str">
        <f t="shared" si="458"/>
        <v>Jun</v>
      </c>
      <c r="BE83" s="146" t="str">
        <f t="shared" si="458"/>
        <v>Jul</v>
      </c>
      <c r="BF83" s="146" t="str">
        <f t="shared" si="458"/>
        <v>Aug</v>
      </c>
      <c r="BG83" s="146" t="str">
        <f t="shared" si="458"/>
        <v>Sep</v>
      </c>
      <c r="BH83" s="146" t="str">
        <f t="shared" si="458"/>
        <v>Oct</v>
      </c>
      <c r="BI83" s="146" t="str">
        <f t="shared" si="458"/>
        <v>Nov</v>
      </c>
      <c r="BJ83" s="146" t="str">
        <f t="shared" si="458"/>
        <v>Dec</v>
      </c>
      <c r="BK83" s="147" t="s">
        <v>34</v>
      </c>
      <c r="BN83" s="320" t="s">
        <v>34</v>
      </c>
      <c r="BP83" s="66"/>
      <c r="BQ83" s="145" t="s">
        <v>36</v>
      </c>
      <c r="BR83" s="146" t="str">
        <f t="shared" ref="BR83:CC83" si="459">BR$3</f>
        <v>Jan</v>
      </c>
      <c r="BS83" s="146" t="str">
        <f t="shared" si="459"/>
        <v>Feb</v>
      </c>
      <c r="BT83" s="146" t="str">
        <f t="shared" si="459"/>
        <v>Mar</v>
      </c>
      <c r="BU83" s="146" t="str">
        <f t="shared" si="459"/>
        <v>Apr</v>
      </c>
      <c r="BV83" s="146" t="str">
        <f t="shared" si="459"/>
        <v>May</v>
      </c>
      <c r="BW83" s="146" t="str">
        <f t="shared" si="459"/>
        <v>Jun</v>
      </c>
      <c r="BX83" s="146" t="str">
        <f t="shared" si="459"/>
        <v>Jul</v>
      </c>
      <c r="BY83" s="146" t="str">
        <f t="shared" si="459"/>
        <v>Aug</v>
      </c>
      <c r="BZ83" s="146" t="str">
        <f t="shared" si="459"/>
        <v>Sep</v>
      </c>
      <c r="CA83" s="146" t="str">
        <f t="shared" si="459"/>
        <v>Oct</v>
      </c>
      <c r="CB83" s="146" t="str">
        <f t="shared" si="459"/>
        <v>Nov</v>
      </c>
      <c r="CC83" s="146" t="str">
        <f t="shared" si="459"/>
        <v>Dec</v>
      </c>
      <c r="CD83" s="147" t="s">
        <v>34</v>
      </c>
      <c r="CF83" s="66"/>
      <c r="CG83" s="145" t="s">
        <v>36</v>
      </c>
      <c r="CH83" s="146" t="str">
        <f t="shared" ref="CH83:CS83" si="460">CH$3</f>
        <v>Jan</v>
      </c>
      <c r="CI83" s="146" t="str">
        <f t="shared" si="460"/>
        <v>Feb</v>
      </c>
      <c r="CJ83" s="146" t="str">
        <f t="shared" si="460"/>
        <v>Mar</v>
      </c>
      <c r="CK83" s="146" t="str">
        <f t="shared" si="460"/>
        <v>Apr</v>
      </c>
      <c r="CL83" s="146" t="str">
        <f t="shared" si="460"/>
        <v>May</v>
      </c>
      <c r="CM83" s="146" t="str">
        <f t="shared" si="460"/>
        <v>Jun</v>
      </c>
      <c r="CN83" s="146" t="str">
        <f t="shared" si="460"/>
        <v>Jul</v>
      </c>
      <c r="CO83" s="146" t="str">
        <f t="shared" si="460"/>
        <v>Aug</v>
      </c>
      <c r="CP83" s="146" t="str">
        <f t="shared" si="460"/>
        <v>Sep</v>
      </c>
      <c r="CQ83" s="146" t="str">
        <f t="shared" si="460"/>
        <v>Oct</v>
      </c>
      <c r="CR83" s="146" t="str">
        <f t="shared" si="460"/>
        <v>Nov</v>
      </c>
      <c r="CS83" s="146" t="str">
        <f t="shared" si="460"/>
        <v>Dec</v>
      </c>
      <c r="CT83" s="147" t="s">
        <v>34</v>
      </c>
      <c r="CV83" s="66"/>
      <c r="CW83" s="145" t="s">
        <v>36</v>
      </c>
      <c r="CX83" s="146" t="str">
        <f t="shared" ref="CX83:DI83" si="461">CX$3</f>
        <v>Jan</v>
      </c>
      <c r="CY83" s="146" t="str">
        <f t="shared" si="461"/>
        <v>Feb</v>
      </c>
      <c r="CZ83" s="146" t="str">
        <f t="shared" si="461"/>
        <v>Mar</v>
      </c>
      <c r="DA83" s="146" t="str">
        <f t="shared" si="461"/>
        <v>Apr</v>
      </c>
      <c r="DB83" s="146" t="str">
        <f t="shared" si="461"/>
        <v>May</v>
      </c>
      <c r="DC83" s="146" t="str">
        <f t="shared" si="461"/>
        <v>Jun</v>
      </c>
      <c r="DD83" s="146" t="str">
        <f t="shared" si="461"/>
        <v>Jul</v>
      </c>
      <c r="DE83" s="146" t="str">
        <f t="shared" si="461"/>
        <v>Aug</v>
      </c>
      <c r="DF83" s="146" t="str">
        <f t="shared" si="461"/>
        <v>Sep</v>
      </c>
      <c r="DG83" s="146" t="str">
        <f t="shared" si="461"/>
        <v>Oct</v>
      </c>
      <c r="DH83" s="146" t="str">
        <f t="shared" si="461"/>
        <v>Nov</v>
      </c>
      <c r="DI83" s="146" t="str">
        <f t="shared" si="461"/>
        <v>Dec</v>
      </c>
      <c r="DJ83" s="147" t="s">
        <v>34</v>
      </c>
      <c r="DL83" s="66"/>
      <c r="DM83" s="145" t="s">
        <v>36</v>
      </c>
      <c r="DN83" s="146" t="str">
        <f t="shared" ref="DN83:DY83" si="462">DN$3</f>
        <v>Jan</v>
      </c>
      <c r="DO83" s="146" t="str">
        <f t="shared" si="462"/>
        <v>Feb</v>
      </c>
      <c r="DP83" s="146" t="str">
        <f t="shared" si="462"/>
        <v>Mar</v>
      </c>
      <c r="DQ83" s="146" t="str">
        <f t="shared" si="462"/>
        <v>Apr</v>
      </c>
      <c r="DR83" s="146" t="str">
        <f t="shared" si="462"/>
        <v>May</v>
      </c>
      <c r="DS83" s="146" t="str">
        <f t="shared" si="462"/>
        <v>Jun</v>
      </c>
      <c r="DT83" s="146" t="str">
        <f t="shared" si="462"/>
        <v>Jul</v>
      </c>
      <c r="DU83" s="146" t="str">
        <f t="shared" si="462"/>
        <v>Aug</v>
      </c>
      <c r="DV83" s="146" t="str">
        <f t="shared" si="462"/>
        <v>Sep</v>
      </c>
      <c r="DW83" s="146" t="str">
        <f t="shared" si="462"/>
        <v>Oct</v>
      </c>
      <c r="DX83" s="146" t="str">
        <f t="shared" si="462"/>
        <v>Nov</v>
      </c>
      <c r="DY83" s="146" t="str">
        <f t="shared" si="462"/>
        <v>Dec</v>
      </c>
      <c r="DZ83" s="147" t="s">
        <v>34</v>
      </c>
    </row>
    <row r="84" spans="1:131" ht="15" customHeight="1" x14ac:dyDescent="0.25">
      <c r="A84" s="411" t="s">
        <v>61</v>
      </c>
      <c r="B84" s="157" t="s">
        <v>60</v>
      </c>
      <c r="C84" s="283">
        <f t="shared" ref="C84:C96" si="463">$BN84*BR84</f>
        <v>0</v>
      </c>
      <c r="D84" s="283">
        <f t="shared" ref="D84:D96" si="464">$BN84*BS84</f>
        <v>0</v>
      </c>
      <c r="E84" s="283">
        <f t="shared" ref="E84:E96" si="465">$BN84*BT84</f>
        <v>0</v>
      </c>
      <c r="F84" s="283">
        <f t="shared" ref="F84:F96" si="466">$BN84*BU84</f>
        <v>0</v>
      </c>
      <c r="G84" s="283">
        <f t="shared" ref="G84:G96" si="467">$BN84*BV84</f>
        <v>0</v>
      </c>
      <c r="H84" s="283">
        <f t="shared" ref="H84:H96" si="468">$BN84*BW84</f>
        <v>0</v>
      </c>
      <c r="I84" s="283">
        <f t="shared" ref="I84:I96" si="469">$BN84*BX84</f>
        <v>0</v>
      </c>
      <c r="J84" s="283">
        <f t="shared" ref="J84:J96" si="470">$BN84*BY84</f>
        <v>0</v>
      </c>
      <c r="K84" s="283">
        <f t="shared" ref="K84:K96" si="471">$BN84*BZ84</f>
        <v>0</v>
      </c>
      <c r="L84" s="283">
        <f t="shared" ref="L84:L96" si="472">$BN84*CA84</f>
        <v>0</v>
      </c>
      <c r="M84" s="283">
        <f t="shared" ref="M84:M96" si="473">$BN84*CB84</f>
        <v>0</v>
      </c>
      <c r="N84" s="283">
        <f t="shared" ref="N84:N96" si="474">$BN84*CC84</f>
        <v>0</v>
      </c>
      <c r="O84" s="61">
        <f t="shared" ref="O84:O97" si="475">SUM(C84:N84)</f>
        <v>0</v>
      </c>
      <c r="Q84" s="411" t="s">
        <v>61</v>
      </c>
      <c r="R84" s="157" t="s">
        <v>60</v>
      </c>
      <c r="S84" s="283">
        <f>$BN84*CH84</f>
        <v>0</v>
      </c>
      <c r="T84" s="283">
        <f t="shared" ref="T84:T96" si="476">$BN84*CI84</f>
        <v>0</v>
      </c>
      <c r="U84" s="283">
        <f t="shared" ref="U84:U96" si="477">$BN84*CJ84</f>
        <v>0</v>
      </c>
      <c r="V84" s="283">
        <f t="shared" ref="V84:V96" si="478">$BN84*CK84</f>
        <v>0</v>
      </c>
      <c r="W84" s="283">
        <f t="shared" ref="W84:W96" si="479">$BN84*CL84</f>
        <v>0</v>
      </c>
      <c r="X84" s="283">
        <f t="shared" ref="X84:X96" si="480">$BN84*CM84</f>
        <v>0</v>
      </c>
      <c r="Y84" s="283">
        <f t="shared" ref="Y84:Y96" si="481">$BN84*CN84</f>
        <v>0</v>
      </c>
      <c r="Z84" s="283">
        <f t="shared" ref="Z84:Z96" si="482">$BN84*CO84</f>
        <v>0</v>
      </c>
      <c r="AA84" s="283">
        <f t="shared" ref="AA84:AA96" si="483">$BN84*CP84</f>
        <v>0</v>
      </c>
      <c r="AB84" s="283">
        <f t="shared" ref="AB84:AB96" si="484">$BN84*CQ84</f>
        <v>0</v>
      </c>
      <c r="AC84" s="283">
        <f t="shared" ref="AC84:AC96" si="485">$BN84*CR84</f>
        <v>0</v>
      </c>
      <c r="AD84" s="283">
        <f t="shared" ref="AD84:AD96" si="486">$BN84*CS84</f>
        <v>0</v>
      </c>
      <c r="AE84" s="61">
        <f t="shared" ref="AE84:AE97" si="487">SUM(S84:AD84)</f>
        <v>0</v>
      </c>
      <c r="AG84" s="411" t="s">
        <v>61</v>
      </c>
      <c r="AH84" s="157" t="s">
        <v>60</v>
      </c>
      <c r="AI84" s="283">
        <f>$BN84*CX84</f>
        <v>0</v>
      </c>
      <c r="AJ84" s="283">
        <f t="shared" ref="AJ84:AJ96" si="488">$BN84*CY84</f>
        <v>0</v>
      </c>
      <c r="AK84" s="283">
        <f t="shared" ref="AK84:AK96" si="489">$BN84*CZ84</f>
        <v>0</v>
      </c>
      <c r="AL84" s="283">
        <f t="shared" ref="AL84:AL96" si="490">$BN84*DA84</f>
        <v>0</v>
      </c>
      <c r="AM84" s="283">
        <f t="shared" ref="AM84:AM96" si="491">$BN84*DB84</f>
        <v>0</v>
      </c>
      <c r="AN84" s="283">
        <f t="shared" ref="AN84:AN96" si="492">$BN84*DC84</f>
        <v>0</v>
      </c>
      <c r="AO84" s="283">
        <f t="shared" ref="AO84:AO96" si="493">$BN84*DD84</f>
        <v>0</v>
      </c>
      <c r="AP84" s="283">
        <f t="shared" ref="AP84:AP96" si="494">$BN84*DE84</f>
        <v>0</v>
      </c>
      <c r="AQ84" s="283">
        <f t="shared" ref="AQ84:AQ96" si="495">$BN84*DF84</f>
        <v>0</v>
      </c>
      <c r="AR84" s="283">
        <f t="shared" ref="AR84:AR96" si="496">$BN84*DG84</f>
        <v>0</v>
      </c>
      <c r="AS84" s="283">
        <f t="shared" ref="AS84:AS96" si="497">$BN84*DH84</f>
        <v>0</v>
      </c>
      <c r="AT84" s="283">
        <f t="shared" ref="AT84:AT96" si="498">$BN84*DI84</f>
        <v>0</v>
      </c>
      <c r="AU84" s="61">
        <f t="shared" ref="AU84:AU97" si="499">SUM(AI84:AT84)</f>
        <v>0</v>
      </c>
      <c r="AW84" s="411" t="s">
        <v>61</v>
      </c>
      <c r="AX84" s="157" t="s">
        <v>60</v>
      </c>
      <c r="AY84" s="283">
        <f>$BN84*DN84</f>
        <v>0</v>
      </c>
      <c r="AZ84" s="283">
        <f t="shared" ref="AZ84:AZ96" si="500">$BN84*DO84</f>
        <v>0</v>
      </c>
      <c r="BA84" s="283">
        <f t="shared" ref="BA84:BA96" si="501">$BN84*DP84</f>
        <v>0</v>
      </c>
      <c r="BB84" s="283">
        <f t="shared" ref="BB84:BB96" si="502">$BN84*DQ84</f>
        <v>0</v>
      </c>
      <c r="BC84" s="283">
        <f t="shared" ref="BC84:BC96" si="503">$BN84*DR84</f>
        <v>0</v>
      </c>
      <c r="BD84" s="283">
        <f t="shared" ref="BD84:BD96" si="504">$BN84*DS84</f>
        <v>0</v>
      </c>
      <c r="BE84" s="283">
        <f t="shared" ref="BE84:BE96" si="505">$BN84*DT84</f>
        <v>0</v>
      </c>
      <c r="BF84" s="283">
        <f t="shared" ref="BF84:BF96" si="506">$BN84*DU84</f>
        <v>0</v>
      </c>
      <c r="BG84" s="283">
        <f t="shared" ref="BG84:BG96" si="507">$BN84*DV84</f>
        <v>0</v>
      </c>
      <c r="BH84" s="283">
        <f t="shared" ref="BH84:BH96" si="508">$BN84*DW84</f>
        <v>0</v>
      </c>
      <c r="BI84" s="283">
        <f t="shared" ref="BI84:BI96" si="509">$BN84*DX84</f>
        <v>0</v>
      </c>
      <c r="BJ84" s="283">
        <f t="shared" ref="BJ84:BJ96" si="510">$BN84*DY84</f>
        <v>0</v>
      </c>
      <c r="BK84" s="61">
        <f t="shared" ref="BK84:BK97" si="511">SUM(AY84:BJ84)</f>
        <v>0</v>
      </c>
      <c r="BN84" s="342"/>
      <c r="BP84" s="411" t="s">
        <v>61</v>
      </c>
      <c r="BQ84" s="157" t="s">
        <v>60</v>
      </c>
      <c r="BR84" s="339">
        <v>0</v>
      </c>
      <c r="BS84" s="339">
        <v>0</v>
      </c>
      <c r="BT84" s="339">
        <v>4.0963684159432891E-2</v>
      </c>
      <c r="BU84" s="339">
        <v>9.7763427678330943E-3</v>
      </c>
      <c r="BV84" s="339">
        <v>2.586268305398897E-2</v>
      </c>
      <c r="BW84" s="339">
        <v>0.11670515068265529</v>
      </c>
      <c r="BX84" s="339">
        <v>3.1607771062919905E-2</v>
      </c>
      <c r="BY84" s="339">
        <v>3.9856718391029819E-2</v>
      </c>
      <c r="BZ84" s="339">
        <v>0.42155725830263074</v>
      </c>
      <c r="CA84" s="339">
        <v>9.8219017680020726E-2</v>
      </c>
      <c r="CB84" s="339">
        <v>6.1996480077841795E-2</v>
      </c>
      <c r="CC84" s="339">
        <v>6.3492459269136242E-2</v>
      </c>
      <c r="CD84" s="311">
        <f t="shared" ref="CD84:CD96" si="512">SUM(BR84:CC84)</f>
        <v>0.91003756544748948</v>
      </c>
      <c r="CF84" s="411" t="s">
        <v>61</v>
      </c>
      <c r="CG84" s="157" t="s">
        <v>60</v>
      </c>
      <c r="CH84" s="339">
        <v>0</v>
      </c>
      <c r="CI84" s="339">
        <v>0</v>
      </c>
      <c r="CJ84" s="339">
        <v>0</v>
      </c>
      <c r="CK84" s="339">
        <v>0</v>
      </c>
      <c r="CL84" s="339">
        <v>0</v>
      </c>
      <c r="CM84" s="339">
        <v>0</v>
      </c>
      <c r="CN84" s="339">
        <v>2.8925047197390481E-2</v>
      </c>
      <c r="CO84" s="339">
        <v>4.0682404065952478E-2</v>
      </c>
      <c r="CP84" s="339">
        <v>0</v>
      </c>
      <c r="CQ84" s="339">
        <v>0</v>
      </c>
      <c r="CR84" s="339">
        <v>0</v>
      </c>
      <c r="CS84" s="339">
        <v>2.0354983289167468E-2</v>
      </c>
      <c r="CT84" s="311">
        <f t="shared" ref="CT84:CT96" si="513">SUM(CH84:CS84)</f>
        <v>8.9962434552510434E-2</v>
      </c>
      <c r="CV84" s="411" t="s">
        <v>61</v>
      </c>
      <c r="CW84" s="157" t="s">
        <v>60</v>
      </c>
      <c r="CX84" s="339">
        <v>0</v>
      </c>
      <c r="CY84" s="339">
        <v>0</v>
      </c>
      <c r="CZ84" s="339">
        <v>0</v>
      </c>
      <c r="DA84" s="339">
        <v>0</v>
      </c>
      <c r="DB84" s="339">
        <v>0</v>
      </c>
      <c r="DC84" s="339">
        <v>0</v>
      </c>
      <c r="DD84" s="339">
        <v>0</v>
      </c>
      <c r="DE84" s="339">
        <v>0</v>
      </c>
      <c r="DF84" s="339">
        <v>0</v>
      </c>
      <c r="DG84" s="339">
        <v>0</v>
      </c>
      <c r="DH84" s="339">
        <v>0</v>
      </c>
      <c r="DI84" s="339">
        <v>0</v>
      </c>
      <c r="DJ84" s="311">
        <f t="shared" ref="DJ84:DJ96" si="514">SUM(CX84:DI84)</f>
        <v>0</v>
      </c>
      <c r="DL84" s="411" t="s">
        <v>61</v>
      </c>
      <c r="DM84" s="157" t="s">
        <v>60</v>
      </c>
      <c r="DN84" s="339">
        <v>0</v>
      </c>
      <c r="DO84" s="339">
        <v>0</v>
      </c>
      <c r="DP84" s="339">
        <v>0</v>
      </c>
      <c r="DQ84" s="339">
        <v>0</v>
      </c>
      <c r="DR84" s="339">
        <v>0</v>
      </c>
      <c r="DS84" s="339">
        <v>0</v>
      </c>
      <c r="DT84" s="339">
        <v>0</v>
      </c>
      <c r="DU84" s="339">
        <v>0</v>
      </c>
      <c r="DV84" s="339">
        <v>0</v>
      </c>
      <c r="DW84" s="339">
        <v>0</v>
      </c>
      <c r="DX84" s="339">
        <v>0</v>
      </c>
      <c r="DY84" s="339">
        <v>0</v>
      </c>
      <c r="DZ84" s="311">
        <f t="shared" ref="DZ84:DZ96" si="515">SUM(DN84:DY84)</f>
        <v>0</v>
      </c>
      <c r="EA84" s="340">
        <f>CD84+CT84+DJ84+DZ84</f>
        <v>0.99999999999999989</v>
      </c>
    </row>
    <row r="85" spans="1:131" x14ac:dyDescent="0.25">
      <c r="A85" s="412"/>
      <c r="B85" s="157" t="s">
        <v>59</v>
      </c>
      <c r="C85" s="283">
        <f t="shared" si="463"/>
        <v>0</v>
      </c>
      <c r="D85" s="283">
        <f t="shared" si="464"/>
        <v>0</v>
      </c>
      <c r="E85" s="283">
        <f t="shared" si="465"/>
        <v>0</v>
      </c>
      <c r="F85" s="283">
        <f t="shared" si="466"/>
        <v>0</v>
      </c>
      <c r="G85" s="283">
        <f t="shared" si="467"/>
        <v>0</v>
      </c>
      <c r="H85" s="283">
        <f t="shared" si="468"/>
        <v>0</v>
      </c>
      <c r="I85" s="283">
        <f t="shared" si="469"/>
        <v>0</v>
      </c>
      <c r="J85" s="283">
        <f t="shared" si="470"/>
        <v>0</v>
      </c>
      <c r="K85" s="283">
        <f t="shared" si="471"/>
        <v>0</v>
      </c>
      <c r="L85" s="283">
        <f t="shared" si="472"/>
        <v>0</v>
      </c>
      <c r="M85" s="283">
        <f t="shared" si="473"/>
        <v>0</v>
      </c>
      <c r="N85" s="283">
        <f t="shared" si="474"/>
        <v>0</v>
      </c>
      <c r="O85" s="61">
        <f t="shared" si="475"/>
        <v>0</v>
      </c>
      <c r="Q85" s="412"/>
      <c r="R85" s="157" t="s">
        <v>59</v>
      </c>
      <c r="S85" s="283">
        <f t="shared" ref="S85:S96" si="516">$BN85*CH85</f>
        <v>0</v>
      </c>
      <c r="T85" s="283">
        <f t="shared" si="476"/>
        <v>0</v>
      </c>
      <c r="U85" s="283">
        <f t="shared" si="477"/>
        <v>0</v>
      </c>
      <c r="V85" s="283">
        <f t="shared" si="478"/>
        <v>0</v>
      </c>
      <c r="W85" s="283">
        <f t="shared" si="479"/>
        <v>0</v>
      </c>
      <c r="X85" s="283">
        <f t="shared" si="480"/>
        <v>0</v>
      </c>
      <c r="Y85" s="283">
        <f t="shared" si="481"/>
        <v>0</v>
      </c>
      <c r="Z85" s="283">
        <f t="shared" si="482"/>
        <v>0</v>
      </c>
      <c r="AA85" s="283">
        <f t="shared" si="483"/>
        <v>0</v>
      </c>
      <c r="AB85" s="283">
        <f t="shared" si="484"/>
        <v>0</v>
      </c>
      <c r="AC85" s="283">
        <f t="shared" si="485"/>
        <v>0</v>
      </c>
      <c r="AD85" s="283">
        <f t="shared" si="486"/>
        <v>0</v>
      </c>
      <c r="AE85" s="61">
        <f t="shared" si="487"/>
        <v>0</v>
      </c>
      <c r="AG85" s="412"/>
      <c r="AH85" s="157" t="s">
        <v>59</v>
      </c>
      <c r="AI85" s="283">
        <f t="shared" ref="AI85:AI96" si="517">$BN85*CX85</f>
        <v>0</v>
      </c>
      <c r="AJ85" s="283">
        <f t="shared" si="488"/>
        <v>0</v>
      </c>
      <c r="AK85" s="283">
        <f t="shared" si="489"/>
        <v>0</v>
      </c>
      <c r="AL85" s="283">
        <f t="shared" si="490"/>
        <v>0</v>
      </c>
      <c r="AM85" s="283">
        <f t="shared" si="491"/>
        <v>0</v>
      </c>
      <c r="AN85" s="283">
        <f t="shared" si="492"/>
        <v>0</v>
      </c>
      <c r="AO85" s="283">
        <f t="shared" si="493"/>
        <v>0</v>
      </c>
      <c r="AP85" s="283">
        <f t="shared" si="494"/>
        <v>0</v>
      </c>
      <c r="AQ85" s="283">
        <f t="shared" si="495"/>
        <v>0</v>
      </c>
      <c r="AR85" s="283">
        <f t="shared" si="496"/>
        <v>0</v>
      </c>
      <c r="AS85" s="283">
        <f t="shared" si="497"/>
        <v>0</v>
      </c>
      <c r="AT85" s="283">
        <f t="shared" si="498"/>
        <v>0</v>
      </c>
      <c r="AU85" s="61">
        <f t="shared" si="499"/>
        <v>0</v>
      </c>
      <c r="AW85" s="412"/>
      <c r="AX85" s="157" t="s">
        <v>59</v>
      </c>
      <c r="AY85" s="283">
        <f t="shared" ref="AY85:AY96" si="518">$BN85*DN85</f>
        <v>0</v>
      </c>
      <c r="AZ85" s="283">
        <f t="shared" si="500"/>
        <v>0</v>
      </c>
      <c r="BA85" s="283">
        <f t="shared" si="501"/>
        <v>0</v>
      </c>
      <c r="BB85" s="283">
        <f t="shared" si="502"/>
        <v>0</v>
      </c>
      <c r="BC85" s="283">
        <f t="shared" si="503"/>
        <v>0</v>
      </c>
      <c r="BD85" s="283">
        <f t="shared" si="504"/>
        <v>0</v>
      </c>
      <c r="BE85" s="283">
        <f t="shared" si="505"/>
        <v>0</v>
      </c>
      <c r="BF85" s="283">
        <f t="shared" si="506"/>
        <v>0</v>
      </c>
      <c r="BG85" s="283">
        <f t="shared" si="507"/>
        <v>0</v>
      </c>
      <c r="BH85" s="283">
        <f t="shared" si="508"/>
        <v>0</v>
      </c>
      <c r="BI85" s="283">
        <f t="shared" si="509"/>
        <v>0</v>
      </c>
      <c r="BJ85" s="283">
        <f t="shared" si="510"/>
        <v>0</v>
      </c>
      <c r="BK85" s="61">
        <f t="shared" si="511"/>
        <v>0</v>
      </c>
      <c r="BN85" s="341"/>
      <c r="BP85" s="412"/>
      <c r="BQ85" s="157" t="s">
        <v>59</v>
      </c>
      <c r="BR85" s="339">
        <v>0</v>
      </c>
      <c r="BS85" s="339">
        <v>0</v>
      </c>
      <c r="BT85" s="339">
        <v>4.0963684159432891E-2</v>
      </c>
      <c r="BU85" s="339">
        <v>9.7763427678330943E-3</v>
      </c>
      <c r="BV85" s="339">
        <v>2.586268305398897E-2</v>
      </c>
      <c r="BW85" s="339">
        <v>0.11670515068265529</v>
      </c>
      <c r="BX85" s="339">
        <v>3.1607771062919905E-2</v>
      </c>
      <c r="BY85" s="339">
        <v>3.9856718391029819E-2</v>
      </c>
      <c r="BZ85" s="339">
        <v>0.42155725830263074</v>
      </c>
      <c r="CA85" s="339">
        <v>9.8219017680020726E-2</v>
      </c>
      <c r="CB85" s="339">
        <v>6.1996480077841795E-2</v>
      </c>
      <c r="CC85" s="339">
        <v>6.3492459269136242E-2</v>
      </c>
      <c r="CD85" s="311">
        <f t="shared" si="512"/>
        <v>0.91003756544748948</v>
      </c>
      <c r="CF85" s="412"/>
      <c r="CG85" s="157" t="s">
        <v>59</v>
      </c>
      <c r="CH85" s="339">
        <v>0</v>
      </c>
      <c r="CI85" s="339">
        <v>0</v>
      </c>
      <c r="CJ85" s="339">
        <v>0</v>
      </c>
      <c r="CK85" s="339">
        <v>0</v>
      </c>
      <c r="CL85" s="339">
        <v>0</v>
      </c>
      <c r="CM85" s="339">
        <v>0</v>
      </c>
      <c r="CN85" s="339">
        <v>2.8925047197390481E-2</v>
      </c>
      <c r="CO85" s="339">
        <v>4.0682404065952478E-2</v>
      </c>
      <c r="CP85" s="339">
        <v>0</v>
      </c>
      <c r="CQ85" s="339">
        <v>0</v>
      </c>
      <c r="CR85" s="339">
        <v>0</v>
      </c>
      <c r="CS85" s="339">
        <v>2.0354983289167468E-2</v>
      </c>
      <c r="CT85" s="311">
        <f t="shared" si="513"/>
        <v>8.9962434552510434E-2</v>
      </c>
      <c r="CV85" s="412"/>
      <c r="CW85" s="157" t="s">
        <v>59</v>
      </c>
      <c r="CX85" s="339">
        <v>0</v>
      </c>
      <c r="CY85" s="339">
        <v>0</v>
      </c>
      <c r="CZ85" s="339">
        <v>0</v>
      </c>
      <c r="DA85" s="339">
        <v>0</v>
      </c>
      <c r="DB85" s="339">
        <v>0</v>
      </c>
      <c r="DC85" s="339">
        <v>0</v>
      </c>
      <c r="DD85" s="339">
        <v>0</v>
      </c>
      <c r="DE85" s="339">
        <v>0</v>
      </c>
      <c r="DF85" s="339">
        <v>0</v>
      </c>
      <c r="DG85" s="339">
        <v>0</v>
      </c>
      <c r="DH85" s="339">
        <v>0</v>
      </c>
      <c r="DI85" s="339">
        <v>0</v>
      </c>
      <c r="DJ85" s="311">
        <f t="shared" si="514"/>
        <v>0</v>
      </c>
      <c r="DL85" s="412"/>
      <c r="DM85" s="157" t="s">
        <v>59</v>
      </c>
      <c r="DN85" s="339">
        <v>0</v>
      </c>
      <c r="DO85" s="339">
        <v>0</v>
      </c>
      <c r="DP85" s="339">
        <v>0</v>
      </c>
      <c r="DQ85" s="339">
        <v>0</v>
      </c>
      <c r="DR85" s="339">
        <v>0</v>
      </c>
      <c r="DS85" s="339">
        <v>0</v>
      </c>
      <c r="DT85" s="339">
        <v>0</v>
      </c>
      <c r="DU85" s="339">
        <v>0</v>
      </c>
      <c r="DV85" s="339">
        <v>0</v>
      </c>
      <c r="DW85" s="339">
        <v>0</v>
      </c>
      <c r="DX85" s="339">
        <v>0</v>
      </c>
      <c r="DY85" s="339">
        <v>0</v>
      </c>
      <c r="DZ85" s="311">
        <f t="shared" si="515"/>
        <v>0</v>
      </c>
      <c r="EA85" s="340">
        <f t="shared" ref="EA85:EA96" si="519">CD85+CT85+DJ85+DZ85</f>
        <v>0.99999999999999989</v>
      </c>
    </row>
    <row r="86" spans="1:131" x14ac:dyDescent="0.25">
      <c r="A86" s="412"/>
      <c r="B86" s="157" t="s">
        <v>58</v>
      </c>
      <c r="C86" s="283">
        <f t="shared" si="463"/>
        <v>0</v>
      </c>
      <c r="D86" s="283">
        <f t="shared" si="464"/>
        <v>0</v>
      </c>
      <c r="E86" s="283">
        <f t="shared" si="465"/>
        <v>0</v>
      </c>
      <c r="F86" s="283">
        <f t="shared" si="466"/>
        <v>0</v>
      </c>
      <c r="G86" s="283">
        <f t="shared" si="467"/>
        <v>0</v>
      </c>
      <c r="H86" s="283">
        <f t="shared" si="468"/>
        <v>0</v>
      </c>
      <c r="I86" s="283">
        <f t="shared" si="469"/>
        <v>0</v>
      </c>
      <c r="J86" s="283">
        <f t="shared" si="470"/>
        <v>0</v>
      </c>
      <c r="K86" s="283">
        <f t="shared" si="471"/>
        <v>0</v>
      </c>
      <c r="L86" s="283">
        <f t="shared" si="472"/>
        <v>0</v>
      </c>
      <c r="M86" s="283">
        <f t="shared" si="473"/>
        <v>0</v>
      </c>
      <c r="N86" s="283">
        <f t="shared" si="474"/>
        <v>0</v>
      </c>
      <c r="O86" s="61">
        <f t="shared" si="475"/>
        <v>0</v>
      </c>
      <c r="Q86" s="412"/>
      <c r="R86" s="157" t="s">
        <v>58</v>
      </c>
      <c r="S86" s="283">
        <f t="shared" si="516"/>
        <v>0</v>
      </c>
      <c r="T86" s="283">
        <f t="shared" si="476"/>
        <v>0</v>
      </c>
      <c r="U86" s="283">
        <f t="shared" si="477"/>
        <v>0</v>
      </c>
      <c r="V86" s="283">
        <f t="shared" si="478"/>
        <v>0</v>
      </c>
      <c r="W86" s="283">
        <f t="shared" si="479"/>
        <v>0</v>
      </c>
      <c r="X86" s="283">
        <f t="shared" si="480"/>
        <v>0</v>
      </c>
      <c r="Y86" s="283">
        <f t="shared" si="481"/>
        <v>0</v>
      </c>
      <c r="Z86" s="283">
        <f t="shared" si="482"/>
        <v>0</v>
      </c>
      <c r="AA86" s="283">
        <f t="shared" si="483"/>
        <v>0</v>
      </c>
      <c r="AB86" s="283">
        <f t="shared" si="484"/>
        <v>0</v>
      </c>
      <c r="AC86" s="283">
        <f t="shared" si="485"/>
        <v>0</v>
      </c>
      <c r="AD86" s="283">
        <f t="shared" si="486"/>
        <v>0</v>
      </c>
      <c r="AE86" s="61">
        <f t="shared" si="487"/>
        <v>0</v>
      </c>
      <c r="AG86" s="412"/>
      <c r="AH86" s="157" t="s">
        <v>58</v>
      </c>
      <c r="AI86" s="283">
        <f t="shared" si="517"/>
        <v>0</v>
      </c>
      <c r="AJ86" s="283">
        <f t="shared" si="488"/>
        <v>0</v>
      </c>
      <c r="AK86" s="283">
        <f t="shared" si="489"/>
        <v>0</v>
      </c>
      <c r="AL86" s="283">
        <f t="shared" si="490"/>
        <v>0</v>
      </c>
      <c r="AM86" s="283">
        <f t="shared" si="491"/>
        <v>0</v>
      </c>
      <c r="AN86" s="283">
        <f t="shared" si="492"/>
        <v>0</v>
      </c>
      <c r="AO86" s="283">
        <f t="shared" si="493"/>
        <v>0</v>
      </c>
      <c r="AP86" s="283">
        <f t="shared" si="494"/>
        <v>0</v>
      </c>
      <c r="AQ86" s="283">
        <f t="shared" si="495"/>
        <v>0</v>
      </c>
      <c r="AR86" s="283">
        <f t="shared" si="496"/>
        <v>0</v>
      </c>
      <c r="AS86" s="283">
        <f t="shared" si="497"/>
        <v>0</v>
      </c>
      <c r="AT86" s="283">
        <f t="shared" si="498"/>
        <v>0</v>
      </c>
      <c r="AU86" s="61">
        <f t="shared" si="499"/>
        <v>0</v>
      </c>
      <c r="AW86" s="412"/>
      <c r="AX86" s="157" t="s">
        <v>58</v>
      </c>
      <c r="AY86" s="283">
        <f t="shared" si="518"/>
        <v>0</v>
      </c>
      <c r="AZ86" s="283">
        <f t="shared" si="500"/>
        <v>0</v>
      </c>
      <c r="BA86" s="283">
        <f t="shared" si="501"/>
        <v>0</v>
      </c>
      <c r="BB86" s="283">
        <f t="shared" si="502"/>
        <v>0</v>
      </c>
      <c r="BC86" s="283">
        <f t="shared" si="503"/>
        <v>0</v>
      </c>
      <c r="BD86" s="283">
        <f t="shared" si="504"/>
        <v>0</v>
      </c>
      <c r="BE86" s="283">
        <f t="shared" si="505"/>
        <v>0</v>
      </c>
      <c r="BF86" s="283">
        <f t="shared" si="506"/>
        <v>0</v>
      </c>
      <c r="BG86" s="283">
        <f t="shared" si="507"/>
        <v>0</v>
      </c>
      <c r="BH86" s="283">
        <f t="shared" si="508"/>
        <v>0</v>
      </c>
      <c r="BI86" s="283">
        <f t="shared" si="509"/>
        <v>0</v>
      </c>
      <c r="BJ86" s="283">
        <f t="shared" si="510"/>
        <v>0</v>
      </c>
      <c r="BK86" s="61">
        <f t="shared" si="511"/>
        <v>0</v>
      </c>
      <c r="BN86" s="342"/>
      <c r="BP86" s="412"/>
      <c r="BQ86" s="157" t="s">
        <v>58</v>
      </c>
      <c r="BR86" s="339">
        <v>0</v>
      </c>
      <c r="BS86" s="339">
        <v>0</v>
      </c>
      <c r="BT86" s="339">
        <v>4.0963684159432891E-2</v>
      </c>
      <c r="BU86" s="339">
        <v>9.7763427678330943E-3</v>
      </c>
      <c r="BV86" s="339">
        <v>2.586268305398897E-2</v>
      </c>
      <c r="BW86" s="339">
        <v>0.11670515068265529</v>
      </c>
      <c r="BX86" s="339">
        <v>3.1607771062919905E-2</v>
      </c>
      <c r="BY86" s="339">
        <v>3.9856718391029819E-2</v>
      </c>
      <c r="BZ86" s="339">
        <v>0.42155725830263074</v>
      </c>
      <c r="CA86" s="339">
        <v>9.8219017680020726E-2</v>
      </c>
      <c r="CB86" s="339">
        <v>6.1996480077841795E-2</v>
      </c>
      <c r="CC86" s="339">
        <v>6.3492459269136242E-2</v>
      </c>
      <c r="CD86" s="311">
        <f t="shared" si="512"/>
        <v>0.91003756544748948</v>
      </c>
      <c r="CF86" s="412"/>
      <c r="CG86" s="157" t="s">
        <v>58</v>
      </c>
      <c r="CH86" s="339">
        <v>0</v>
      </c>
      <c r="CI86" s="339">
        <v>0</v>
      </c>
      <c r="CJ86" s="339">
        <v>0</v>
      </c>
      <c r="CK86" s="339">
        <v>0</v>
      </c>
      <c r="CL86" s="339">
        <v>0</v>
      </c>
      <c r="CM86" s="339">
        <v>0</v>
      </c>
      <c r="CN86" s="339">
        <v>2.8925047197390481E-2</v>
      </c>
      <c r="CO86" s="339">
        <v>4.0682404065952478E-2</v>
      </c>
      <c r="CP86" s="339">
        <v>0</v>
      </c>
      <c r="CQ86" s="339">
        <v>0</v>
      </c>
      <c r="CR86" s="339">
        <v>0</v>
      </c>
      <c r="CS86" s="339">
        <v>2.0354983289167468E-2</v>
      </c>
      <c r="CT86" s="311">
        <f t="shared" si="513"/>
        <v>8.9962434552510434E-2</v>
      </c>
      <c r="CV86" s="412"/>
      <c r="CW86" s="157" t="s">
        <v>58</v>
      </c>
      <c r="CX86" s="339">
        <v>0</v>
      </c>
      <c r="CY86" s="339">
        <v>0</v>
      </c>
      <c r="CZ86" s="339">
        <v>0</v>
      </c>
      <c r="DA86" s="339">
        <v>0</v>
      </c>
      <c r="DB86" s="339">
        <v>0</v>
      </c>
      <c r="DC86" s="339">
        <v>0</v>
      </c>
      <c r="DD86" s="339">
        <v>0</v>
      </c>
      <c r="DE86" s="339">
        <v>0</v>
      </c>
      <c r="DF86" s="339">
        <v>0</v>
      </c>
      <c r="DG86" s="339">
        <v>0</v>
      </c>
      <c r="DH86" s="339">
        <v>0</v>
      </c>
      <c r="DI86" s="339">
        <v>0</v>
      </c>
      <c r="DJ86" s="311">
        <f t="shared" si="514"/>
        <v>0</v>
      </c>
      <c r="DL86" s="412"/>
      <c r="DM86" s="157" t="s">
        <v>58</v>
      </c>
      <c r="DN86" s="339">
        <v>0</v>
      </c>
      <c r="DO86" s="339">
        <v>0</v>
      </c>
      <c r="DP86" s="339">
        <v>0</v>
      </c>
      <c r="DQ86" s="339">
        <v>0</v>
      </c>
      <c r="DR86" s="339">
        <v>0</v>
      </c>
      <c r="DS86" s="339">
        <v>0</v>
      </c>
      <c r="DT86" s="339">
        <v>0</v>
      </c>
      <c r="DU86" s="339">
        <v>0</v>
      </c>
      <c r="DV86" s="339">
        <v>0</v>
      </c>
      <c r="DW86" s="339">
        <v>0</v>
      </c>
      <c r="DX86" s="339">
        <v>0</v>
      </c>
      <c r="DY86" s="339">
        <v>0</v>
      </c>
      <c r="DZ86" s="311">
        <f t="shared" si="515"/>
        <v>0</v>
      </c>
      <c r="EA86" s="340">
        <f t="shared" si="519"/>
        <v>0.99999999999999989</v>
      </c>
    </row>
    <row r="87" spans="1:131" x14ac:dyDescent="0.25">
      <c r="A87" s="412"/>
      <c r="B87" s="157" t="s">
        <v>57</v>
      </c>
      <c r="C87" s="283">
        <f t="shared" si="463"/>
        <v>0</v>
      </c>
      <c r="D87" s="283">
        <f t="shared" si="464"/>
        <v>0</v>
      </c>
      <c r="E87" s="283">
        <f t="shared" si="465"/>
        <v>0</v>
      </c>
      <c r="F87" s="283">
        <f t="shared" si="466"/>
        <v>0</v>
      </c>
      <c r="G87" s="283">
        <f t="shared" si="467"/>
        <v>2340.2466534268196</v>
      </c>
      <c r="H87" s="283">
        <f t="shared" si="468"/>
        <v>0</v>
      </c>
      <c r="I87" s="283">
        <f t="shared" si="469"/>
        <v>0</v>
      </c>
      <c r="J87" s="283">
        <f t="shared" si="470"/>
        <v>0</v>
      </c>
      <c r="K87" s="283">
        <f t="shared" si="471"/>
        <v>520.0548118726266</v>
      </c>
      <c r="L87" s="283">
        <f t="shared" si="472"/>
        <v>0</v>
      </c>
      <c r="M87" s="283">
        <f t="shared" si="473"/>
        <v>0</v>
      </c>
      <c r="N87" s="283">
        <f t="shared" si="474"/>
        <v>0</v>
      </c>
      <c r="O87" s="61">
        <f t="shared" si="475"/>
        <v>2860.3014652994461</v>
      </c>
      <c r="Q87" s="412"/>
      <c r="R87" s="157" t="s">
        <v>57</v>
      </c>
      <c r="S87" s="283">
        <f t="shared" si="516"/>
        <v>0</v>
      </c>
      <c r="T87" s="283">
        <f t="shared" si="476"/>
        <v>0</v>
      </c>
      <c r="U87" s="283">
        <f t="shared" si="477"/>
        <v>0</v>
      </c>
      <c r="V87" s="283">
        <f t="shared" si="478"/>
        <v>0</v>
      </c>
      <c r="W87" s="283">
        <f t="shared" si="479"/>
        <v>0</v>
      </c>
      <c r="X87" s="283">
        <f t="shared" si="480"/>
        <v>0</v>
      </c>
      <c r="Y87" s="283">
        <f t="shared" si="481"/>
        <v>0</v>
      </c>
      <c r="Z87" s="283">
        <f t="shared" si="482"/>
        <v>0</v>
      </c>
      <c r="AA87" s="283">
        <f t="shared" si="483"/>
        <v>0</v>
      </c>
      <c r="AB87" s="283">
        <f t="shared" si="484"/>
        <v>0</v>
      </c>
      <c r="AC87" s="283">
        <f t="shared" si="485"/>
        <v>0</v>
      </c>
      <c r="AD87" s="283">
        <f t="shared" si="486"/>
        <v>0</v>
      </c>
      <c r="AE87" s="61">
        <f t="shared" si="487"/>
        <v>0</v>
      </c>
      <c r="AG87" s="412"/>
      <c r="AH87" s="157" t="s">
        <v>57</v>
      </c>
      <c r="AI87" s="283">
        <f t="shared" si="517"/>
        <v>0</v>
      </c>
      <c r="AJ87" s="283">
        <f t="shared" si="488"/>
        <v>0</v>
      </c>
      <c r="AK87" s="283">
        <f t="shared" si="489"/>
        <v>0</v>
      </c>
      <c r="AL87" s="283">
        <f t="shared" si="490"/>
        <v>0</v>
      </c>
      <c r="AM87" s="283">
        <f t="shared" si="491"/>
        <v>0</v>
      </c>
      <c r="AN87" s="283">
        <f t="shared" si="492"/>
        <v>0</v>
      </c>
      <c r="AO87" s="283">
        <f t="shared" si="493"/>
        <v>0</v>
      </c>
      <c r="AP87" s="283">
        <f t="shared" si="494"/>
        <v>0</v>
      </c>
      <c r="AQ87" s="283">
        <f t="shared" si="495"/>
        <v>0</v>
      </c>
      <c r="AR87" s="283">
        <f t="shared" si="496"/>
        <v>0</v>
      </c>
      <c r="AS87" s="283">
        <f t="shared" si="497"/>
        <v>0</v>
      </c>
      <c r="AT87" s="283">
        <f t="shared" si="498"/>
        <v>0</v>
      </c>
      <c r="AU87" s="61">
        <f t="shared" si="499"/>
        <v>0</v>
      </c>
      <c r="AW87" s="412"/>
      <c r="AX87" s="157" t="s">
        <v>57</v>
      </c>
      <c r="AY87" s="283">
        <f t="shared" si="518"/>
        <v>0</v>
      </c>
      <c r="AZ87" s="283">
        <f t="shared" si="500"/>
        <v>0</v>
      </c>
      <c r="BA87" s="283">
        <f t="shared" si="501"/>
        <v>0</v>
      </c>
      <c r="BB87" s="283">
        <f t="shared" si="502"/>
        <v>0</v>
      </c>
      <c r="BC87" s="283">
        <f t="shared" si="503"/>
        <v>0</v>
      </c>
      <c r="BD87" s="283">
        <f t="shared" si="504"/>
        <v>0</v>
      </c>
      <c r="BE87" s="283">
        <f t="shared" si="505"/>
        <v>0</v>
      </c>
      <c r="BF87" s="283">
        <f t="shared" si="506"/>
        <v>0</v>
      </c>
      <c r="BG87" s="283">
        <f t="shared" si="507"/>
        <v>0</v>
      </c>
      <c r="BH87" s="283">
        <f t="shared" si="508"/>
        <v>0</v>
      </c>
      <c r="BI87" s="283">
        <f t="shared" si="509"/>
        <v>0</v>
      </c>
      <c r="BJ87" s="283">
        <f t="shared" si="510"/>
        <v>0</v>
      </c>
      <c r="BK87" s="61">
        <f t="shared" si="511"/>
        <v>0</v>
      </c>
      <c r="BN87" s="341">
        <v>2860.3014652994461</v>
      </c>
      <c r="BP87" s="412"/>
      <c r="BQ87" s="157" t="s">
        <v>57</v>
      </c>
      <c r="BR87" s="310">
        <v>0</v>
      </c>
      <c r="BS87" s="310">
        <v>0</v>
      </c>
      <c r="BT87" s="310">
        <v>0</v>
      </c>
      <c r="BU87" s="310">
        <v>0</v>
      </c>
      <c r="BV87" s="310">
        <v>0.81818181818181823</v>
      </c>
      <c r="BW87" s="310">
        <v>0</v>
      </c>
      <c r="BX87" s="310">
        <v>0</v>
      </c>
      <c r="BY87" s="310">
        <v>0</v>
      </c>
      <c r="BZ87" s="310">
        <v>0.18181818181818182</v>
      </c>
      <c r="CA87" s="310">
        <v>0</v>
      </c>
      <c r="CB87" s="310">
        <v>0</v>
      </c>
      <c r="CC87" s="310">
        <v>0</v>
      </c>
      <c r="CD87" s="311">
        <f t="shared" si="512"/>
        <v>1</v>
      </c>
      <c r="CF87" s="412"/>
      <c r="CG87" s="157" t="s">
        <v>57</v>
      </c>
      <c r="CH87" s="310">
        <v>0</v>
      </c>
      <c r="CI87" s="310">
        <v>0</v>
      </c>
      <c r="CJ87" s="310">
        <v>0</v>
      </c>
      <c r="CK87" s="310">
        <v>0</v>
      </c>
      <c r="CL87" s="310">
        <v>0</v>
      </c>
      <c r="CM87" s="310">
        <v>0</v>
      </c>
      <c r="CN87" s="310">
        <v>0</v>
      </c>
      <c r="CO87" s="310">
        <v>0</v>
      </c>
      <c r="CP87" s="310">
        <v>0</v>
      </c>
      <c r="CQ87" s="310">
        <v>0</v>
      </c>
      <c r="CR87" s="310">
        <v>0</v>
      </c>
      <c r="CS87" s="310">
        <v>0</v>
      </c>
      <c r="CT87" s="311">
        <f t="shared" si="513"/>
        <v>0</v>
      </c>
      <c r="CV87" s="412"/>
      <c r="CW87" s="157" t="s">
        <v>57</v>
      </c>
      <c r="CX87" s="310">
        <v>0</v>
      </c>
      <c r="CY87" s="310">
        <v>0</v>
      </c>
      <c r="CZ87" s="310">
        <v>0</v>
      </c>
      <c r="DA87" s="310">
        <v>0</v>
      </c>
      <c r="DB87" s="310">
        <v>0</v>
      </c>
      <c r="DC87" s="310">
        <v>0</v>
      </c>
      <c r="DD87" s="310">
        <v>0</v>
      </c>
      <c r="DE87" s="310">
        <v>0</v>
      </c>
      <c r="DF87" s="310">
        <v>0</v>
      </c>
      <c r="DG87" s="310">
        <v>0</v>
      </c>
      <c r="DH87" s="310">
        <v>0</v>
      </c>
      <c r="DI87" s="310">
        <v>0</v>
      </c>
      <c r="DJ87" s="311">
        <f t="shared" si="514"/>
        <v>0</v>
      </c>
      <c r="DL87" s="412"/>
      <c r="DM87" s="157" t="s">
        <v>57</v>
      </c>
      <c r="DN87" s="310">
        <v>0</v>
      </c>
      <c r="DO87" s="310">
        <v>0</v>
      </c>
      <c r="DP87" s="310">
        <v>0</v>
      </c>
      <c r="DQ87" s="310">
        <v>0</v>
      </c>
      <c r="DR87" s="310">
        <v>0</v>
      </c>
      <c r="DS87" s="310">
        <v>0</v>
      </c>
      <c r="DT87" s="310">
        <v>0</v>
      </c>
      <c r="DU87" s="310">
        <v>0</v>
      </c>
      <c r="DV87" s="310">
        <v>0</v>
      </c>
      <c r="DW87" s="310">
        <v>0</v>
      </c>
      <c r="DX87" s="310">
        <v>0</v>
      </c>
      <c r="DY87" s="310">
        <v>0</v>
      </c>
      <c r="DZ87" s="311">
        <f t="shared" si="515"/>
        <v>0</v>
      </c>
      <c r="EA87" s="340">
        <f t="shared" si="519"/>
        <v>1</v>
      </c>
    </row>
    <row r="88" spans="1:131" x14ac:dyDescent="0.25">
      <c r="A88" s="412"/>
      <c r="B88" s="157" t="s">
        <v>56</v>
      </c>
      <c r="C88" s="283">
        <f t="shared" si="463"/>
        <v>0</v>
      </c>
      <c r="D88" s="283">
        <f t="shared" si="464"/>
        <v>0</v>
      </c>
      <c r="E88" s="283">
        <f t="shared" si="465"/>
        <v>0</v>
      </c>
      <c r="F88" s="283">
        <f t="shared" si="466"/>
        <v>0</v>
      </c>
      <c r="G88" s="283">
        <f t="shared" si="467"/>
        <v>0</v>
      </c>
      <c r="H88" s="283">
        <f t="shared" si="468"/>
        <v>0</v>
      </c>
      <c r="I88" s="283">
        <f t="shared" si="469"/>
        <v>0</v>
      </c>
      <c r="J88" s="283">
        <f t="shared" si="470"/>
        <v>0</v>
      </c>
      <c r="K88" s="283">
        <f t="shared" si="471"/>
        <v>0</v>
      </c>
      <c r="L88" s="283">
        <f t="shared" si="472"/>
        <v>0</v>
      </c>
      <c r="M88" s="283">
        <f t="shared" si="473"/>
        <v>0</v>
      </c>
      <c r="N88" s="283">
        <f t="shared" si="474"/>
        <v>0</v>
      </c>
      <c r="O88" s="61">
        <f t="shared" si="475"/>
        <v>0</v>
      </c>
      <c r="Q88" s="412"/>
      <c r="R88" s="157" t="s">
        <v>56</v>
      </c>
      <c r="S88" s="283">
        <f t="shared" si="516"/>
        <v>0</v>
      </c>
      <c r="T88" s="283">
        <f t="shared" si="476"/>
        <v>0</v>
      </c>
      <c r="U88" s="283">
        <f t="shared" si="477"/>
        <v>0</v>
      </c>
      <c r="V88" s="283">
        <f t="shared" si="478"/>
        <v>0</v>
      </c>
      <c r="W88" s="283">
        <f t="shared" si="479"/>
        <v>0</v>
      </c>
      <c r="X88" s="283">
        <f t="shared" si="480"/>
        <v>0</v>
      </c>
      <c r="Y88" s="283">
        <f t="shared" si="481"/>
        <v>0</v>
      </c>
      <c r="Z88" s="283">
        <f t="shared" si="482"/>
        <v>0</v>
      </c>
      <c r="AA88" s="283">
        <f t="shared" si="483"/>
        <v>0</v>
      </c>
      <c r="AB88" s="283">
        <f t="shared" si="484"/>
        <v>0</v>
      </c>
      <c r="AC88" s="283">
        <f t="shared" si="485"/>
        <v>0</v>
      </c>
      <c r="AD88" s="283">
        <f t="shared" si="486"/>
        <v>0</v>
      </c>
      <c r="AE88" s="61">
        <f t="shared" si="487"/>
        <v>0</v>
      </c>
      <c r="AG88" s="412"/>
      <c r="AH88" s="157" t="s">
        <v>56</v>
      </c>
      <c r="AI88" s="283">
        <f t="shared" si="517"/>
        <v>0</v>
      </c>
      <c r="AJ88" s="283">
        <f t="shared" si="488"/>
        <v>0</v>
      </c>
      <c r="AK88" s="283">
        <f t="shared" si="489"/>
        <v>0</v>
      </c>
      <c r="AL88" s="283">
        <f t="shared" si="490"/>
        <v>0</v>
      </c>
      <c r="AM88" s="283">
        <f t="shared" si="491"/>
        <v>0</v>
      </c>
      <c r="AN88" s="283">
        <f t="shared" si="492"/>
        <v>0</v>
      </c>
      <c r="AO88" s="283">
        <f t="shared" si="493"/>
        <v>0</v>
      </c>
      <c r="AP88" s="283">
        <f t="shared" si="494"/>
        <v>0</v>
      </c>
      <c r="AQ88" s="283">
        <f t="shared" si="495"/>
        <v>0</v>
      </c>
      <c r="AR88" s="283">
        <f t="shared" si="496"/>
        <v>0</v>
      </c>
      <c r="AS88" s="283">
        <f t="shared" si="497"/>
        <v>0</v>
      </c>
      <c r="AT88" s="283">
        <f t="shared" si="498"/>
        <v>0</v>
      </c>
      <c r="AU88" s="61">
        <f t="shared" si="499"/>
        <v>0</v>
      </c>
      <c r="AW88" s="412"/>
      <c r="AX88" s="157" t="s">
        <v>56</v>
      </c>
      <c r="AY88" s="283">
        <f t="shared" si="518"/>
        <v>0</v>
      </c>
      <c r="AZ88" s="283">
        <f t="shared" si="500"/>
        <v>0</v>
      </c>
      <c r="BA88" s="283">
        <f t="shared" si="501"/>
        <v>0</v>
      </c>
      <c r="BB88" s="283">
        <f t="shared" si="502"/>
        <v>0</v>
      </c>
      <c r="BC88" s="283">
        <f t="shared" si="503"/>
        <v>0</v>
      </c>
      <c r="BD88" s="283">
        <f t="shared" si="504"/>
        <v>0</v>
      </c>
      <c r="BE88" s="283">
        <f t="shared" si="505"/>
        <v>0</v>
      </c>
      <c r="BF88" s="283">
        <f t="shared" si="506"/>
        <v>0</v>
      </c>
      <c r="BG88" s="283">
        <f t="shared" si="507"/>
        <v>0</v>
      </c>
      <c r="BH88" s="283">
        <f t="shared" si="508"/>
        <v>0</v>
      </c>
      <c r="BI88" s="283">
        <f t="shared" si="509"/>
        <v>0</v>
      </c>
      <c r="BJ88" s="283">
        <f t="shared" si="510"/>
        <v>0</v>
      </c>
      <c r="BK88" s="61">
        <f t="shared" si="511"/>
        <v>0</v>
      </c>
      <c r="BN88" s="342"/>
      <c r="BP88" s="412"/>
      <c r="BQ88" s="157" t="s">
        <v>56</v>
      </c>
      <c r="BR88" s="310">
        <v>0</v>
      </c>
      <c r="BS88" s="310">
        <v>0</v>
      </c>
      <c r="BT88" s="310">
        <v>0</v>
      </c>
      <c r="BU88" s="310">
        <v>0</v>
      </c>
      <c r="BV88" s="310">
        <v>0</v>
      </c>
      <c r="BW88" s="310">
        <v>0</v>
      </c>
      <c r="BX88" s="310">
        <v>0</v>
      </c>
      <c r="BY88" s="310">
        <v>0.17950726896420088</v>
      </c>
      <c r="BZ88" s="310">
        <v>0.13657239869722781</v>
      </c>
      <c r="CA88" s="310">
        <v>0</v>
      </c>
      <c r="CB88" s="310">
        <v>0</v>
      </c>
      <c r="CC88" s="310">
        <v>0.39890504214266864</v>
      </c>
      <c r="CD88" s="311">
        <f t="shared" si="512"/>
        <v>0.71498470980409734</v>
      </c>
      <c r="CF88" s="412"/>
      <c r="CG88" s="157" t="s">
        <v>56</v>
      </c>
      <c r="CH88" s="310">
        <v>0</v>
      </c>
      <c r="CI88" s="310">
        <v>0</v>
      </c>
      <c r="CJ88" s="310">
        <v>0</v>
      </c>
      <c r="CK88" s="310">
        <v>0</v>
      </c>
      <c r="CL88" s="310">
        <v>0</v>
      </c>
      <c r="CM88" s="310">
        <v>0</v>
      </c>
      <c r="CN88" s="310">
        <v>0</v>
      </c>
      <c r="CO88" s="310">
        <v>0.2850152901959026</v>
      </c>
      <c r="CP88" s="310">
        <v>0</v>
      </c>
      <c r="CQ88" s="310">
        <v>0</v>
      </c>
      <c r="CR88" s="310">
        <v>0</v>
      </c>
      <c r="CS88" s="310">
        <v>0</v>
      </c>
      <c r="CT88" s="311">
        <f t="shared" si="513"/>
        <v>0.2850152901959026</v>
      </c>
      <c r="CV88" s="412"/>
      <c r="CW88" s="157" t="s">
        <v>56</v>
      </c>
      <c r="CX88" s="310">
        <v>0</v>
      </c>
      <c r="CY88" s="310">
        <v>0</v>
      </c>
      <c r="CZ88" s="310">
        <v>0</v>
      </c>
      <c r="DA88" s="310">
        <v>0</v>
      </c>
      <c r="DB88" s="310">
        <v>0</v>
      </c>
      <c r="DC88" s="310">
        <v>0</v>
      </c>
      <c r="DD88" s="310">
        <v>0</v>
      </c>
      <c r="DE88" s="310">
        <v>0</v>
      </c>
      <c r="DF88" s="310">
        <v>0</v>
      </c>
      <c r="DG88" s="310">
        <v>0</v>
      </c>
      <c r="DH88" s="310">
        <v>0</v>
      </c>
      <c r="DI88" s="310">
        <v>0</v>
      </c>
      <c r="DJ88" s="311">
        <f t="shared" si="514"/>
        <v>0</v>
      </c>
      <c r="DL88" s="412"/>
      <c r="DM88" s="157" t="s">
        <v>56</v>
      </c>
      <c r="DN88" s="310">
        <v>0</v>
      </c>
      <c r="DO88" s="310">
        <v>0</v>
      </c>
      <c r="DP88" s="310">
        <v>0</v>
      </c>
      <c r="DQ88" s="310">
        <v>0</v>
      </c>
      <c r="DR88" s="310">
        <v>0</v>
      </c>
      <c r="DS88" s="310">
        <v>0</v>
      </c>
      <c r="DT88" s="310">
        <v>0</v>
      </c>
      <c r="DU88" s="310">
        <v>0</v>
      </c>
      <c r="DV88" s="310">
        <v>0</v>
      </c>
      <c r="DW88" s="310">
        <v>0</v>
      </c>
      <c r="DX88" s="310">
        <v>0</v>
      </c>
      <c r="DY88" s="310">
        <v>0</v>
      </c>
      <c r="DZ88" s="311">
        <f t="shared" si="515"/>
        <v>0</v>
      </c>
      <c r="EA88" s="340">
        <f t="shared" si="519"/>
        <v>1</v>
      </c>
    </row>
    <row r="89" spans="1:131" x14ac:dyDescent="0.25">
      <c r="A89" s="412"/>
      <c r="B89" s="157" t="s">
        <v>55</v>
      </c>
      <c r="C89" s="283">
        <f t="shared" si="463"/>
        <v>0</v>
      </c>
      <c r="D89" s="283">
        <f t="shared" si="464"/>
        <v>0</v>
      </c>
      <c r="E89" s="283">
        <f t="shared" si="465"/>
        <v>0</v>
      </c>
      <c r="F89" s="283">
        <f t="shared" si="466"/>
        <v>0</v>
      </c>
      <c r="G89" s="283">
        <f t="shared" si="467"/>
        <v>5823.4142161773261</v>
      </c>
      <c r="H89" s="283">
        <f t="shared" si="468"/>
        <v>0</v>
      </c>
      <c r="I89" s="283">
        <f t="shared" si="469"/>
        <v>0</v>
      </c>
      <c r="J89" s="283">
        <f t="shared" si="470"/>
        <v>0</v>
      </c>
      <c r="K89" s="283">
        <f t="shared" si="471"/>
        <v>1294.0920480394057</v>
      </c>
      <c r="L89" s="283">
        <f t="shared" si="472"/>
        <v>0</v>
      </c>
      <c r="M89" s="283">
        <f t="shared" si="473"/>
        <v>0</v>
      </c>
      <c r="N89" s="283">
        <f t="shared" si="474"/>
        <v>0</v>
      </c>
      <c r="O89" s="61">
        <f t="shared" si="475"/>
        <v>7117.5062642167322</v>
      </c>
      <c r="Q89" s="412"/>
      <c r="R89" s="157" t="s">
        <v>55</v>
      </c>
      <c r="S89" s="283">
        <f t="shared" si="516"/>
        <v>0</v>
      </c>
      <c r="T89" s="283">
        <f t="shared" si="476"/>
        <v>0</v>
      </c>
      <c r="U89" s="283">
        <f t="shared" si="477"/>
        <v>0</v>
      </c>
      <c r="V89" s="283">
        <f t="shared" si="478"/>
        <v>0</v>
      </c>
      <c r="W89" s="283">
        <f t="shared" si="479"/>
        <v>0</v>
      </c>
      <c r="X89" s="283">
        <f t="shared" si="480"/>
        <v>0</v>
      </c>
      <c r="Y89" s="283">
        <f t="shared" si="481"/>
        <v>0</v>
      </c>
      <c r="Z89" s="283">
        <f t="shared" si="482"/>
        <v>0</v>
      </c>
      <c r="AA89" s="283">
        <f t="shared" si="483"/>
        <v>0</v>
      </c>
      <c r="AB89" s="283">
        <f t="shared" si="484"/>
        <v>0</v>
      </c>
      <c r="AC89" s="283">
        <f t="shared" si="485"/>
        <v>0</v>
      </c>
      <c r="AD89" s="283">
        <f t="shared" si="486"/>
        <v>0</v>
      </c>
      <c r="AE89" s="61">
        <f t="shared" si="487"/>
        <v>0</v>
      </c>
      <c r="AG89" s="412"/>
      <c r="AH89" s="157" t="s">
        <v>55</v>
      </c>
      <c r="AI89" s="283">
        <f t="shared" si="517"/>
        <v>0</v>
      </c>
      <c r="AJ89" s="283">
        <f t="shared" si="488"/>
        <v>0</v>
      </c>
      <c r="AK89" s="283">
        <f t="shared" si="489"/>
        <v>0</v>
      </c>
      <c r="AL89" s="283">
        <f t="shared" si="490"/>
        <v>0</v>
      </c>
      <c r="AM89" s="283">
        <f t="shared" si="491"/>
        <v>0</v>
      </c>
      <c r="AN89" s="283">
        <f t="shared" si="492"/>
        <v>0</v>
      </c>
      <c r="AO89" s="283">
        <f t="shared" si="493"/>
        <v>0</v>
      </c>
      <c r="AP89" s="283">
        <f t="shared" si="494"/>
        <v>0</v>
      </c>
      <c r="AQ89" s="283">
        <f t="shared" si="495"/>
        <v>0</v>
      </c>
      <c r="AR89" s="283">
        <f t="shared" si="496"/>
        <v>0</v>
      </c>
      <c r="AS89" s="283">
        <f t="shared" si="497"/>
        <v>0</v>
      </c>
      <c r="AT89" s="283">
        <f t="shared" si="498"/>
        <v>0</v>
      </c>
      <c r="AU89" s="61">
        <f t="shared" si="499"/>
        <v>0</v>
      </c>
      <c r="AW89" s="412"/>
      <c r="AX89" s="157" t="s">
        <v>55</v>
      </c>
      <c r="AY89" s="283">
        <f t="shared" si="518"/>
        <v>0</v>
      </c>
      <c r="AZ89" s="283">
        <f t="shared" si="500"/>
        <v>0</v>
      </c>
      <c r="BA89" s="283">
        <f t="shared" si="501"/>
        <v>0</v>
      </c>
      <c r="BB89" s="283">
        <f t="shared" si="502"/>
        <v>0</v>
      </c>
      <c r="BC89" s="283">
        <f t="shared" si="503"/>
        <v>0</v>
      </c>
      <c r="BD89" s="283">
        <f t="shared" si="504"/>
        <v>0</v>
      </c>
      <c r="BE89" s="283">
        <f t="shared" si="505"/>
        <v>0</v>
      </c>
      <c r="BF89" s="283">
        <f t="shared" si="506"/>
        <v>0</v>
      </c>
      <c r="BG89" s="283">
        <f t="shared" si="507"/>
        <v>0</v>
      </c>
      <c r="BH89" s="283">
        <f t="shared" si="508"/>
        <v>0</v>
      </c>
      <c r="BI89" s="283">
        <f t="shared" si="509"/>
        <v>0</v>
      </c>
      <c r="BJ89" s="283">
        <f t="shared" si="510"/>
        <v>0</v>
      </c>
      <c r="BK89" s="61">
        <f t="shared" si="511"/>
        <v>0</v>
      </c>
      <c r="BN89" s="341">
        <v>7117.5062642167322</v>
      </c>
      <c r="BP89" s="412"/>
      <c r="BQ89" s="157" t="s">
        <v>55</v>
      </c>
      <c r="BR89" s="310">
        <v>0</v>
      </c>
      <c r="BS89" s="310">
        <v>0</v>
      </c>
      <c r="BT89" s="310">
        <v>0</v>
      </c>
      <c r="BU89" s="310">
        <v>0</v>
      </c>
      <c r="BV89" s="310">
        <v>0.81818181818181812</v>
      </c>
      <c r="BW89" s="310">
        <v>0</v>
      </c>
      <c r="BX89" s="310">
        <v>0</v>
      </c>
      <c r="BY89" s="310">
        <v>0</v>
      </c>
      <c r="BZ89" s="310">
        <v>0.1818181818181818</v>
      </c>
      <c r="CA89" s="310">
        <v>0</v>
      </c>
      <c r="CB89" s="310">
        <v>0</v>
      </c>
      <c r="CC89" s="310">
        <v>0</v>
      </c>
      <c r="CD89" s="311">
        <f t="shared" si="512"/>
        <v>0.99999999999999989</v>
      </c>
      <c r="CF89" s="412"/>
      <c r="CG89" s="157" t="s">
        <v>55</v>
      </c>
      <c r="CH89" s="310">
        <v>0</v>
      </c>
      <c r="CI89" s="310">
        <v>0</v>
      </c>
      <c r="CJ89" s="310">
        <v>0</v>
      </c>
      <c r="CK89" s="310">
        <v>0</v>
      </c>
      <c r="CL89" s="310">
        <v>0</v>
      </c>
      <c r="CM89" s="310">
        <v>0</v>
      </c>
      <c r="CN89" s="310">
        <v>0</v>
      </c>
      <c r="CO89" s="310">
        <v>0</v>
      </c>
      <c r="CP89" s="310">
        <v>0</v>
      </c>
      <c r="CQ89" s="310">
        <v>0</v>
      </c>
      <c r="CR89" s="310">
        <v>0</v>
      </c>
      <c r="CS89" s="310">
        <v>0</v>
      </c>
      <c r="CT89" s="311">
        <f t="shared" si="513"/>
        <v>0</v>
      </c>
      <c r="CV89" s="412"/>
      <c r="CW89" s="157" t="s">
        <v>55</v>
      </c>
      <c r="CX89" s="310">
        <v>0</v>
      </c>
      <c r="CY89" s="310">
        <v>0</v>
      </c>
      <c r="CZ89" s="310">
        <v>0</v>
      </c>
      <c r="DA89" s="310">
        <v>0</v>
      </c>
      <c r="DB89" s="310">
        <v>0</v>
      </c>
      <c r="DC89" s="310">
        <v>0</v>
      </c>
      <c r="DD89" s="310">
        <v>0</v>
      </c>
      <c r="DE89" s="310">
        <v>0</v>
      </c>
      <c r="DF89" s="310">
        <v>0</v>
      </c>
      <c r="DG89" s="310">
        <v>0</v>
      </c>
      <c r="DH89" s="310">
        <v>0</v>
      </c>
      <c r="DI89" s="310">
        <v>0</v>
      </c>
      <c r="DJ89" s="311">
        <f t="shared" si="514"/>
        <v>0</v>
      </c>
      <c r="DL89" s="412"/>
      <c r="DM89" s="157" t="s">
        <v>55</v>
      </c>
      <c r="DN89" s="310">
        <v>0</v>
      </c>
      <c r="DO89" s="310">
        <v>0</v>
      </c>
      <c r="DP89" s="310">
        <v>0</v>
      </c>
      <c r="DQ89" s="310">
        <v>0</v>
      </c>
      <c r="DR89" s="310">
        <v>0</v>
      </c>
      <c r="DS89" s="310">
        <v>0</v>
      </c>
      <c r="DT89" s="310">
        <v>0</v>
      </c>
      <c r="DU89" s="310">
        <v>0</v>
      </c>
      <c r="DV89" s="310">
        <v>0</v>
      </c>
      <c r="DW89" s="310">
        <v>0</v>
      </c>
      <c r="DX89" s="310">
        <v>0</v>
      </c>
      <c r="DY89" s="310">
        <v>0</v>
      </c>
      <c r="DZ89" s="311">
        <f t="shared" si="515"/>
        <v>0</v>
      </c>
      <c r="EA89" s="340">
        <f t="shared" si="519"/>
        <v>0.99999999999999989</v>
      </c>
    </row>
    <row r="90" spans="1:131" x14ac:dyDescent="0.25">
      <c r="A90" s="412"/>
      <c r="B90" s="157" t="s">
        <v>54</v>
      </c>
      <c r="C90" s="283">
        <f t="shared" si="463"/>
        <v>0</v>
      </c>
      <c r="D90" s="283">
        <f t="shared" si="464"/>
        <v>0</v>
      </c>
      <c r="E90" s="283">
        <f t="shared" si="465"/>
        <v>0</v>
      </c>
      <c r="F90" s="283">
        <f t="shared" si="466"/>
        <v>0</v>
      </c>
      <c r="G90" s="283">
        <f t="shared" si="467"/>
        <v>0</v>
      </c>
      <c r="H90" s="283">
        <f t="shared" si="468"/>
        <v>2437.1758672112987</v>
      </c>
      <c r="I90" s="283">
        <f t="shared" si="469"/>
        <v>10.118948489318965</v>
      </c>
      <c r="J90" s="283">
        <f t="shared" si="470"/>
        <v>0</v>
      </c>
      <c r="K90" s="283">
        <f t="shared" si="471"/>
        <v>0</v>
      </c>
      <c r="L90" s="283">
        <f t="shared" si="472"/>
        <v>0</v>
      </c>
      <c r="M90" s="283">
        <f t="shared" si="473"/>
        <v>0</v>
      </c>
      <c r="N90" s="283">
        <f t="shared" si="474"/>
        <v>0</v>
      </c>
      <c r="O90" s="61">
        <f t="shared" si="475"/>
        <v>2447.2948157006176</v>
      </c>
      <c r="Q90" s="412"/>
      <c r="R90" s="157" t="s">
        <v>54</v>
      </c>
      <c r="S90" s="283">
        <f t="shared" si="516"/>
        <v>0</v>
      </c>
      <c r="T90" s="283">
        <f t="shared" si="476"/>
        <v>0</v>
      </c>
      <c r="U90" s="283">
        <f t="shared" si="477"/>
        <v>0</v>
      </c>
      <c r="V90" s="283">
        <f t="shared" si="478"/>
        <v>0</v>
      </c>
      <c r="W90" s="283">
        <f t="shared" si="479"/>
        <v>0</v>
      </c>
      <c r="X90" s="283">
        <f t="shared" si="480"/>
        <v>0</v>
      </c>
      <c r="Y90" s="283">
        <f t="shared" si="481"/>
        <v>0</v>
      </c>
      <c r="Z90" s="283">
        <f t="shared" si="482"/>
        <v>0</v>
      </c>
      <c r="AA90" s="283">
        <f t="shared" si="483"/>
        <v>0</v>
      </c>
      <c r="AB90" s="283">
        <f t="shared" si="484"/>
        <v>0</v>
      </c>
      <c r="AC90" s="283">
        <f t="shared" si="485"/>
        <v>0</v>
      </c>
      <c r="AD90" s="283">
        <f t="shared" si="486"/>
        <v>0</v>
      </c>
      <c r="AE90" s="61">
        <f t="shared" si="487"/>
        <v>0</v>
      </c>
      <c r="AG90" s="412"/>
      <c r="AH90" s="157" t="s">
        <v>54</v>
      </c>
      <c r="AI90" s="283">
        <f t="shared" si="517"/>
        <v>0</v>
      </c>
      <c r="AJ90" s="283">
        <f t="shared" si="488"/>
        <v>0</v>
      </c>
      <c r="AK90" s="283">
        <f t="shared" si="489"/>
        <v>0</v>
      </c>
      <c r="AL90" s="283">
        <f t="shared" si="490"/>
        <v>0</v>
      </c>
      <c r="AM90" s="283">
        <f t="shared" si="491"/>
        <v>0</v>
      </c>
      <c r="AN90" s="283">
        <f t="shared" si="492"/>
        <v>0</v>
      </c>
      <c r="AO90" s="283">
        <f t="shared" si="493"/>
        <v>0</v>
      </c>
      <c r="AP90" s="283">
        <f t="shared" si="494"/>
        <v>0</v>
      </c>
      <c r="AQ90" s="283">
        <f t="shared" si="495"/>
        <v>0</v>
      </c>
      <c r="AR90" s="283">
        <f t="shared" si="496"/>
        <v>0</v>
      </c>
      <c r="AS90" s="283">
        <f t="shared" si="497"/>
        <v>0</v>
      </c>
      <c r="AT90" s="283">
        <f t="shared" si="498"/>
        <v>0</v>
      </c>
      <c r="AU90" s="61">
        <f t="shared" si="499"/>
        <v>0</v>
      </c>
      <c r="AW90" s="412"/>
      <c r="AX90" s="157" t="s">
        <v>54</v>
      </c>
      <c r="AY90" s="283">
        <f t="shared" si="518"/>
        <v>0</v>
      </c>
      <c r="AZ90" s="283">
        <f t="shared" si="500"/>
        <v>0</v>
      </c>
      <c r="BA90" s="283">
        <f t="shared" si="501"/>
        <v>0</v>
      </c>
      <c r="BB90" s="283">
        <f t="shared" si="502"/>
        <v>0</v>
      </c>
      <c r="BC90" s="283">
        <f t="shared" si="503"/>
        <v>0</v>
      </c>
      <c r="BD90" s="283">
        <f t="shared" si="504"/>
        <v>0</v>
      </c>
      <c r="BE90" s="283">
        <f t="shared" si="505"/>
        <v>0</v>
      </c>
      <c r="BF90" s="283">
        <f t="shared" si="506"/>
        <v>0</v>
      </c>
      <c r="BG90" s="283">
        <f t="shared" si="507"/>
        <v>0</v>
      </c>
      <c r="BH90" s="283">
        <f t="shared" si="508"/>
        <v>0</v>
      </c>
      <c r="BI90" s="283">
        <f t="shared" si="509"/>
        <v>0</v>
      </c>
      <c r="BJ90" s="283">
        <f t="shared" si="510"/>
        <v>0</v>
      </c>
      <c r="BK90" s="61">
        <f t="shared" si="511"/>
        <v>0</v>
      </c>
      <c r="BN90" s="341">
        <v>2447.2948157006176</v>
      </c>
      <c r="BP90" s="412"/>
      <c r="BQ90" s="157" t="s">
        <v>54</v>
      </c>
      <c r="BR90" s="310">
        <v>0</v>
      </c>
      <c r="BS90" s="310">
        <v>0</v>
      </c>
      <c r="BT90" s="310">
        <v>0</v>
      </c>
      <c r="BU90" s="310">
        <v>0</v>
      </c>
      <c r="BV90" s="310">
        <v>0</v>
      </c>
      <c r="BW90" s="310">
        <v>0.99586525153226291</v>
      </c>
      <c r="BX90" s="310">
        <v>4.1347484677370545E-3</v>
      </c>
      <c r="BY90" s="310">
        <v>0</v>
      </c>
      <c r="BZ90" s="310">
        <v>0</v>
      </c>
      <c r="CA90" s="310">
        <v>0</v>
      </c>
      <c r="CB90" s="310">
        <v>0</v>
      </c>
      <c r="CC90" s="310">
        <v>0</v>
      </c>
      <c r="CD90" s="311">
        <f t="shared" si="512"/>
        <v>1</v>
      </c>
      <c r="CF90" s="412"/>
      <c r="CG90" s="157" t="s">
        <v>54</v>
      </c>
      <c r="CH90" s="310">
        <v>0</v>
      </c>
      <c r="CI90" s="310">
        <v>0</v>
      </c>
      <c r="CJ90" s="310">
        <v>0</v>
      </c>
      <c r="CK90" s="310">
        <v>0</v>
      </c>
      <c r="CL90" s="310">
        <v>0</v>
      </c>
      <c r="CM90" s="310">
        <v>0</v>
      </c>
      <c r="CN90" s="310">
        <v>0</v>
      </c>
      <c r="CO90" s="310">
        <v>0</v>
      </c>
      <c r="CP90" s="310">
        <v>0</v>
      </c>
      <c r="CQ90" s="310">
        <v>0</v>
      </c>
      <c r="CR90" s="310">
        <v>0</v>
      </c>
      <c r="CS90" s="310">
        <v>0</v>
      </c>
      <c r="CT90" s="311">
        <f t="shared" si="513"/>
        <v>0</v>
      </c>
      <c r="CV90" s="412"/>
      <c r="CW90" s="157" t="s">
        <v>54</v>
      </c>
      <c r="CX90" s="310">
        <v>0</v>
      </c>
      <c r="CY90" s="310">
        <v>0</v>
      </c>
      <c r="CZ90" s="310">
        <v>0</v>
      </c>
      <c r="DA90" s="310">
        <v>0</v>
      </c>
      <c r="DB90" s="310">
        <v>0</v>
      </c>
      <c r="DC90" s="310">
        <v>0</v>
      </c>
      <c r="DD90" s="310">
        <v>0</v>
      </c>
      <c r="DE90" s="310">
        <v>0</v>
      </c>
      <c r="DF90" s="310">
        <v>0</v>
      </c>
      <c r="DG90" s="310">
        <v>0</v>
      </c>
      <c r="DH90" s="310">
        <v>0</v>
      </c>
      <c r="DI90" s="310">
        <v>0</v>
      </c>
      <c r="DJ90" s="311">
        <f t="shared" si="514"/>
        <v>0</v>
      </c>
      <c r="DL90" s="412"/>
      <c r="DM90" s="157" t="s">
        <v>54</v>
      </c>
      <c r="DN90" s="310">
        <v>0</v>
      </c>
      <c r="DO90" s="310">
        <v>0</v>
      </c>
      <c r="DP90" s="310">
        <v>0</v>
      </c>
      <c r="DQ90" s="310">
        <v>0</v>
      </c>
      <c r="DR90" s="310">
        <v>0</v>
      </c>
      <c r="DS90" s="310">
        <v>0</v>
      </c>
      <c r="DT90" s="310">
        <v>0</v>
      </c>
      <c r="DU90" s="310">
        <v>0</v>
      </c>
      <c r="DV90" s="310">
        <v>0</v>
      </c>
      <c r="DW90" s="310">
        <v>0</v>
      </c>
      <c r="DX90" s="310">
        <v>0</v>
      </c>
      <c r="DY90" s="310">
        <v>0</v>
      </c>
      <c r="DZ90" s="311">
        <f t="shared" si="515"/>
        <v>0</v>
      </c>
      <c r="EA90" s="340">
        <f t="shared" si="519"/>
        <v>1</v>
      </c>
    </row>
    <row r="91" spans="1:131" x14ac:dyDescent="0.25">
      <c r="A91" s="412"/>
      <c r="B91" s="157" t="s">
        <v>53</v>
      </c>
      <c r="C91" s="283">
        <f t="shared" si="463"/>
        <v>0</v>
      </c>
      <c r="D91" s="283">
        <f t="shared" si="464"/>
        <v>0</v>
      </c>
      <c r="E91" s="283">
        <f t="shared" si="465"/>
        <v>8182.2878515283146</v>
      </c>
      <c r="F91" s="283">
        <f t="shared" si="466"/>
        <v>1952.7748126921615</v>
      </c>
      <c r="G91" s="283">
        <f t="shared" si="467"/>
        <v>4986.8381580320493</v>
      </c>
      <c r="H91" s="283">
        <f t="shared" si="468"/>
        <v>17895.65818794434</v>
      </c>
      <c r="I91" s="283">
        <f t="shared" si="469"/>
        <v>6291.0066041298587</v>
      </c>
      <c r="J91" s="283">
        <f t="shared" si="470"/>
        <v>5732.7556941758376</v>
      </c>
      <c r="K91" s="283">
        <f t="shared" si="471"/>
        <v>82470.569596975954</v>
      </c>
      <c r="L91" s="283">
        <f t="shared" si="472"/>
        <v>19618.749915764518</v>
      </c>
      <c r="M91" s="283">
        <f t="shared" si="473"/>
        <v>12383.482008212635</v>
      </c>
      <c r="N91" s="283">
        <f t="shared" si="474"/>
        <v>7534.922915050015</v>
      </c>
      <c r="O91" s="61">
        <f t="shared" si="475"/>
        <v>167049.04574450565</v>
      </c>
      <c r="Q91" s="412"/>
      <c r="R91" s="157" t="s">
        <v>53</v>
      </c>
      <c r="S91" s="283">
        <f t="shared" si="516"/>
        <v>0</v>
      </c>
      <c r="T91" s="283">
        <f t="shared" si="476"/>
        <v>0</v>
      </c>
      <c r="U91" s="283">
        <f t="shared" si="477"/>
        <v>0</v>
      </c>
      <c r="V91" s="283">
        <f t="shared" si="478"/>
        <v>0</v>
      </c>
      <c r="W91" s="283">
        <f t="shared" si="479"/>
        <v>0</v>
      </c>
      <c r="X91" s="283">
        <f t="shared" si="480"/>
        <v>0</v>
      </c>
      <c r="Y91" s="283">
        <f t="shared" si="481"/>
        <v>5777.6312639982962</v>
      </c>
      <c r="Z91" s="283">
        <f t="shared" si="482"/>
        <v>4587.8949818923156</v>
      </c>
      <c r="AA91" s="283">
        <f t="shared" si="483"/>
        <v>0</v>
      </c>
      <c r="AB91" s="283">
        <f t="shared" si="484"/>
        <v>0</v>
      </c>
      <c r="AC91" s="283">
        <f t="shared" si="485"/>
        <v>0</v>
      </c>
      <c r="AD91" s="283">
        <f t="shared" si="486"/>
        <v>4065.8045266825575</v>
      </c>
      <c r="AE91" s="61">
        <f t="shared" si="487"/>
        <v>14431.330772573168</v>
      </c>
      <c r="AG91" s="412"/>
      <c r="AH91" s="157" t="s">
        <v>53</v>
      </c>
      <c r="AI91" s="283">
        <f t="shared" si="517"/>
        <v>0</v>
      </c>
      <c r="AJ91" s="283">
        <f t="shared" si="488"/>
        <v>0</v>
      </c>
      <c r="AK91" s="283">
        <f t="shared" si="489"/>
        <v>0</v>
      </c>
      <c r="AL91" s="283">
        <f t="shared" si="490"/>
        <v>0</v>
      </c>
      <c r="AM91" s="283">
        <f t="shared" si="491"/>
        <v>0</v>
      </c>
      <c r="AN91" s="283">
        <f t="shared" si="492"/>
        <v>0</v>
      </c>
      <c r="AO91" s="283">
        <f t="shared" si="493"/>
        <v>0</v>
      </c>
      <c r="AP91" s="283">
        <f t="shared" si="494"/>
        <v>0</v>
      </c>
      <c r="AQ91" s="283">
        <f t="shared" si="495"/>
        <v>0</v>
      </c>
      <c r="AR91" s="283">
        <f t="shared" si="496"/>
        <v>0</v>
      </c>
      <c r="AS91" s="283">
        <f t="shared" si="497"/>
        <v>0</v>
      </c>
      <c r="AT91" s="283">
        <f t="shared" si="498"/>
        <v>0</v>
      </c>
      <c r="AU91" s="61">
        <f t="shared" si="499"/>
        <v>0</v>
      </c>
      <c r="AW91" s="412"/>
      <c r="AX91" s="157" t="s">
        <v>53</v>
      </c>
      <c r="AY91" s="283">
        <f t="shared" si="518"/>
        <v>0</v>
      </c>
      <c r="AZ91" s="283">
        <f t="shared" si="500"/>
        <v>0</v>
      </c>
      <c r="BA91" s="283">
        <f t="shared" si="501"/>
        <v>0</v>
      </c>
      <c r="BB91" s="283">
        <f t="shared" si="502"/>
        <v>0</v>
      </c>
      <c r="BC91" s="283">
        <f t="shared" si="503"/>
        <v>0</v>
      </c>
      <c r="BD91" s="283">
        <f t="shared" si="504"/>
        <v>0</v>
      </c>
      <c r="BE91" s="283">
        <f t="shared" si="505"/>
        <v>0</v>
      </c>
      <c r="BF91" s="283">
        <f t="shared" si="506"/>
        <v>0</v>
      </c>
      <c r="BG91" s="283">
        <f t="shared" si="507"/>
        <v>0</v>
      </c>
      <c r="BH91" s="283">
        <f t="shared" si="508"/>
        <v>0</v>
      </c>
      <c r="BI91" s="283">
        <f t="shared" si="509"/>
        <v>0</v>
      </c>
      <c r="BJ91" s="283">
        <f t="shared" si="510"/>
        <v>0</v>
      </c>
      <c r="BK91" s="61">
        <f t="shared" si="511"/>
        <v>0</v>
      </c>
      <c r="BN91" s="341">
        <v>181480.37651707887</v>
      </c>
      <c r="BP91" s="412"/>
      <c r="BQ91" s="157" t="s">
        <v>53</v>
      </c>
      <c r="BR91" s="310">
        <v>0</v>
      </c>
      <c r="BS91" s="310">
        <v>0</v>
      </c>
      <c r="BT91" s="310">
        <v>4.5086350428407286E-2</v>
      </c>
      <c r="BU91" s="310">
        <v>1.0760253258061698E-2</v>
      </c>
      <c r="BV91" s="310">
        <v>2.7478663278851775E-2</v>
      </c>
      <c r="BW91" s="310">
        <v>9.8609329181440192E-2</v>
      </c>
      <c r="BX91" s="310">
        <v>3.4664941327900656E-2</v>
      </c>
      <c r="BY91" s="310">
        <v>3.158884615624729E-2</v>
      </c>
      <c r="BZ91" s="310">
        <v>0.45443243605577799</v>
      </c>
      <c r="CA91" s="310">
        <v>0.10810397406200127</v>
      </c>
      <c r="CB91" s="310">
        <v>6.8235928566344153E-2</v>
      </c>
      <c r="CC91" s="310">
        <v>4.1519215794336387E-2</v>
      </c>
      <c r="CD91" s="311">
        <f t="shared" si="512"/>
        <v>0.92047993810936868</v>
      </c>
      <c r="CF91" s="412"/>
      <c r="CG91" s="157" t="s">
        <v>53</v>
      </c>
      <c r="CH91" s="310">
        <v>0</v>
      </c>
      <c r="CI91" s="310">
        <v>0</v>
      </c>
      <c r="CJ91" s="310">
        <v>0</v>
      </c>
      <c r="CK91" s="310">
        <v>0</v>
      </c>
      <c r="CL91" s="310">
        <v>0</v>
      </c>
      <c r="CM91" s="310">
        <v>0</v>
      </c>
      <c r="CN91" s="310">
        <v>3.1836121209802379E-2</v>
      </c>
      <c r="CO91" s="310">
        <v>2.5280391576995409E-2</v>
      </c>
      <c r="CP91" s="310">
        <v>0</v>
      </c>
      <c r="CQ91" s="310">
        <v>0</v>
      </c>
      <c r="CR91" s="310">
        <v>0</v>
      </c>
      <c r="CS91" s="310">
        <v>2.240354910383344E-2</v>
      </c>
      <c r="CT91" s="311">
        <f t="shared" si="513"/>
        <v>7.9520061890631225E-2</v>
      </c>
      <c r="CV91" s="412"/>
      <c r="CW91" s="157" t="s">
        <v>53</v>
      </c>
      <c r="CX91" s="310">
        <v>0</v>
      </c>
      <c r="CY91" s="310">
        <v>0</v>
      </c>
      <c r="CZ91" s="310">
        <v>0</v>
      </c>
      <c r="DA91" s="310">
        <v>0</v>
      </c>
      <c r="DB91" s="310">
        <v>0</v>
      </c>
      <c r="DC91" s="310">
        <v>0</v>
      </c>
      <c r="DD91" s="310">
        <v>0</v>
      </c>
      <c r="DE91" s="310">
        <v>0</v>
      </c>
      <c r="DF91" s="310">
        <v>0</v>
      </c>
      <c r="DG91" s="310">
        <v>0</v>
      </c>
      <c r="DH91" s="310">
        <v>0</v>
      </c>
      <c r="DI91" s="310">
        <v>0</v>
      </c>
      <c r="DJ91" s="311">
        <f t="shared" si="514"/>
        <v>0</v>
      </c>
      <c r="DL91" s="412"/>
      <c r="DM91" s="157" t="s">
        <v>53</v>
      </c>
      <c r="DN91" s="310">
        <v>0</v>
      </c>
      <c r="DO91" s="310">
        <v>0</v>
      </c>
      <c r="DP91" s="310">
        <v>0</v>
      </c>
      <c r="DQ91" s="310">
        <v>0</v>
      </c>
      <c r="DR91" s="310">
        <v>0</v>
      </c>
      <c r="DS91" s="310">
        <v>0</v>
      </c>
      <c r="DT91" s="310">
        <v>0</v>
      </c>
      <c r="DU91" s="310">
        <v>0</v>
      </c>
      <c r="DV91" s="310">
        <v>0</v>
      </c>
      <c r="DW91" s="310">
        <v>0</v>
      </c>
      <c r="DX91" s="310">
        <v>0</v>
      </c>
      <c r="DY91" s="310">
        <v>0</v>
      </c>
      <c r="DZ91" s="311">
        <f t="shared" si="515"/>
        <v>0</v>
      </c>
      <c r="EA91" s="340">
        <f t="shared" si="519"/>
        <v>0.99999999999999989</v>
      </c>
    </row>
    <row r="92" spans="1:131" x14ac:dyDescent="0.25">
      <c r="A92" s="412"/>
      <c r="B92" s="157" t="s">
        <v>52</v>
      </c>
      <c r="C92" s="283">
        <f t="shared" si="463"/>
        <v>0</v>
      </c>
      <c r="D92" s="283">
        <f t="shared" si="464"/>
        <v>0</v>
      </c>
      <c r="E92" s="283">
        <f t="shared" si="465"/>
        <v>0</v>
      </c>
      <c r="F92" s="283">
        <f t="shared" si="466"/>
        <v>0</v>
      </c>
      <c r="G92" s="283">
        <f t="shared" si="467"/>
        <v>135.70107201457722</v>
      </c>
      <c r="H92" s="283">
        <f t="shared" si="468"/>
        <v>0</v>
      </c>
      <c r="I92" s="283">
        <f t="shared" si="469"/>
        <v>0</v>
      </c>
      <c r="J92" s="283">
        <f t="shared" si="470"/>
        <v>0</v>
      </c>
      <c r="K92" s="283">
        <f t="shared" si="471"/>
        <v>0</v>
      </c>
      <c r="L92" s="283">
        <f t="shared" si="472"/>
        <v>0</v>
      </c>
      <c r="M92" s="283">
        <f t="shared" si="473"/>
        <v>0</v>
      </c>
      <c r="N92" s="283">
        <f t="shared" si="474"/>
        <v>0</v>
      </c>
      <c r="O92" s="61">
        <f t="shared" si="475"/>
        <v>135.70107201457722</v>
      </c>
      <c r="Q92" s="412"/>
      <c r="R92" s="157" t="s">
        <v>52</v>
      </c>
      <c r="S92" s="283">
        <f t="shared" si="516"/>
        <v>0</v>
      </c>
      <c r="T92" s="283">
        <f t="shared" si="476"/>
        <v>0</v>
      </c>
      <c r="U92" s="283">
        <f t="shared" si="477"/>
        <v>0</v>
      </c>
      <c r="V92" s="283">
        <f t="shared" si="478"/>
        <v>0</v>
      </c>
      <c r="W92" s="283">
        <f t="shared" si="479"/>
        <v>0</v>
      </c>
      <c r="X92" s="283">
        <f t="shared" si="480"/>
        <v>0</v>
      </c>
      <c r="Y92" s="283">
        <f t="shared" si="481"/>
        <v>0</v>
      </c>
      <c r="Z92" s="283">
        <f t="shared" si="482"/>
        <v>0</v>
      </c>
      <c r="AA92" s="283">
        <f t="shared" si="483"/>
        <v>0</v>
      </c>
      <c r="AB92" s="283">
        <f t="shared" si="484"/>
        <v>0</v>
      </c>
      <c r="AC92" s="283">
        <f t="shared" si="485"/>
        <v>0</v>
      </c>
      <c r="AD92" s="283">
        <f t="shared" si="486"/>
        <v>0</v>
      </c>
      <c r="AE92" s="61">
        <f t="shared" si="487"/>
        <v>0</v>
      </c>
      <c r="AG92" s="412"/>
      <c r="AH92" s="157" t="s">
        <v>52</v>
      </c>
      <c r="AI92" s="283">
        <f t="shared" si="517"/>
        <v>0</v>
      </c>
      <c r="AJ92" s="283">
        <f t="shared" si="488"/>
        <v>0</v>
      </c>
      <c r="AK92" s="283">
        <f t="shared" si="489"/>
        <v>0</v>
      </c>
      <c r="AL92" s="283">
        <f t="shared" si="490"/>
        <v>0</v>
      </c>
      <c r="AM92" s="283">
        <f t="shared" si="491"/>
        <v>0</v>
      </c>
      <c r="AN92" s="283">
        <f t="shared" si="492"/>
        <v>0</v>
      </c>
      <c r="AO92" s="283">
        <f t="shared" si="493"/>
        <v>0</v>
      </c>
      <c r="AP92" s="283">
        <f t="shared" si="494"/>
        <v>0</v>
      </c>
      <c r="AQ92" s="283">
        <f t="shared" si="495"/>
        <v>0</v>
      </c>
      <c r="AR92" s="283">
        <f t="shared" si="496"/>
        <v>0</v>
      </c>
      <c r="AS92" s="283">
        <f t="shared" si="497"/>
        <v>0</v>
      </c>
      <c r="AT92" s="283">
        <f t="shared" si="498"/>
        <v>0</v>
      </c>
      <c r="AU92" s="61">
        <f t="shared" si="499"/>
        <v>0</v>
      </c>
      <c r="AW92" s="412"/>
      <c r="AX92" s="157" t="s">
        <v>52</v>
      </c>
      <c r="AY92" s="283">
        <f t="shared" si="518"/>
        <v>0</v>
      </c>
      <c r="AZ92" s="283">
        <f t="shared" si="500"/>
        <v>0</v>
      </c>
      <c r="BA92" s="283">
        <f t="shared" si="501"/>
        <v>0</v>
      </c>
      <c r="BB92" s="283">
        <f t="shared" si="502"/>
        <v>0</v>
      </c>
      <c r="BC92" s="283">
        <f t="shared" si="503"/>
        <v>0</v>
      </c>
      <c r="BD92" s="283">
        <f t="shared" si="504"/>
        <v>0</v>
      </c>
      <c r="BE92" s="283">
        <f t="shared" si="505"/>
        <v>0</v>
      </c>
      <c r="BF92" s="283">
        <f t="shared" si="506"/>
        <v>0</v>
      </c>
      <c r="BG92" s="283">
        <f t="shared" si="507"/>
        <v>0</v>
      </c>
      <c r="BH92" s="283">
        <f t="shared" si="508"/>
        <v>0</v>
      </c>
      <c r="BI92" s="283">
        <f t="shared" si="509"/>
        <v>0</v>
      </c>
      <c r="BJ92" s="283">
        <f t="shared" si="510"/>
        <v>0</v>
      </c>
      <c r="BK92" s="61">
        <f t="shared" si="511"/>
        <v>0</v>
      </c>
      <c r="BN92" s="341">
        <v>135.70107201457722</v>
      </c>
      <c r="BP92" s="412"/>
      <c r="BQ92" s="157" t="s">
        <v>52</v>
      </c>
      <c r="BR92" s="310">
        <v>0</v>
      </c>
      <c r="BS92" s="310">
        <v>0</v>
      </c>
      <c r="BT92" s="310">
        <v>0</v>
      </c>
      <c r="BU92" s="310">
        <v>0</v>
      </c>
      <c r="BV92" s="310">
        <v>1</v>
      </c>
      <c r="BW92" s="310">
        <v>0</v>
      </c>
      <c r="BX92" s="310">
        <v>0</v>
      </c>
      <c r="BY92" s="310">
        <v>0</v>
      </c>
      <c r="BZ92" s="310">
        <v>0</v>
      </c>
      <c r="CA92" s="310">
        <v>0</v>
      </c>
      <c r="CB92" s="310">
        <v>0</v>
      </c>
      <c r="CC92" s="310">
        <v>0</v>
      </c>
      <c r="CD92" s="311">
        <f t="shared" si="512"/>
        <v>1</v>
      </c>
      <c r="CF92" s="412"/>
      <c r="CG92" s="157" t="s">
        <v>52</v>
      </c>
      <c r="CH92" s="310">
        <v>0</v>
      </c>
      <c r="CI92" s="310">
        <v>0</v>
      </c>
      <c r="CJ92" s="310">
        <v>0</v>
      </c>
      <c r="CK92" s="310">
        <v>0</v>
      </c>
      <c r="CL92" s="310">
        <v>0</v>
      </c>
      <c r="CM92" s="310">
        <v>0</v>
      </c>
      <c r="CN92" s="310">
        <v>0</v>
      </c>
      <c r="CO92" s="310">
        <v>0</v>
      </c>
      <c r="CP92" s="310">
        <v>0</v>
      </c>
      <c r="CQ92" s="310">
        <v>0</v>
      </c>
      <c r="CR92" s="310">
        <v>0</v>
      </c>
      <c r="CS92" s="310">
        <v>0</v>
      </c>
      <c r="CT92" s="311">
        <f t="shared" si="513"/>
        <v>0</v>
      </c>
      <c r="CV92" s="412"/>
      <c r="CW92" s="157" t="s">
        <v>52</v>
      </c>
      <c r="CX92" s="310">
        <v>0</v>
      </c>
      <c r="CY92" s="310">
        <v>0</v>
      </c>
      <c r="CZ92" s="310">
        <v>0</v>
      </c>
      <c r="DA92" s="310">
        <v>0</v>
      </c>
      <c r="DB92" s="310">
        <v>0</v>
      </c>
      <c r="DC92" s="310">
        <v>0</v>
      </c>
      <c r="DD92" s="310">
        <v>0</v>
      </c>
      <c r="DE92" s="310">
        <v>0</v>
      </c>
      <c r="DF92" s="310">
        <v>0</v>
      </c>
      <c r="DG92" s="310">
        <v>0</v>
      </c>
      <c r="DH92" s="310">
        <v>0</v>
      </c>
      <c r="DI92" s="310">
        <v>0</v>
      </c>
      <c r="DJ92" s="311">
        <f t="shared" si="514"/>
        <v>0</v>
      </c>
      <c r="DL92" s="412"/>
      <c r="DM92" s="157" t="s">
        <v>52</v>
      </c>
      <c r="DN92" s="310">
        <v>0</v>
      </c>
      <c r="DO92" s="310">
        <v>0</v>
      </c>
      <c r="DP92" s="310">
        <v>0</v>
      </c>
      <c r="DQ92" s="310">
        <v>0</v>
      </c>
      <c r="DR92" s="310">
        <v>0</v>
      </c>
      <c r="DS92" s="310">
        <v>0</v>
      </c>
      <c r="DT92" s="310">
        <v>0</v>
      </c>
      <c r="DU92" s="310">
        <v>0</v>
      </c>
      <c r="DV92" s="310">
        <v>0</v>
      </c>
      <c r="DW92" s="310">
        <v>0</v>
      </c>
      <c r="DX92" s="310">
        <v>0</v>
      </c>
      <c r="DY92" s="310">
        <v>0</v>
      </c>
      <c r="DZ92" s="311">
        <f t="shared" si="515"/>
        <v>0</v>
      </c>
      <c r="EA92" s="340">
        <f t="shared" si="519"/>
        <v>1</v>
      </c>
    </row>
    <row r="93" spans="1:131" x14ac:dyDescent="0.25">
      <c r="A93" s="412"/>
      <c r="B93" s="157" t="s">
        <v>51</v>
      </c>
      <c r="C93" s="283">
        <f t="shared" si="463"/>
        <v>0</v>
      </c>
      <c r="D93" s="283">
        <f t="shared" si="464"/>
        <v>0</v>
      </c>
      <c r="E93" s="283">
        <f t="shared" si="465"/>
        <v>214.34151080488371</v>
      </c>
      <c r="F93" s="283">
        <f t="shared" si="466"/>
        <v>51.154482854814447</v>
      </c>
      <c r="G93" s="283">
        <f t="shared" si="467"/>
        <v>135.32587883659252</v>
      </c>
      <c r="H93" s="283">
        <f t="shared" si="468"/>
        <v>610.65694722850458</v>
      </c>
      <c r="I93" s="283">
        <f t="shared" si="469"/>
        <v>165.38691628499583</v>
      </c>
      <c r="J93" s="283">
        <f t="shared" si="470"/>
        <v>208.5493385411454</v>
      </c>
      <c r="K93" s="283">
        <f t="shared" si="471"/>
        <v>2205.788407206619</v>
      </c>
      <c r="L93" s="283">
        <f t="shared" si="472"/>
        <v>513.92869248210411</v>
      </c>
      <c r="M93" s="283">
        <f t="shared" si="473"/>
        <v>324.39511916824262</v>
      </c>
      <c r="N93" s="283">
        <f t="shared" si="474"/>
        <v>332.22279498828681</v>
      </c>
      <c r="O93" s="61">
        <f t="shared" si="475"/>
        <v>4761.7500883961893</v>
      </c>
      <c r="Q93" s="412"/>
      <c r="R93" s="157" t="s">
        <v>51</v>
      </c>
      <c r="S93" s="283">
        <f t="shared" si="516"/>
        <v>0</v>
      </c>
      <c r="T93" s="283">
        <f t="shared" si="476"/>
        <v>0</v>
      </c>
      <c r="U93" s="283">
        <f t="shared" si="477"/>
        <v>0</v>
      </c>
      <c r="V93" s="283">
        <f t="shared" si="478"/>
        <v>0</v>
      </c>
      <c r="W93" s="283">
        <f t="shared" si="479"/>
        <v>0</v>
      </c>
      <c r="X93" s="283">
        <f t="shared" si="480"/>
        <v>0</v>
      </c>
      <c r="Y93" s="283">
        <f t="shared" si="481"/>
        <v>151.34962695887251</v>
      </c>
      <c r="Z93" s="283">
        <f t="shared" si="482"/>
        <v>212.86971935269696</v>
      </c>
      <c r="AA93" s="283">
        <f t="shared" si="483"/>
        <v>0</v>
      </c>
      <c r="AB93" s="283">
        <f t="shared" si="484"/>
        <v>0</v>
      </c>
      <c r="AC93" s="283">
        <f t="shared" si="485"/>
        <v>0</v>
      </c>
      <c r="AD93" s="283">
        <f t="shared" si="486"/>
        <v>106.50696977419321</v>
      </c>
      <c r="AE93" s="61">
        <f t="shared" si="487"/>
        <v>470.72631608576262</v>
      </c>
      <c r="AG93" s="412"/>
      <c r="AH93" s="157" t="s">
        <v>51</v>
      </c>
      <c r="AI93" s="283">
        <f t="shared" si="517"/>
        <v>0</v>
      </c>
      <c r="AJ93" s="283">
        <f t="shared" si="488"/>
        <v>0</v>
      </c>
      <c r="AK93" s="283">
        <f t="shared" si="489"/>
        <v>0</v>
      </c>
      <c r="AL93" s="283">
        <f t="shared" si="490"/>
        <v>0</v>
      </c>
      <c r="AM93" s="283">
        <f t="shared" si="491"/>
        <v>0</v>
      </c>
      <c r="AN93" s="283">
        <f t="shared" si="492"/>
        <v>0</v>
      </c>
      <c r="AO93" s="283">
        <f t="shared" si="493"/>
        <v>0</v>
      </c>
      <c r="AP93" s="283">
        <f t="shared" si="494"/>
        <v>0</v>
      </c>
      <c r="AQ93" s="283">
        <f t="shared" si="495"/>
        <v>0</v>
      </c>
      <c r="AR93" s="283">
        <f t="shared" si="496"/>
        <v>0</v>
      </c>
      <c r="AS93" s="283">
        <f t="shared" si="497"/>
        <v>0</v>
      </c>
      <c r="AT93" s="283">
        <f t="shared" si="498"/>
        <v>0</v>
      </c>
      <c r="AU93" s="61">
        <f t="shared" si="499"/>
        <v>0</v>
      </c>
      <c r="AW93" s="412"/>
      <c r="AX93" s="157" t="s">
        <v>51</v>
      </c>
      <c r="AY93" s="283">
        <f t="shared" si="518"/>
        <v>0</v>
      </c>
      <c r="AZ93" s="283">
        <f t="shared" si="500"/>
        <v>0</v>
      </c>
      <c r="BA93" s="283">
        <f t="shared" si="501"/>
        <v>0</v>
      </c>
      <c r="BB93" s="283">
        <f t="shared" si="502"/>
        <v>0</v>
      </c>
      <c r="BC93" s="283">
        <f t="shared" si="503"/>
        <v>0</v>
      </c>
      <c r="BD93" s="283">
        <f t="shared" si="504"/>
        <v>0</v>
      </c>
      <c r="BE93" s="283">
        <f t="shared" si="505"/>
        <v>0</v>
      </c>
      <c r="BF93" s="283">
        <f t="shared" si="506"/>
        <v>0</v>
      </c>
      <c r="BG93" s="283">
        <f t="shared" si="507"/>
        <v>0</v>
      </c>
      <c r="BH93" s="283">
        <f t="shared" si="508"/>
        <v>0</v>
      </c>
      <c r="BI93" s="283">
        <f t="shared" si="509"/>
        <v>0</v>
      </c>
      <c r="BJ93" s="283">
        <f t="shared" si="510"/>
        <v>0</v>
      </c>
      <c r="BK93" s="61">
        <f t="shared" si="511"/>
        <v>0</v>
      </c>
      <c r="BN93" s="341">
        <v>5232.4764044819522</v>
      </c>
      <c r="BP93" s="412"/>
      <c r="BQ93" s="157" t="s">
        <v>51</v>
      </c>
      <c r="BR93" s="339">
        <v>0</v>
      </c>
      <c r="BS93" s="339">
        <v>0</v>
      </c>
      <c r="BT93" s="339">
        <v>4.0963684159432891E-2</v>
      </c>
      <c r="BU93" s="339">
        <v>9.7763427678330943E-3</v>
      </c>
      <c r="BV93" s="339">
        <v>2.586268305398897E-2</v>
      </c>
      <c r="BW93" s="339">
        <v>0.11670515068265529</v>
      </c>
      <c r="BX93" s="339">
        <v>3.1607771062919905E-2</v>
      </c>
      <c r="BY93" s="339">
        <v>3.9856718391029819E-2</v>
      </c>
      <c r="BZ93" s="339">
        <v>0.42155725830263074</v>
      </c>
      <c r="CA93" s="339">
        <v>9.8219017680020726E-2</v>
      </c>
      <c r="CB93" s="339">
        <v>6.1996480077841795E-2</v>
      </c>
      <c r="CC93" s="339">
        <v>6.3492459269136242E-2</v>
      </c>
      <c r="CD93" s="311">
        <f t="shared" si="512"/>
        <v>0.91003756544748948</v>
      </c>
      <c r="CF93" s="412"/>
      <c r="CG93" s="157" t="s">
        <v>51</v>
      </c>
      <c r="CH93" s="339">
        <v>0</v>
      </c>
      <c r="CI93" s="339">
        <v>0</v>
      </c>
      <c r="CJ93" s="339">
        <v>0</v>
      </c>
      <c r="CK93" s="339">
        <v>0</v>
      </c>
      <c r="CL93" s="339">
        <v>0</v>
      </c>
      <c r="CM93" s="339">
        <v>0</v>
      </c>
      <c r="CN93" s="339">
        <v>2.8925047197390481E-2</v>
      </c>
      <c r="CO93" s="339">
        <v>4.0682404065952478E-2</v>
      </c>
      <c r="CP93" s="339">
        <v>0</v>
      </c>
      <c r="CQ93" s="339">
        <v>0</v>
      </c>
      <c r="CR93" s="339">
        <v>0</v>
      </c>
      <c r="CS93" s="339">
        <v>2.0354983289167468E-2</v>
      </c>
      <c r="CT93" s="311">
        <f t="shared" si="513"/>
        <v>8.9962434552510434E-2</v>
      </c>
      <c r="CV93" s="412"/>
      <c r="CW93" s="157" t="s">
        <v>51</v>
      </c>
      <c r="CX93" s="339">
        <v>0</v>
      </c>
      <c r="CY93" s="339">
        <v>0</v>
      </c>
      <c r="CZ93" s="339">
        <v>0</v>
      </c>
      <c r="DA93" s="339">
        <v>0</v>
      </c>
      <c r="DB93" s="339">
        <v>0</v>
      </c>
      <c r="DC93" s="339">
        <v>0</v>
      </c>
      <c r="DD93" s="339">
        <v>0</v>
      </c>
      <c r="DE93" s="339">
        <v>0</v>
      </c>
      <c r="DF93" s="339">
        <v>0</v>
      </c>
      <c r="DG93" s="339">
        <v>0</v>
      </c>
      <c r="DH93" s="339">
        <v>0</v>
      </c>
      <c r="DI93" s="339">
        <v>0</v>
      </c>
      <c r="DJ93" s="311">
        <f t="shared" si="514"/>
        <v>0</v>
      </c>
      <c r="DL93" s="412"/>
      <c r="DM93" s="157" t="s">
        <v>51</v>
      </c>
      <c r="DN93" s="339">
        <v>0</v>
      </c>
      <c r="DO93" s="339">
        <v>0</v>
      </c>
      <c r="DP93" s="339">
        <v>0</v>
      </c>
      <c r="DQ93" s="339">
        <v>0</v>
      </c>
      <c r="DR93" s="339">
        <v>0</v>
      </c>
      <c r="DS93" s="339">
        <v>0</v>
      </c>
      <c r="DT93" s="339">
        <v>0</v>
      </c>
      <c r="DU93" s="339">
        <v>0</v>
      </c>
      <c r="DV93" s="339">
        <v>0</v>
      </c>
      <c r="DW93" s="339">
        <v>0</v>
      </c>
      <c r="DX93" s="339">
        <v>0</v>
      </c>
      <c r="DY93" s="339">
        <v>0</v>
      </c>
      <c r="DZ93" s="311">
        <f t="shared" si="515"/>
        <v>0</v>
      </c>
      <c r="EA93" s="340">
        <f t="shared" si="519"/>
        <v>0.99999999999999989</v>
      </c>
    </row>
    <row r="94" spans="1:131" x14ac:dyDescent="0.25">
      <c r="A94" s="412"/>
      <c r="B94" s="157" t="s">
        <v>50</v>
      </c>
      <c r="C94" s="283">
        <f t="shared" si="463"/>
        <v>0</v>
      </c>
      <c r="D94" s="283">
        <f t="shared" si="464"/>
        <v>0</v>
      </c>
      <c r="E94" s="283">
        <f t="shared" si="465"/>
        <v>0</v>
      </c>
      <c r="F94" s="283">
        <f t="shared" si="466"/>
        <v>0</v>
      </c>
      <c r="G94" s="283">
        <f t="shared" si="467"/>
        <v>0</v>
      </c>
      <c r="H94" s="283">
        <f t="shared" si="468"/>
        <v>0</v>
      </c>
      <c r="I94" s="283">
        <f t="shared" si="469"/>
        <v>0</v>
      </c>
      <c r="J94" s="283">
        <f t="shared" si="470"/>
        <v>0</v>
      </c>
      <c r="K94" s="283">
        <f t="shared" si="471"/>
        <v>0</v>
      </c>
      <c r="L94" s="283">
        <f t="shared" si="472"/>
        <v>0</v>
      </c>
      <c r="M94" s="283">
        <f t="shared" si="473"/>
        <v>0</v>
      </c>
      <c r="N94" s="283">
        <f t="shared" si="474"/>
        <v>0</v>
      </c>
      <c r="O94" s="61">
        <f t="shared" si="475"/>
        <v>0</v>
      </c>
      <c r="Q94" s="412"/>
      <c r="R94" s="157" t="s">
        <v>50</v>
      </c>
      <c r="S94" s="283">
        <f t="shared" si="516"/>
        <v>0</v>
      </c>
      <c r="T94" s="283">
        <f t="shared" si="476"/>
        <v>0</v>
      </c>
      <c r="U94" s="283">
        <f t="shared" si="477"/>
        <v>0</v>
      </c>
      <c r="V94" s="283">
        <f t="shared" si="478"/>
        <v>0</v>
      </c>
      <c r="W94" s="283">
        <f t="shared" si="479"/>
        <v>0</v>
      </c>
      <c r="X94" s="283">
        <f t="shared" si="480"/>
        <v>0</v>
      </c>
      <c r="Y94" s="283">
        <f t="shared" si="481"/>
        <v>0</v>
      </c>
      <c r="Z94" s="283">
        <f t="shared" si="482"/>
        <v>0</v>
      </c>
      <c r="AA94" s="283">
        <f t="shared" si="483"/>
        <v>0</v>
      </c>
      <c r="AB94" s="283">
        <f t="shared" si="484"/>
        <v>0</v>
      </c>
      <c r="AC94" s="283">
        <f t="shared" si="485"/>
        <v>0</v>
      </c>
      <c r="AD94" s="283">
        <f t="shared" si="486"/>
        <v>0</v>
      </c>
      <c r="AE94" s="61">
        <f t="shared" si="487"/>
        <v>0</v>
      </c>
      <c r="AG94" s="412"/>
      <c r="AH94" s="157" t="s">
        <v>50</v>
      </c>
      <c r="AI94" s="283">
        <f t="shared" si="517"/>
        <v>0</v>
      </c>
      <c r="AJ94" s="283">
        <f t="shared" si="488"/>
        <v>0</v>
      </c>
      <c r="AK94" s="283">
        <f t="shared" si="489"/>
        <v>0</v>
      </c>
      <c r="AL94" s="283">
        <f t="shared" si="490"/>
        <v>0</v>
      </c>
      <c r="AM94" s="283">
        <f t="shared" si="491"/>
        <v>0</v>
      </c>
      <c r="AN94" s="283">
        <f t="shared" si="492"/>
        <v>0</v>
      </c>
      <c r="AO94" s="283">
        <f t="shared" si="493"/>
        <v>0</v>
      </c>
      <c r="AP94" s="283">
        <f t="shared" si="494"/>
        <v>0</v>
      </c>
      <c r="AQ94" s="283">
        <f t="shared" si="495"/>
        <v>0</v>
      </c>
      <c r="AR94" s="283">
        <f t="shared" si="496"/>
        <v>0</v>
      </c>
      <c r="AS94" s="283">
        <f t="shared" si="497"/>
        <v>0</v>
      </c>
      <c r="AT94" s="283">
        <f t="shared" si="498"/>
        <v>0</v>
      </c>
      <c r="AU94" s="61">
        <f t="shared" si="499"/>
        <v>0</v>
      </c>
      <c r="AW94" s="412"/>
      <c r="AX94" s="157" t="s">
        <v>50</v>
      </c>
      <c r="AY94" s="283">
        <f t="shared" si="518"/>
        <v>0</v>
      </c>
      <c r="AZ94" s="283">
        <f t="shared" si="500"/>
        <v>0</v>
      </c>
      <c r="BA94" s="283">
        <f t="shared" si="501"/>
        <v>0</v>
      </c>
      <c r="BB94" s="283">
        <f t="shared" si="502"/>
        <v>0</v>
      </c>
      <c r="BC94" s="283">
        <f t="shared" si="503"/>
        <v>0</v>
      </c>
      <c r="BD94" s="283">
        <f t="shared" si="504"/>
        <v>0</v>
      </c>
      <c r="BE94" s="283">
        <f t="shared" si="505"/>
        <v>0</v>
      </c>
      <c r="BF94" s="283">
        <f t="shared" si="506"/>
        <v>0</v>
      </c>
      <c r="BG94" s="283">
        <f t="shared" si="507"/>
        <v>0</v>
      </c>
      <c r="BH94" s="283">
        <f t="shared" si="508"/>
        <v>0</v>
      </c>
      <c r="BI94" s="283">
        <f t="shared" si="509"/>
        <v>0</v>
      </c>
      <c r="BJ94" s="283">
        <f t="shared" si="510"/>
        <v>0</v>
      </c>
      <c r="BK94" s="61">
        <f t="shared" si="511"/>
        <v>0</v>
      </c>
      <c r="BN94" s="341"/>
      <c r="BP94" s="412"/>
      <c r="BQ94" s="157" t="s">
        <v>50</v>
      </c>
      <c r="BR94" s="339">
        <v>0</v>
      </c>
      <c r="BS94" s="339">
        <v>0</v>
      </c>
      <c r="BT94" s="339">
        <v>4.0963684159432891E-2</v>
      </c>
      <c r="BU94" s="339">
        <v>9.7763427678330943E-3</v>
      </c>
      <c r="BV94" s="339">
        <v>2.586268305398897E-2</v>
      </c>
      <c r="BW94" s="339">
        <v>0.11670515068265529</v>
      </c>
      <c r="BX94" s="339">
        <v>3.1607771062919905E-2</v>
      </c>
      <c r="BY94" s="339">
        <v>3.9856718391029819E-2</v>
      </c>
      <c r="BZ94" s="339">
        <v>0.42155725830263074</v>
      </c>
      <c r="CA94" s="339">
        <v>9.8219017680020726E-2</v>
      </c>
      <c r="CB94" s="339">
        <v>6.1996480077841795E-2</v>
      </c>
      <c r="CC94" s="339">
        <v>6.3492459269136242E-2</v>
      </c>
      <c r="CD94" s="311">
        <f t="shared" si="512"/>
        <v>0.91003756544748948</v>
      </c>
      <c r="CF94" s="412"/>
      <c r="CG94" s="157" t="s">
        <v>50</v>
      </c>
      <c r="CH94" s="339">
        <v>0</v>
      </c>
      <c r="CI94" s="339">
        <v>0</v>
      </c>
      <c r="CJ94" s="339">
        <v>0</v>
      </c>
      <c r="CK94" s="339">
        <v>0</v>
      </c>
      <c r="CL94" s="339">
        <v>0</v>
      </c>
      <c r="CM94" s="339">
        <v>0</v>
      </c>
      <c r="CN94" s="339">
        <v>2.8925047197390481E-2</v>
      </c>
      <c r="CO94" s="339">
        <v>4.0682404065952478E-2</v>
      </c>
      <c r="CP94" s="339">
        <v>0</v>
      </c>
      <c r="CQ94" s="339">
        <v>0</v>
      </c>
      <c r="CR94" s="339">
        <v>0</v>
      </c>
      <c r="CS94" s="339">
        <v>2.0354983289167468E-2</v>
      </c>
      <c r="CT94" s="311">
        <f t="shared" si="513"/>
        <v>8.9962434552510434E-2</v>
      </c>
      <c r="CV94" s="412"/>
      <c r="CW94" s="157" t="s">
        <v>50</v>
      </c>
      <c r="CX94" s="339">
        <v>0</v>
      </c>
      <c r="CY94" s="339">
        <v>0</v>
      </c>
      <c r="CZ94" s="339">
        <v>0</v>
      </c>
      <c r="DA94" s="339">
        <v>0</v>
      </c>
      <c r="DB94" s="339">
        <v>0</v>
      </c>
      <c r="DC94" s="339">
        <v>0</v>
      </c>
      <c r="DD94" s="339">
        <v>0</v>
      </c>
      <c r="DE94" s="339">
        <v>0</v>
      </c>
      <c r="DF94" s="339">
        <v>0</v>
      </c>
      <c r="DG94" s="339">
        <v>0</v>
      </c>
      <c r="DH94" s="339">
        <v>0</v>
      </c>
      <c r="DI94" s="339">
        <v>0</v>
      </c>
      <c r="DJ94" s="311">
        <f t="shared" si="514"/>
        <v>0</v>
      </c>
      <c r="DL94" s="412"/>
      <c r="DM94" s="157" t="s">
        <v>50</v>
      </c>
      <c r="DN94" s="339">
        <v>0</v>
      </c>
      <c r="DO94" s="339">
        <v>0</v>
      </c>
      <c r="DP94" s="339">
        <v>0</v>
      </c>
      <c r="DQ94" s="339">
        <v>0</v>
      </c>
      <c r="DR94" s="339">
        <v>0</v>
      </c>
      <c r="DS94" s="339">
        <v>0</v>
      </c>
      <c r="DT94" s="339">
        <v>0</v>
      </c>
      <c r="DU94" s="339">
        <v>0</v>
      </c>
      <c r="DV94" s="339">
        <v>0</v>
      </c>
      <c r="DW94" s="339">
        <v>0</v>
      </c>
      <c r="DX94" s="339">
        <v>0</v>
      </c>
      <c r="DY94" s="339">
        <v>0</v>
      </c>
      <c r="DZ94" s="311">
        <f t="shared" si="515"/>
        <v>0</v>
      </c>
      <c r="EA94" s="340">
        <f t="shared" si="519"/>
        <v>0.99999999999999989</v>
      </c>
    </row>
    <row r="95" spans="1:131" x14ac:dyDescent="0.25">
      <c r="A95" s="412"/>
      <c r="B95" s="157" t="s">
        <v>49</v>
      </c>
      <c r="C95" s="283">
        <f t="shared" si="463"/>
        <v>0</v>
      </c>
      <c r="D95" s="283">
        <f t="shared" si="464"/>
        <v>0</v>
      </c>
      <c r="E95" s="283">
        <f t="shared" si="465"/>
        <v>0</v>
      </c>
      <c r="F95" s="283">
        <f t="shared" si="466"/>
        <v>0</v>
      </c>
      <c r="G95" s="283">
        <f t="shared" si="467"/>
        <v>0</v>
      </c>
      <c r="H95" s="283">
        <f t="shared" si="468"/>
        <v>0</v>
      </c>
      <c r="I95" s="283">
        <f t="shared" si="469"/>
        <v>0</v>
      </c>
      <c r="J95" s="283">
        <f t="shared" si="470"/>
        <v>0</v>
      </c>
      <c r="K95" s="283">
        <f t="shared" si="471"/>
        <v>0</v>
      </c>
      <c r="L95" s="283">
        <f t="shared" si="472"/>
        <v>0</v>
      </c>
      <c r="M95" s="283">
        <f t="shared" si="473"/>
        <v>0</v>
      </c>
      <c r="N95" s="283">
        <f t="shared" si="474"/>
        <v>0</v>
      </c>
      <c r="O95" s="61">
        <f t="shared" si="475"/>
        <v>0</v>
      </c>
      <c r="Q95" s="412"/>
      <c r="R95" s="157" t="s">
        <v>49</v>
      </c>
      <c r="S95" s="283">
        <f t="shared" si="516"/>
        <v>0</v>
      </c>
      <c r="T95" s="283">
        <f t="shared" si="476"/>
        <v>0</v>
      </c>
      <c r="U95" s="283">
        <f t="shared" si="477"/>
        <v>0</v>
      </c>
      <c r="V95" s="283">
        <f t="shared" si="478"/>
        <v>0</v>
      </c>
      <c r="W95" s="283">
        <f t="shared" si="479"/>
        <v>0</v>
      </c>
      <c r="X95" s="283">
        <f t="shared" si="480"/>
        <v>0</v>
      </c>
      <c r="Y95" s="283">
        <f t="shared" si="481"/>
        <v>0</v>
      </c>
      <c r="Z95" s="283">
        <f t="shared" si="482"/>
        <v>0</v>
      </c>
      <c r="AA95" s="283">
        <f t="shared" si="483"/>
        <v>0</v>
      </c>
      <c r="AB95" s="283">
        <f t="shared" si="484"/>
        <v>0</v>
      </c>
      <c r="AC95" s="283">
        <f t="shared" si="485"/>
        <v>0</v>
      </c>
      <c r="AD95" s="283">
        <f t="shared" si="486"/>
        <v>0</v>
      </c>
      <c r="AE95" s="61">
        <f t="shared" si="487"/>
        <v>0</v>
      </c>
      <c r="AG95" s="412"/>
      <c r="AH95" s="157" t="s">
        <v>49</v>
      </c>
      <c r="AI95" s="283">
        <f t="shared" si="517"/>
        <v>0</v>
      </c>
      <c r="AJ95" s="283">
        <f t="shared" si="488"/>
        <v>0</v>
      </c>
      <c r="AK95" s="283">
        <f t="shared" si="489"/>
        <v>0</v>
      </c>
      <c r="AL95" s="283">
        <f t="shared" si="490"/>
        <v>0</v>
      </c>
      <c r="AM95" s="283">
        <f t="shared" si="491"/>
        <v>0</v>
      </c>
      <c r="AN95" s="283">
        <f t="shared" si="492"/>
        <v>0</v>
      </c>
      <c r="AO95" s="283">
        <f t="shared" si="493"/>
        <v>0</v>
      </c>
      <c r="AP95" s="283">
        <f t="shared" si="494"/>
        <v>0</v>
      </c>
      <c r="AQ95" s="283">
        <f t="shared" si="495"/>
        <v>0</v>
      </c>
      <c r="AR95" s="283">
        <f t="shared" si="496"/>
        <v>0</v>
      </c>
      <c r="AS95" s="283">
        <f t="shared" si="497"/>
        <v>0</v>
      </c>
      <c r="AT95" s="283">
        <f t="shared" si="498"/>
        <v>0</v>
      </c>
      <c r="AU95" s="61">
        <f t="shared" si="499"/>
        <v>0</v>
      </c>
      <c r="AW95" s="412"/>
      <c r="AX95" s="157" t="s">
        <v>49</v>
      </c>
      <c r="AY95" s="283">
        <f t="shared" si="518"/>
        <v>0</v>
      </c>
      <c r="AZ95" s="283">
        <f t="shared" si="500"/>
        <v>0</v>
      </c>
      <c r="BA95" s="283">
        <f t="shared" si="501"/>
        <v>0</v>
      </c>
      <c r="BB95" s="283">
        <f t="shared" si="502"/>
        <v>0</v>
      </c>
      <c r="BC95" s="283">
        <f t="shared" si="503"/>
        <v>0</v>
      </c>
      <c r="BD95" s="283">
        <f t="shared" si="504"/>
        <v>0</v>
      </c>
      <c r="BE95" s="283">
        <f t="shared" si="505"/>
        <v>0</v>
      </c>
      <c r="BF95" s="283">
        <f t="shared" si="506"/>
        <v>0</v>
      </c>
      <c r="BG95" s="283">
        <f t="shared" si="507"/>
        <v>0</v>
      </c>
      <c r="BH95" s="283">
        <f t="shared" si="508"/>
        <v>0</v>
      </c>
      <c r="BI95" s="283">
        <f t="shared" si="509"/>
        <v>0</v>
      </c>
      <c r="BJ95" s="283">
        <f t="shared" si="510"/>
        <v>0</v>
      </c>
      <c r="BK95" s="61">
        <f t="shared" si="511"/>
        <v>0</v>
      </c>
      <c r="BN95" s="341"/>
      <c r="BP95" s="412"/>
      <c r="BQ95" s="157" t="s">
        <v>49</v>
      </c>
      <c r="BR95" s="339">
        <v>0</v>
      </c>
      <c r="BS95" s="339">
        <v>0</v>
      </c>
      <c r="BT95" s="339">
        <v>4.0963684159432891E-2</v>
      </c>
      <c r="BU95" s="339">
        <v>9.7763427678330943E-3</v>
      </c>
      <c r="BV95" s="339">
        <v>2.586268305398897E-2</v>
      </c>
      <c r="BW95" s="339">
        <v>0.11670515068265529</v>
      </c>
      <c r="BX95" s="339">
        <v>3.1607771062919905E-2</v>
      </c>
      <c r="BY95" s="339">
        <v>3.9856718391029819E-2</v>
      </c>
      <c r="BZ95" s="339">
        <v>0.42155725830263074</v>
      </c>
      <c r="CA95" s="339">
        <v>9.8219017680020726E-2</v>
      </c>
      <c r="CB95" s="339">
        <v>6.1996480077841795E-2</v>
      </c>
      <c r="CC95" s="339">
        <v>6.3492459269136242E-2</v>
      </c>
      <c r="CD95" s="311">
        <f t="shared" si="512"/>
        <v>0.91003756544748948</v>
      </c>
      <c r="CF95" s="412"/>
      <c r="CG95" s="157" t="s">
        <v>49</v>
      </c>
      <c r="CH95" s="339">
        <v>0</v>
      </c>
      <c r="CI95" s="339">
        <v>0</v>
      </c>
      <c r="CJ95" s="339">
        <v>0</v>
      </c>
      <c r="CK95" s="339">
        <v>0</v>
      </c>
      <c r="CL95" s="339">
        <v>0</v>
      </c>
      <c r="CM95" s="339">
        <v>0</v>
      </c>
      <c r="CN95" s="339">
        <v>2.8925047197390481E-2</v>
      </c>
      <c r="CO95" s="339">
        <v>4.0682404065952478E-2</v>
      </c>
      <c r="CP95" s="339">
        <v>0</v>
      </c>
      <c r="CQ95" s="339">
        <v>0</v>
      </c>
      <c r="CR95" s="339">
        <v>0</v>
      </c>
      <c r="CS95" s="339">
        <v>2.0354983289167468E-2</v>
      </c>
      <c r="CT95" s="311">
        <f t="shared" si="513"/>
        <v>8.9962434552510434E-2</v>
      </c>
      <c r="CV95" s="412"/>
      <c r="CW95" s="157" t="s">
        <v>49</v>
      </c>
      <c r="CX95" s="339">
        <v>0</v>
      </c>
      <c r="CY95" s="339">
        <v>0</v>
      </c>
      <c r="CZ95" s="339">
        <v>0</v>
      </c>
      <c r="DA95" s="339">
        <v>0</v>
      </c>
      <c r="DB95" s="339">
        <v>0</v>
      </c>
      <c r="DC95" s="339">
        <v>0</v>
      </c>
      <c r="DD95" s="339">
        <v>0</v>
      </c>
      <c r="DE95" s="339">
        <v>0</v>
      </c>
      <c r="DF95" s="339">
        <v>0</v>
      </c>
      <c r="DG95" s="339">
        <v>0</v>
      </c>
      <c r="DH95" s="339">
        <v>0</v>
      </c>
      <c r="DI95" s="339">
        <v>0</v>
      </c>
      <c r="DJ95" s="311">
        <f t="shared" si="514"/>
        <v>0</v>
      </c>
      <c r="DL95" s="412"/>
      <c r="DM95" s="157" t="s">
        <v>49</v>
      </c>
      <c r="DN95" s="339">
        <v>0</v>
      </c>
      <c r="DO95" s="339">
        <v>0</v>
      </c>
      <c r="DP95" s="339">
        <v>0</v>
      </c>
      <c r="DQ95" s="339">
        <v>0</v>
      </c>
      <c r="DR95" s="339">
        <v>0</v>
      </c>
      <c r="DS95" s="339">
        <v>0</v>
      </c>
      <c r="DT95" s="339">
        <v>0</v>
      </c>
      <c r="DU95" s="339">
        <v>0</v>
      </c>
      <c r="DV95" s="339">
        <v>0</v>
      </c>
      <c r="DW95" s="339">
        <v>0</v>
      </c>
      <c r="DX95" s="339">
        <v>0</v>
      </c>
      <c r="DY95" s="339">
        <v>0</v>
      </c>
      <c r="DZ95" s="311">
        <f t="shared" si="515"/>
        <v>0</v>
      </c>
      <c r="EA95" s="340">
        <f t="shared" si="519"/>
        <v>0.99999999999999989</v>
      </c>
    </row>
    <row r="96" spans="1:131" ht="15.75" thickBot="1" x14ac:dyDescent="0.3">
      <c r="A96" s="413"/>
      <c r="B96" s="157" t="s">
        <v>48</v>
      </c>
      <c r="C96" s="283">
        <f t="shared" si="463"/>
        <v>0</v>
      </c>
      <c r="D96" s="283">
        <f t="shared" si="464"/>
        <v>0</v>
      </c>
      <c r="E96" s="283">
        <f t="shared" si="465"/>
        <v>0</v>
      </c>
      <c r="F96" s="283">
        <f t="shared" si="466"/>
        <v>0</v>
      </c>
      <c r="G96" s="283">
        <f t="shared" si="467"/>
        <v>0</v>
      </c>
      <c r="H96" s="283">
        <f t="shared" si="468"/>
        <v>0</v>
      </c>
      <c r="I96" s="283">
        <f t="shared" si="469"/>
        <v>0</v>
      </c>
      <c r="J96" s="283">
        <f t="shared" si="470"/>
        <v>0</v>
      </c>
      <c r="K96" s="283">
        <f t="shared" si="471"/>
        <v>0</v>
      </c>
      <c r="L96" s="283">
        <f t="shared" si="472"/>
        <v>0</v>
      </c>
      <c r="M96" s="283">
        <f t="shared" si="473"/>
        <v>0</v>
      </c>
      <c r="N96" s="283">
        <f t="shared" si="474"/>
        <v>0</v>
      </c>
      <c r="O96" s="61">
        <f t="shared" si="475"/>
        <v>0</v>
      </c>
      <c r="Q96" s="413"/>
      <c r="R96" s="157" t="s">
        <v>48</v>
      </c>
      <c r="S96" s="283">
        <f t="shared" si="516"/>
        <v>0</v>
      </c>
      <c r="T96" s="283">
        <f t="shared" si="476"/>
        <v>0</v>
      </c>
      <c r="U96" s="283">
        <f t="shared" si="477"/>
        <v>0</v>
      </c>
      <c r="V96" s="283">
        <f t="shared" si="478"/>
        <v>0</v>
      </c>
      <c r="W96" s="283">
        <f t="shared" si="479"/>
        <v>0</v>
      </c>
      <c r="X96" s="283">
        <f t="shared" si="480"/>
        <v>0</v>
      </c>
      <c r="Y96" s="283">
        <f t="shared" si="481"/>
        <v>0</v>
      </c>
      <c r="Z96" s="283">
        <f t="shared" si="482"/>
        <v>0</v>
      </c>
      <c r="AA96" s="283">
        <f t="shared" si="483"/>
        <v>0</v>
      </c>
      <c r="AB96" s="283">
        <f t="shared" si="484"/>
        <v>0</v>
      </c>
      <c r="AC96" s="283">
        <f t="shared" si="485"/>
        <v>0</v>
      </c>
      <c r="AD96" s="283">
        <f t="shared" si="486"/>
        <v>0</v>
      </c>
      <c r="AE96" s="61">
        <f t="shared" si="487"/>
        <v>0</v>
      </c>
      <c r="AG96" s="413"/>
      <c r="AH96" s="157" t="s">
        <v>48</v>
      </c>
      <c r="AI96" s="283">
        <f t="shared" si="517"/>
        <v>0</v>
      </c>
      <c r="AJ96" s="283">
        <f t="shared" si="488"/>
        <v>0</v>
      </c>
      <c r="AK96" s="283">
        <f t="shared" si="489"/>
        <v>0</v>
      </c>
      <c r="AL96" s="283">
        <f t="shared" si="490"/>
        <v>0</v>
      </c>
      <c r="AM96" s="283">
        <f t="shared" si="491"/>
        <v>0</v>
      </c>
      <c r="AN96" s="283">
        <f t="shared" si="492"/>
        <v>0</v>
      </c>
      <c r="AO96" s="283">
        <f t="shared" si="493"/>
        <v>0</v>
      </c>
      <c r="AP96" s="283">
        <f t="shared" si="494"/>
        <v>0</v>
      </c>
      <c r="AQ96" s="283">
        <f t="shared" si="495"/>
        <v>0</v>
      </c>
      <c r="AR96" s="283">
        <f t="shared" si="496"/>
        <v>0</v>
      </c>
      <c r="AS96" s="283">
        <f t="shared" si="497"/>
        <v>0</v>
      </c>
      <c r="AT96" s="283">
        <f t="shared" si="498"/>
        <v>0</v>
      </c>
      <c r="AU96" s="61">
        <f t="shared" si="499"/>
        <v>0</v>
      </c>
      <c r="AW96" s="413"/>
      <c r="AX96" s="157" t="s">
        <v>48</v>
      </c>
      <c r="AY96" s="283">
        <f t="shared" si="518"/>
        <v>0</v>
      </c>
      <c r="AZ96" s="283">
        <f t="shared" si="500"/>
        <v>0</v>
      </c>
      <c r="BA96" s="283">
        <f t="shared" si="501"/>
        <v>0</v>
      </c>
      <c r="BB96" s="283">
        <f t="shared" si="502"/>
        <v>0</v>
      </c>
      <c r="BC96" s="283">
        <f t="shared" si="503"/>
        <v>0</v>
      </c>
      <c r="BD96" s="283">
        <f t="shared" si="504"/>
        <v>0</v>
      </c>
      <c r="BE96" s="283">
        <f t="shared" si="505"/>
        <v>0</v>
      </c>
      <c r="BF96" s="283">
        <f t="shared" si="506"/>
        <v>0</v>
      </c>
      <c r="BG96" s="283">
        <f t="shared" si="507"/>
        <v>0</v>
      </c>
      <c r="BH96" s="283">
        <f t="shared" si="508"/>
        <v>0</v>
      </c>
      <c r="BI96" s="283">
        <f t="shared" si="509"/>
        <v>0</v>
      </c>
      <c r="BJ96" s="283">
        <f t="shared" si="510"/>
        <v>0</v>
      </c>
      <c r="BK96" s="61">
        <f t="shared" si="511"/>
        <v>0</v>
      </c>
      <c r="BN96" s="341"/>
      <c r="BP96" s="413"/>
      <c r="BQ96" s="157" t="s">
        <v>48</v>
      </c>
      <c r="BR96" s="310">
        <v>0</v>
      </c>
      <c r="BS96" s="310">
        <v>0</v>
      </c>
      <c r="BT96" s="310">
        <v>0</v>
      </c>
      <c r="BU96" s="310">
        <v>0</v>
      </c>
      <c r="BV96" s="310">
        <v>0</v>
      </c>
      <c r="BW96" s="310">
        <v>0</v>
      </c>
      <c r="BX96" s="310">
        <v>0</v>
      </c>
      <c r="BY96" s="310">
        <v>0</v>
      </c>
      <c r="BZ96" s="310">
        <v>0</v>
      </c>
      <c r="CA96" s="310">
        <v>0</v>
      </c>
      <c r="CB96" s="310">
        <v>0</v>
      </c>
      <c r="CC96" s="310">
        <v>1</v>
      </c>
      <c r="CD96" s="311">
        <f t="shared" si="512"/>
        <v>1</v>
      </c>
      <c r="CF96" s="413"/>
      <c r="CG96" s="157" t="s">
        <v>48</v>
      </c>
      <c r="CH96" s="310">
        <v>0</v>
      </c>
      <c r="CI96" s="310">
        <v>0</v>
      </c>
      <c r="CJ96" s="310">
        <v>0</v>
      </c>
      <c r="CK96" s="310">
        <v>0</v>
      </c>
      <c r="CL96" s="310">
        <v>0</v>
      </c>
      <c r="CM96" s="310">
        <v>0</v>
      </c>
      <c r="CN96" s="310">
        <v>0</v>
      </c>
      <c r="CO96" s="310">
        <v>0</v>
      </c>
      <c r="CP96" s="310">
        <v>0</v>
      </c>
      <c r="CQ96" s="310">
        <v>0</v>
      </c>
      <c r="CR96" s="310">
        <v>0</v>
      </c>
      <c r="CS96" s="310">
        <v>0</v>
      </c>
      <c r="CT96" s="311">
        <f t="shared" si="513"/>
        <v>0</v>
      </c>
      <c r="CV96" s="413"/>
      <c r="CW96" s="157" t="s">
        <v>48</v>
      </c>
      <c r="CX96" s="310">
        <v>0</v>
      </c>
      <c r="CY96" s="310">
        <v>0</v>
      </c>
      <c r="CZ96" s="310">
        <v>0</v>
      </c>
      <c r="DA96" s="310">
        <v>0</v>
      </c>
      <c r="DB96" s="310">
        <v>0</v>
      </c>
      <c r="DC96" s="310">
        <v>0</v>
      </c>
      <c r="DD96" s="310">
        <v>0</v>
      </c>
      <c r="DE96" s="310">
        <v>0</v>
      </c>
      <c r="DF96" s="310">
        <v>0</v>
      </c>
      <c r="DG96" s="310">
        <v>0</v>
      </c>
      <c r="DH96" s="310">
        <v>0</v>
      </c>
      <c r="DI96" s="310">
        <v>0</v>
      </c>
      <c r="DJ96" s="311">
        <f t="shared" si="514"/>
        <v>0</v>
      </c>
      <c r="DL96" s="413"/>
      <c r="DM96" s="157" t="s">
        <v>48</v>
      </c>
      <c r="DN96" s="310">
        <v>0</v>
      </c>
      <c r="DO96" s="310">
        <v>0</v>
      </c>
      <c r="DP96" s="310">
        <v>0</v>
      </c>
      <c r="DQ96" s="310">
        <v>0</v>
      </c>
      <c r="DR96" s="310">
        <v>0</v>
      </c>
      <c r="DS96" s="310">
        <v>0</v>
      </c>
      <c r="DT96" s="310">
        <v>0</v>
      </c>
      <c r="DU96" s="310">
        <v>0</v>
      </c>
      <c r="DV96" s="310">
        <v>0</v>
      </c>
      <c r="DW96" s="310">
        <v>0</v>
      </c>
      <c r="DX96" s="310">
        <v>0</v>
      </c>
      <c r="DY96" s="310">
        <v>0</v>
      </c>
      <c r="DZ96" s="311">
        <f t="shared" si="515"/>
        <v>0</v>
      </c>
      <c r="EA96" s="340">
        <f t="shared" si="519"/>
        <v>1</v>
      </c>
    </row>
    <row r="97" spans="1:130" ht="15.75" thickBot="1" x14ac:dyDescent="0.3">
      <c r="B97" s="158" t="s">
        <v>43</v>
      </c>
      <c r="C97" s="150">
        <f>SUM(C84:C96)</f>
        <v>0</v>
      </c>
      <c r="D97" s="150">
        <f t="shared" ref="D97" si="520">SUM(D84:D96)</f>
        <v>0</v>
      </c>
      <c r="E97" s="150">
        <f t="shared" ref="E97" si="521">SUM(E84:E96)</f>
        <v>8396.6293623331985</v>
      </c>
      <c r="F97" s="150">
        <f t="shared" ref="F97" si="522">SUM(F84:F96)</f>
        <v>2003.9292955469759</v>
      </c>
      <c r="G97" s="150">
        <f t="shared" ref="G97" si="523">SUM(G84:G96)</f>
        <v>13421.525978487365</v>
      </c>
      <c r="H97" s="150">
        <f t="shared" ref="H97" si="524">SUM(H84:H96)</f>
        <v>20943.491002384144</v>
      </c>
      <c r="I97" s="150">
        <f t="shared" ref="I97" si="525">SUM(I84:I96)</f>
        <v>6466.5124689041741</v>
      </c>
      <c r="J97" s="150">
        <f t="shared" ref="J97" si="526">SUM(J84:J96)</f>
        <v>5941.3050327169831</v>
      </c>
      <c r="K97" s="150">
        <f t="shared" ref="K97" si="527">SUM(K84:K96)</f>
        <v>86490.504864094604</v>
      </c>
      <c r="L97" s="150">
        <f t="shared" ref="L97" si="528">SUM(L84:L96)</f>
        <v>20132.678608246621</v>
      </c>
      <c r="M97" s="150">
        <f t="shared" ref="M97" si="529">SUM(M84:M96)</f>
        <v>12707.877127380878</v>
      </c>
      <c r="N97" s="285">
        <f t="shared" ref="N97" si="530">SUM(N84:N96)</f>
        <v>7867.1457100383022</v>
      </c>
      <c r="O97" s="64">
        <f t="shared" si="475"/>
        <v>184371.59945013325</v>
      </c>
      <c r="Q97" s="65"/>
      <c r="R97" s="158" t="s">
        <v>43</v>
      </c>
      <c r="S97" s="150">
        <f>SUM(S84:S96)</f>
        <v>0</v>
      </c>
      <c r="T97" s="150">
        <f t="shared" ref="T97" si="531">SUM(T84:T96)</f>
        <v>0</v>
      </c>
      <c r="U97" s="150">
        <f t="shared" ref="U97" si="532">SUM(U84:U96)</f>
        <v>0</v>
      </c>
      <c r="V97" s="150">
        <f t="shared" ref="V97" si="533">SUM(V84:V96)</f>
        <v>0</v>
      </c>
      <c r="W97" s="150">
        <f t="shared" ref="W97" si="534">SUM(W84:W96)</f>
        <v>0</v>
      </c>
      <c r="X97" s="150">
        <f t="shared" ref="X97" si="535">SUM(X84:X96)</f>
        <v>0</v>
      </c>
      <c r="Y97" s="150">
        <f t="shared" ref="Y97" si="536">SUM(Y84:Y96)</f>
        <v>5928.9808909571684</v>
      </c>
      <c r="Z97" s="150">
        <f t="shared" ref="Z97" si="537">SUM(Z84:Z96)</f>
        <v>4800.7647012450125</v>
      </c>
      <c r="AA97" s="150">
        <f t="shared" ref="AA97" si="538">SUM(AA84:AA96)</f>
        <v>0</v>
      </c>
      <c r="AB97" s="150">
        <f t="shared" ref="AB97" si="539">SUM(AB84:AB96)</f>
        <v>0</v>
      </c>
      <c r="AC97" s="150">
        <f t="shared" ref="AC97" si="540">SUM(AC84:AC96)</f>
        <v>0</v>
      </c>
      <c r="AD97" s="285">
        <f t="shared" ref="AD97" si="541">SUM(AD84:AD96)</f>
        <v>4172.3114964567503</v>
      </c>
      <c r="AE97" s="64">
        <f t="shared" si="487"/>
        <v>14902.05708865893</v>
      </c>
      <c r="AG97" s="65"/>
      <c r="AH97" s="158" t="s">
        <v>43</v>
      </c>
      <c r="AI97" s="150">
        <f>SUM(AI84:AI96)</f>
        <v>0</v>
      </c>
      <c r="AJ97" s="150">
        <f t="shared" ref="AJ97" si="542">SUM(AJ84:AJ96)</f>
        <v>0</v>
      </c>
      <c r="AK97" s="150">
        <f t="shared" ref="AK97" si="543">SUM(AK84:AK96)</f>
        <v>0</v>
      </c>
      <c r="AL97" s="150">
        <f t="shared" ref="AL97" si="544">SUM(AL84:AL96)</f>
        <v>0</v>
      </c>
      <c r="AM97" s="150">
        <f t="shared" ref="AM97" si="545">SUM(AM84:AM96)</f>
        <v>0</v>
      </c>
      <c r="AN97" s="150">
        <f t="shared" ref="AN97" si="546">SUM(AN84:AN96)</f>
        <v>0</v>
      </c>
      <c r="AO97" s="150">
        <f t="shared" ref="AO97" si="547">SUM(AO84:AO96)</f>
        <v>0</v>
      </c>
      <c r="AP97" s="150">
        <f t="shared" ref="AP97" si="548">SUM(AP84:AP96)</f>
        <v>0</v>
      </c>
      <c r="AQ97" s="150">
        <f t="shared" ref="AQ97" si="549">SUM(AQ84:AQ96)</f>
        <v>0</v>
      </c>
      <c r="AR97" s="150">
        <f t="shared" ref="AR97" si="550">SUM(AR84:AR96)</f>
        <v>0</v>
      </c>
      <c r="AS97" s="150">
        <f t="shared" ref="AS97" si="551">SUM(AS84:AS96)</f>
        <v>0</v>
      </c>
      <c r="AT97" s="285">
        <f t="shared" ref="AT97" si="552">SUM(AT84:AT96)</f>
        <v>0</v>
      </c>
      <c r="AU97" s="64">
        <f t="shared" si="499"/>
        <v>0</v>
      </c>
      <c r="AW97" s="65"/>
      <c r="AX97" s="158" t="s">
        <v>43</v>
      </c>
      <c r="AY97" s="150">
        <f>SUM(AY84:AY96)</f>
        <v>0</v>
      </c>
      <c r="AZ97" s="150">
        <f t="shared" ref="AZ97" si="553">SUM(AZ84:AZ96)</f>
        <v>0</v>
      </c>
      <c r="BA97" s="150">
        <f t="shared" ref="BA97" si="554">SUM(BA84:BA96)</f>
        <v>0</v>
      </c>
      <c r="BB97" s="150">
        <f t="shared" ref="BB97" si="555">SUM(BB84:BB96)</f>
        <v>0</v>
      </c>
      <c r="BC97" s="150">
        <f t="shared" ref="BC97" si="556">SUM(BC84:BC96)</f>
        <v>0</v>
      </c>
      <c r="BD97" s="150">
        <f t="shared" ref="BD97" si="557">SUM(BD84:BD96)</f>
        <v>0</v>
      </c>
      <c r="BE97" s="150">
        <f t="shared" ref="BE97" si="558">SUM(BE84:BE96)</f>
        <v>0</v>
      </c>
      <c r="BF97" s="150">
        <f t="shared" ref="BF97" si="559">SUM(BF84:BF96)</f>
        <v>0</v>
      </c>
      <c r="BG97" s="150">
        <f t="shared" ref="BG97" si="560">SUM(BG84:BG96)</f>
        <v>0</v>
      </c>
      <c r="BH97" s="150">
        <f t="shared" ref="BH97" si="561">SUM(BH84:BH96)</f>
        <v>0</v>
      </c>
      <c r="BI97" s="150">
        <f t="shared" ref="BI97" si="562">SUM(BI84:BI96)</f>
        <v>0</v>
      </c>
      <c r="BJ97" s="285">
        <f t="shared" ref="BJ97" si="563">SUM(BJ84:BJ96)</f>
        <v>0</v>
      </c>
      <c r="BK97" s="64">
        <f t="shared" si="511"/>
        <v>0</v>
      </c>
      <c r="BN97" s="322">
        <f>SUM(BN84:BN96)</f>
        <v>199273.65653879219</v>
      </c>
      <c r="BP97" s="65"/>
      <c r="BQ97" s="158" t="s">
        <v>43</v>
      </c>
      <c r="BR97" s="312"/>
      <c r="BS97" s="312"/>
      <c r="BT97" s="312"/>
      <c r="BU97" s="312"/>
      <c r="BV97" s="312"/>
      <c r="BW97" s="312"/>
      <c r="BX97" s="312"/>
      <c r="BY97" s="312"/>
      <c r="BZ97" s="312"/>
      <c r="CA97" s="312"/>
      <c r="CB97" s="312"/>
      <c r="CC97" s="328"/>
      <c r="CD97" s="315"/>
      <c r="CF97" s="65"/>
      <c r="CG97" s="158" t="s">
        <v>43</v>
      </c>
      <c r="CH97" s="312"/>
      <c r="CI97" s="312"/>
      <c r="CJ97" s="312"/>
      <c r="CK97" s="312"/>
      <c r="CL97" s="312"/>
      <c r="CM97" s="312"/>
      <c r="CN97" s="312"/>
      <c r="CO97" s="312"/>
      <c r="CP97" s="312"/>
      <c r="CQ97" s="312"/>
      <c r="CR97" s="312"/>
      <c r="CS97" s="328"/>
      <c r="CT97" s="315"/>
      <c r="CV97" s="65"/>
      <c r="CW97" s="158" t="s">
        <v>43</v>
      </c>
      <c r="CX97" s="312"/>
      <c r="CY97" s="312"/>
      <c r="CZ97" s="312"/>
      <c r="DA97" s="312"/>
      <c r="DB97" s="312"/>
      <c r="DC97" s="312"/>
      <c r="DD97" s="312"/>
      <c r="DE97" s="312"/>
      <c r="DF97" s="312"/>
      <c r="DG97" s="312"/>
      <c r="DH97" s="312"/>
      <c r="DI97" s="328"/>
      <c r="DJ97" s="315"/>
      <c r="DL97" s="65"/>
      <c r="DM97" s="158" t="s">
        <v>43</v>
      </c>
      <c r="DN97" s="312"/>
      <c r="DO97" s="312"/>
      <c r="DP97" s="312"/>
      <c r="DQ97" s="312"/>
      <c r="DR97" s="312"/>
      <c r="DS97" s="312"/>
      <c r="DT97" s="312"/>
      <c r="DU97" s="312"/>
      <c r="DV97" s="312"/>
      <c r="DW97" s="312"/>
      <c r="DX97" s="312"/>
      <c r="DY97" s="328"/>
      <c r="DZ97" s="315"/>
    </row>
    <row r="98" spans="1:130" ht="21.75" thickBot="1" x14ac:dyDescent="0.3">
      <c r="A98" s="66"/>
      <c r="Q98" s="66"/>
      <c r="AG98" s="66"/>
      <c r="AW98" s="66"/>
      <c r="BP98" s="66"/>
      <c r="CF98" s="66"/>
      <c r="CV98" s="66"/>
      <c r="DL98" s="66"/>
    </row>
    <row r="99" spans="1:130" ht="15.75" thickBot="1" x14ac:dyDescent="0.3">
      <c r="B99" s="145" t="s">
        <v>36</v>
      </c>
      <c r="C99" s="146" t="str">
        <f t="shared" ref="C99:N99" si="564">C$3</f>
        <v>Jan</v>
      </c>
      <c r="D99" s="146" t="str">
        <f t="shared" si="564"/>
        <v>Feb</v>
      </c>
      <c r="E99" s="146" t="str">
        <f t="shared" si="564"/>
        <v>Mar</v>
      </c>
      <c r="F99" s="146" t="str">
        <f t="shared" si="564"/>
        <v>Apr</v>
      </c>
      <c r="G99" s="146" t="str">
        <f t="shared" si="564"/>
        <v>May</v>
      </c>
      <c r="H99" s="146" t="str">
        <f t="shared" si="564"/>
        <v>Jun</v>
      </c>
      <c r="I99" s="146" t="str">
        <f t="shared" si="564"/>
        <v>Jul</v>
      </c>
      <c r="J99" s="146" t="str">
        <f t="shared" si="564"/>
        <v>Aug</v>
      </c>
      <c r="K99" s="146" t="str">
        <f t="shared" si="564"/>
        <v>Sep</v>
      </c>
      <c r="L99" s="146" t="str">
        <f t="shared" si="564"/>
        <v>Oct</v>
      </c>
      <c r="M99" s="146" t="str">
        <f t="shared" si="564"/>
        <v>Nov</v>
      </c>
      <c r="N99" s="146" t="str">
        <f t="shared" si="564"/>
        <v>Dec</v>
      </c>
      <c r="O99" s="147" t="s">
        <v>34</v>
      </c>
      <c r="Q99" s="65"/>
      <c r="R99" s="145" t="s">
        <v>36</v>
      </c>
      <c r="S99" s="146" t="str">
        <f t="shared" ref="S99:AD99" si="565">S$3</f>
        <v>Jan</v>
      </c>
      <c r="T99" s="146" t="str">
        <f t="shared" si="565"/>
        <v>Feb</v>
      </c>
      <c r="U99" s="146" t="str">
        <f t="shared" si="565"/>
        <v>Mar</v>
      </c>
      <c r="V99" s="146" t="str">
        <f t="shared" si="565"/>
        <v>Apr</v>
      </c>
      <c r="W99" s="146" t="str">
        <f t="shared" si="565"/>
        <v>May</v>
      </c>
      <c r="X99" s="146" t="str">
        <f t="shared" si="565"/>
        <v>Jun</v>
      </c>
      <c r="Y99" s="146" t="str">
        <f t="shared" si="565"/>
        <v>Jul</v>
      </c>
      <c r="Z99" s="146" t="str">
        <f t="shared" si="565"/>
        <v>Aug</v>
      </c>
      <c r="AA99" s="146" t="str">
        <f t="shared" si="565"/>
        <v>Sep</v>
      </c>
      <c r="AB99" s="146" t="str">
        <f t="shared" si="565"/>
        <v>Oct</v>
      </c>
      <c r="AC99" s="146" t="str">
        <f t="shared" si="565"/>
        <v>Nov</v>
      </c>
      <c r="AD99" s="146" t="str">
        <f t="shared" si="565"/>
        <v>Dec</v>
      </c>
      <c r="AE99" s="147" t="s">
        <v>34</v>
      </c>
      <c r="AG99" s="65"/>
      <c r="AH99" s="145" t="s">
        <v>36</v>
      </c>
      <c r="AI99" s="146" t="str">
        <f t="shared" ref="AI99:AT99" si="566">AI$3</f>
        <v>Jan</v>
      </c>
      <c r="AJ99" s="146" t="str">
        <f t="shared" si="566"/>
        <v>Feb</v>
      </c>
      <c r="AK99" s="146" t="str">
        <f t="shared" si="566"/>
        <v>Mar</v>
      </c>
      <c r="AL99" s="146" t="str">
        <f t="shared" si="566"/>
        <v>Apr</v>
      </c>
      <c r="AM99" s="146" t="str">
        <f t="shared" si="566"/>
        <v>May</v>
      </c>
      <c r="AN99" s="146" t="str">
        <f t="shared" si="566"/>
        <v>Jun</v>
      </c>
      <c r="AO99" s="146" t="str">
        <f t="shared" si="566"/>
        <v>Jul</v>
      </c>
      <c r="AP99" s="146" t="str">
        <f t="shared" si="566"/>
        <v>Aug</v>
      </c>
      <c r="AQ99" s="146" t="str">
        <f t="shared" si="566"/>
        <v>Sep</v>
      </c>
      <c r="AR99" s="146" t="str">
        <f t="shared" si="566"/>
        <v>Oct</v>
      </c>
      <c r="AS99" s="146" t="str">
        <f t="shared" si="566"/>
        <v>Nov</v>
      </c>
      <c r="AT99" s="146" t="str">
        <f t="shared" si="566"/>
        <v>Dec</v>
      </c>
      <c r="AU99" s="147" t="s">
        <v>34</v>
      </c>
      <c r="AW99" s="65"/>
      <c r="AX99" s="145" t="s">
        <v>36</v>
      </c>
      <c r="AY99" s="146" t="str">
        <f t="shared" ref="AY99:BJ99" si="567">AY$3</f>
        <v>Jan</v>
      </c>
      <c r="AZ99" s="146" t="str">
        <f t="shared" si="567"/>
        <v>Feb</v>
      </c>
      <c r="BA99" s="146" t="str">
        <f t="shared" si="567"/>
        <v>Mar</v>
      </c>
      <c r="BB99" s="146" t="str">
        <f t="shared" si="567"/>
        <v>Apr</v>
      </c>
      <c r="BC99" s="146" t="str">
        <f t="shared" si="567"/>
        <v>May</v>
      </c>
      <c r="BD99" s="146" t="str">
        <f t="shared" si="567"/>
        <v>Jun</v>
      </c>
      <c r="BE99" s="146" t="str">
        <f t="shared" si="567"/>
        <v>Jul</v>
      </c>
      <c r="BF99" s="146" t="str">
        <f t="shared" si="567"/>
        <v>Aug</v>
      </c>
      <c r="BG99" s="146" t="str">
        <f t="shared" si="567"/>
        <v>Sep</v>
      </c>
      <c r="BH99" s="146" t="str">
        <f t="shared" si="567"/>
        <v>Oct</v>
      </c>
      <c r="BI99" s="146" t="str">
        <f t="shared" si="567"/>
        <v>Nov</v>
      </c>
      <c r="BJ99" s="146" t="str">
        <f t="shared" si="567"/>
        <v>Dec</v>
      </c>
      <c r="BK99" s="147" t="s">
        <v>34</v>
      </c>
      <c r="BN99" s="320" t="s">
        <v>34</v>
      </c>
    </row>
    <row r="100" spans="1:130" ht="15" customHeight="1" x14ac:dyDescent="0.25">
      <c r="A100" s="420" t="s">
        <v>167</v>
      </c>
      <c r="B100" s="157" t="s">
        <v>60</v>
      </c>
      <c r="C100" s="3">
        <f>C20+C36+C52</f>
        <v>0</v>
      </c>
      <c r="D100" s="3">
        <f t="shared" ref="D100:N100" si="568">D20+D36+D52</f>
        <v>0</v>
      </c>
      <c r="E100" s="3">
        <f t="shared" si="568"/>
        <v>0</v>
      </c>
      <c r="F100" s="3">
        <f t="shared" si="568"/>
        <v>0</v>
      </c>
      <c r="G100" s="3">
        <f t="shared" si="568"/>
        <v>0</v>
      </c>
      <c r="H100" s="3">
        <f t="shared" si="568"/>
        <v>0</v>
      </c>
      <c r="I100" s="3">
        <f t="shared" si="568"/>
        <v>0</v>
      </c>
      <c r="J100" s="3">
        <f t="shared" si="568"/>
        <v>0</v>
      </c>
      <c r="K100" s="3">
        <f t="shared" si="568"/>
        <v>0</v>
      </c>
      <c r="L100" s="3">
        <f t="shared" si="568"/>
        <v>0</v>
      </c>
      <c r="M100" s="3">
        <f t="shared" si="568"/>
        <v>0</v>
      </c>
      <c r="N100" s="83">
        <f t="shared" si="568"/>
        <v>0</v>
      </c>
      <c r="O100" s="61">
        <f t="shared" ref="O100:O113" si="569">SUM(C100:N100)</f>
        <v>0</v>
      </c>
      <c r="Q100" s="420" t="s">
        <v>167</v>
      </c>
      <c r="R100" s="157" t="s">
        <v>60</v>
      </c>
      <c r="S100" s="3">
        <f>S20+S36+S52</f>
        <v>0</v>
      </c>
      <c r="T100" s="3">
        <f t="shared" ref="T100:AD100" si="570">T20+T36+T52</f>
        <v>116190.14262052324</v>
      </c>
      <c r="U100" s="3">
        <f t="shared" si="570"/>
        <v>29060.006869772456</v>
      </c>
      <c r="V100" s="3">
        <f t="shared" si="570"/>
        <v>26678.035544001541</v>
      </c>
      <c r="W100" s="3">
        <f t="shared" si="570"/>
        <v>253096.45945894005</v>
      </c>
      <c r="X100" s="3">
        <f t="shared" si="570"/>
        <v>141883.6764182772</v>
      </c>
      <c r="Y100" s="3">
        <f t="shared" si="570"/>
        <v>27235.149644647718</v>
      </c>
      <c r="Z100" s="3">
        <f t="shared" si="570"/>
        <v>32140.473170346635</v>
      </c>
      <c r="AA100" s="3">
        <f t="shared" si="570"/>
        <v>112228.18941189072</v>
      </c>
      <c r="AB100" s="3">
        <f t="shared" si="570"/>
        <v>115698.78181941205</v>
      </c>
      <c r="AC100" s="3">
        <f t="shared" si="570"/>
        <v>204769.45253827574</v>
      </c>
      <c r="AD100" s="83">
        <f t="shared" si="570"/>
        <v>358436.34289292304</v>
      </c>
      <c r="AE100" s="61">
        <f t="shared" ref="AE100:AE113" si="571">SUM(S100:AD100)</f>
        <v>1417416.7103890101</v>
      </c>
      <c r="AG100" s="420" t="s">
        <v>167</v>
      </c>
      <c r="AH100" s="157" t="s">
        <v>60</v>
      </c>
      <c r="AI100" s="3">
        <f>AI20+AI36+AI52</f>
        <v>0</v>
      </c>
      <c r="AJ100" s="3">
        <f t="shared" ref="AJ100:AT100" si="572">AJ20+AJ36+AJ52</f>
        <v>0</v>
      </c>
      <c r="AK100" s="3">
        <f t="shared" si="572"/>
        <v>0</v>
      </c>
      <c r="AL100" s="3">
        <f t="shared" si="572"/>
        <v>128533.99620065581</v>
      </c>
      <c r="AM100" s="3">
        <f t="shared" si="572"/>
        <v>0</v>
      </c>
      <c r="AN100" s="3">
        <f t="shared" si="572"/>
        <v>19517.397991545389</v>
      </c>
      <c r="AO100" s="3">
        <f t="shared" si="572"/>
        <v>48406.351561857889</v>
      </c>
      <c r="AP100" s="3">
        <f t="shared" si="572"/>
        <v>0</v>
      </c>
      <c r="AQ100" s="3">
        <f t="shared" si="572"/>
        <v>0</v>
      </c>
      <c r="AR100" s="3">
        <f t="shared" si="572"/>
        <v>0</v>
      </c>
      <c r="AS100" s="3">
        <f t="shared" si="572"/>
        <v>0</v>
      </c>
      <c r="AT100" s="83">
        <f t="shared" si="572"/>
        <v>150838.04731125143</v>
      </c>
      <c r="AU100" s="61">
        <f t="shared" ref="AU100:AU113" si="573">SUM(AI100:AT100)</f>
        <v>347295.79306531051</v>
      </c>
      <c r="AW100" s="420" t="s">
        <v>167</v>
      </c>
      <c r="AX100" s="157" t="s">
        <v>60</v>
      </c>
      <c r="AY100" s="3">
        <f>AY20+AY36+AY52</f>
        <v>0</v>
      </c>
      <c r="AZ100" s="3">
        <f t="shared" ref="AZ100:BJ100" si="574">AZ20+AZ36+AZ52</f>
        <v>0</v>
      </c>
      <c r="BA100" s="3">
        <f t="shared" si="574"/>
        <v>0</v>
      </c>
      <c r="BB100" s="3">
        <f t="shared" si="574"/>
        <v>0</v>
      </c>
      <c r="BC100" s="3">
        <f t="shared" si="574"/>
        <v>0</v>
      </c>
      <c r="BD100" s="3">
        <f t="shared" si="574"/>
        <v>0</v>
      </c>
      <c r="BE100" s="3">
        <f t="shared" si="574"/>
        <v>0</v>
      </c>
      <c r="BF100" s="3">
        <f t="shared" si="574"/>
        <v>0</v>
      </c>
      <c r="BG100" s="3">
        <f t="shared" si="574"/>
        <v>0</v>
      </c>
      <c r="BH100" s="3">
        <f t="shared" si="574"/>
        <v>0</v>
      </c>
      <c r="BI100" s="3">
        <f t="shared" si="574"/>
        <v>0</v>
      </c>
      <c r="BJ100" s="83">
        <f t="shared" si="574"/>
        <v>170514.15678191601</v>
      </c>
      <c r="BK100" s="61">
        <f t="shared" ref="BK100:BK113" si="575">SUM(AY100:BJ100)</f>
        <v>170514.15678191601</v>
      </c>
      <c r="BN100" s="343">
        <f t="shared" ref="BN100" si="576">BN20+BN36+BN52</f>
        <v>1935226.6602362369</v>
      </c>
    </row>
    <row r="101" spans="1:130" x14ac:dyDescent="0.25">
      <c r="A101" s="421"/>
      <c r="B101" s="157" t="s">
        <v>59</v>
      </c>
      <c r="C101" s="3">
        <f t="shared" ref="C101:N101" si="577">C21+C37+C53</f>
        <v>0</v>
      </c>
      <c r="D101" s="3">
        <f t="shared" si="577"/>
        <v>0</v>
      </c>
      <c r="E101" s="3">
        <f t="shared" si="577"/>
        <v>0</v>
      </c>
      <c r="F101" s="3">
        <f t="shared" si="577"/>
        <v>0</v>
      </c>
      <c r="G101" s="3">
        <f t="shared" si="577"/>
        <v>0</v>
      </c>
      <c r="H101" s="3">
        <f t="shared" si="577"/>
        <v>0</v>
      </c>
      <c r="I101" s="3">
        <f t="shared" si="577"/>
        <v>0</v>
      </c>
      <c r="J101" s="3">
        <f t="shared" si="577"/>
        <v>0</v>
      </c>
      <c r="K101" s="3">
        <f t="shared" si="577"/>
        <v>0</v>
      </c>
      <c r="L101" s="3">
        <f t="shared" si="577"/>
        <v>0</v>
      </c>
      <c r="M101" s="3">
        <f t="shared" si="577"/>
        <v>0</v>
      </c>
      <c r="N101" s="83">
        <f t="shared" si="577"/>
        <v>0</v>
      </c>
      <c r="O101" s="61">
        <f t="shared" si="569"/>
        <v>0</v>
      </c>
      <c r="Q101" s="421"/>
      <c r="R101" s="157" t="s">
        <v>59</v>
      </c>
      <c r="S101" s="3">
        <f t="shared" ref="S101:AD101" si="578">S21+S37+S53</f>
        <v>0</v>
      </c>
      <c r="T101" s="3">
        <f t="shared" si="578"/>
        <v>0</v>
      </c>
      <c r="U101" s="3">
        <f t="shared" si="578"/>
        <v>0</v>
      </c>
      <c r="V101" s="3">
        <f t="shared" si="578"/>
        <v>0</v>
      </c>
      <c r="W101" s="3">
        <f t="shared" si="578"/>
        <v>22927.20472652906</v>
      </c>
      <c r="X101" s="3">
        <f t="shared" si="578"/>
        <v>0</v>
      </c>
      <c r="Y101" s="3">
        <f t="shared" si="578"/>
        <v>0</v>
      </c>
      <c r="Z101" s="3">
        <f t="shared" si="578"/>
        <v>0</v>
      </c>
      <c r="AA101" s="3">
        <f t="shared" si="578"/>
        <v>0</v>
      </c>
      <c r="AB101" s="3">
        <f t="shared" si="578"/>
        <v>52421.063866084456</v>
      </c>
      <c r="AC101" s="3">
        <f t="shared" si="578"/>
        <v>0</v>
      </c>
      <c r="AD101" s="83">
        <f t="shared" si="578"/>
        <v>0</v>
      </c>
      <c r="AE101" s="61">
        <f t="shared" si="571"/>
        <v>75348.268592613516</v>
      </c>
      <c r="AG101" s="421"/>
      <c r="AH101" s="157" t="s">
        <v>59</v>
      </c>
      <c r="AI101" s="3">
        <f t="shared" ref="AI101:AT101" si="579">AI21+AI37+AI53</f>
        <v>0</v>
      </c>
      <c r="AJ101" s="3">
        <f t="shared" si="579"/>
        <v>0</v>
      </c>
      <c r="AK101" s="3">
        <f t="shared" si="579"/>
        <v>0</v>
      </c>
      <c r="AL101" s="3">
        <f t="shared" si="579"/>
        <v>0</v>
      </c>
      <c r="AM101" s="3">
        <f t="shared" si="579"/>
        <v>0</v>
      </c>
      <c r="AN101" s="3">
        <f t="shared" si="579"/>
        <v>0</v>
      </c>
      <c r="AO101" s="3">
        <f t="shared" si="579"/>
        <v>0</v>
      </c>
      <c r="AP101" s="3">
        <f t="shared" si="579"/>
        <v>0</v>
      </c>
      <c r="AQ101" s="3">
        <f t="shared" si="579"/>
        <v>0</v>
      </c>
      <c r="AR101" s="3">
        <f t="shared" si="579"/>
        <v>0</v>
      </c>
      <c r="AS101" s="3">
        <f t="shared" si="579"/>
        <v>0</v>
      </c>
      <c r="AT101" s="83">
        <f t="shared" si="579"/>
        <v>15162.202016551691</v>
      </c>
      <c r="AU101" s="61">
        <f t="shared" si="573"/>
        <v>15162.202016551691</v>
      </c>
      <c r="AW101" s="421"/>
      <c r="AX101" s="157" t="s">
        <v>59</v>
      </c>
      <c r="AY101" s="3">
        <f t="shared" ref="AY101:BJ101" si="580">AY21+AY37+AY53</f>
        <v>0</v>
      </c>
      <c r="AZ101" s="3">
        <f t="shared" si="580"/>
        <v>0</v>
      </c>
      <c r="BA101" s="3">
        <f t="shared" si="580"/>
        <v>0</v>
      </c>
      <c r="BB101" s="3">
        <f t="shared" si="580"/>
        <v>0</v>
      </c>
      <c r="BC101" s="3">
        <f t="shared" si="580"/>
        <v>0</v>
      </c>
      <c r="BD101" s="3">
        <f t="shared" si="580"/>
        <v>0</v>
      </c>
      <c r="BE101" s="3">
        <f t="shared" si="580"/>
        <v>0</v>
      </c>
      <c r="BF101" s="3">
        <f t="shared" si="580"/>
        <v>0</v>
      </c>
      <c r="BG101" s="3">
        <f t="shared" si="580"/>
        <v>0</v>
      </c>
      <c r="BH101" s="3">
        <f t="shared" si="580"/>
        <v>0</v>
      </c>
      <c r="BI101" s="3">
        <f t="shared" si="580"/>
        <v>0</v>
      </c>
      <c r="BJ101" s="83">
        <f t="shared" si="580"/>
        <v>0</v>
      </c>
      <c r="BK101" s="61">
        <f t="shared" si="575"/>
        <v>0</v>
      </c>
      <c r="BN101" s="343">
        <f t="shared" ref="BN101" si="581">BN21+BN37+BN53</f>
        <v>90510.470609165204</v>
      </c>
    </row>
    <row r="102" spans="1:130" x14ac:dyDescent="0.25">
      <c r="A102" s="421"/>
      <c r="B102" s="157" t="s">
        <v>58</v>
      </c>
      <c r="C102" s="3">
        <f t="shared" ref="C102:N102" si="582">C22+C38+C54</f>
        <v>0</v>
      </c>
      <c r="D102" s="3">
        <f t="shared" si="582"/>
        <v>0</v>
      </c>
      <c r="E102" s="3">
        <f t="shared" si="582"/>
        <v>0</v>
      </c>
      <c r="F102" s="3">
        <f t="shared" si="582"/>
        <v>0</v>
      </c>
      <c r="G102" s="3">
        <f t="shared" si="582"/>
        <v>0</v>
      </c>
      <c r="H102" s="3">
        <f t="shared" si="582"/>
        <v>0</v>
      </c>
      <c r="I102" s="3">
        <f t="shared" si="582"/>
        <v>0</v>
      </c>
      <c r="J102" s="3">
        <f t="shared" si="582"/>
        <v>0</v>
      </c>
      <c r="K102" s="3">
        <f t="shared" si="582"/>
        <v>0</v>
      </c>
      <c r="L102" s="3">
        <f t="shared" si="582"/>
        <v>0</v>
      </c>
      <c r="M102" s="3">
        <f t="shared" si="582"/>
        <v>0</v>
      </c>
      <c r="N102" s="83">
        <f t="shared" si="582"/>
        <v>0</v>
      </c>
      <c r="O102" s="61">
        <f t="shared" si="569"/>
        <v>0</v>
      </c>
      <c r="Q102" s="421"/>
      <c r="R102" s="157" t="s">
        <v>58</v>
      </c>
      <c r="S102" s="3">
        <f t="shared" ref="S102:AD102" si="583">S22+S38+S54</f>
        <v>0</v>
      </c>
      <c r="T102" s="3">
        <f t="shared" si="583"/>
        <v>0</v>
      </c>
      <c r="U102" s="3">
        <f t="shared" si="583"/>
        <v>0</v>
      </c>
      <c r="V102" s="3">
        <f t="shared" si="583"/>
        <v>1168.3227932083889</v>
      </c>
      <c r="W102" s="3">
        <f t="shared" si="583"/>
        <v>0</v>
      </c>
      <c r="X102" s="3">
        <f t="shared" si="583"/>
        <v>0</v>
      </c>
      <c r="Y102" s="3">
        <f t="shared" si="583"/>
        <v>0</v>
      </c>
      <c r="Z102" s="3">
        <f t="shared" si="583"/>
        <v>0</v>
      </c>
      <c r="AA102" s="3">
        <f t="shared" si="583"/>
        <v>2068.1261521958322</v>
      </c>
      <c r="AB102" s="3">
        <f t="shared" si="583"/>
        <v>16344.146150595498</v>
      </c>
      <c r="AC102" s="3">
        <f t="shared" si="583"/>
        <v>6222.8062608967775</v>
      </c>
      <c r="AD102" s="83">
        <f t="shared" si="583"/>
        <v>16935.348625167091</v>
      </c>
      <c r="AE102" s="61">
        <f t="shared" si="571"/>
        <v>42738.749982063586</v>
      </c>
      <c r="AG102" s="421"/>
      <c r="AH102" s="157" t="s">
        <v>58</v>
      </c>
      <c r="AI102" s="3">
        <f t="shared" ref="AI102:AT102" si="584">AI22+AI38+AI54</f>
        <v>0</v>
      </c>
      <c r="AJ102" s="3">
        <f t="shared" si="584"/>
        <v>0</v>
      </c>
      <c r="AK102" s="3">
        <f t="shared" si="584"/>
        <v>0</v>
      </c>
      <c r="AL102" s="3">
        <f t="shared" si="584"/>
        <v>0</v>
      </c>
      <c r="AM102" s="3">
        <f t="shared" si="584"/>
        <v>0</v>
      </c>
      <c r="AN102" s="3">
        <f t="shared" si="584"/>
        <v>12389.352060809382</v>
      </c>
      <c r="AO102" s="3">
        <f t="shared" si="584"/>
        <v>0</v>
      </c>
      <c r="AP102" s="3">
        <f t="shared" si="584"/>
        <v>0</v>
      </c>
      <c r="AQ102" s="3">
        <f t="shared" si="584"/>
        <v>0</v>
      </c>
      <c r="AR102" s="3">
        <f t="shared" si="584"/>
        <v>0</v>
      </c>
      <c r="AS102" s="3">
        <f t="shared" si="584"/>
        <v>0</v>
      </c>
      <c r="AT102" s="83">
        <f t="shared" si="584"/>
        <v>0</v>
      </c>
      <c r="AU102" s="61">
        <f t="shared" si="573"/>
        <v>12389.352060809382</v>
      </c>
      <c r="AW102" s="421"/>
      <c r="AX102" s="157" t="s">
        <v>58</v>
      </c>
      <c r="AY102" s="3">
        <f t="shared" ref="AY102:BJ102" si="585">AY22+AY38+AY54</f>
        <v>0</v>
      </c>
      <c r="AZ102" s="3">
        <f t="shared" si="585"/>
        <v>0</v>
      </c>
      <c r="BA102" s="3">
        <f t="shared" si="585"/>
        <v>0</v>
      </c>
      <c r="BB102" s="3">
        <f t="shared" si="585"/>
        <v>0</v>
      </c>
      <c r="BC102" s="3">
        <f t="shared" si="585"/>
        <v>0</v>
      </c>
      <c r="BD102" s="3">
        <f t="shared" si="585"/>
        <v>0</v>
      </c>
      <c r="BE102" s="3">
        <f t="shared" si="585"/>
        <v>0</v>
      </c>
      <c r="BF102" s="3">
        <f t="shared" si="585"/>
        <v>0</v>
      </c>
      <c r="BG102" s="3">
        <f t="shared" si="585"/>
        <v>0</v>
      </c>
      <c r="BH102" s="3">
        <f t="shared" si="585"/>
        <v>0</v>
      </c>
      <c r="BI102" s="3">
        <f t="shared" si="585"/>
        <v>0</v>
      </c>
      <c r="BJ102" s="83">
        <f t="shared" si="585"/>
        <v>0</v>
      </c>
      <c r="BK102" s="61">
        <f t="shared" si="575"/>
        <v>0</v>
      </c>
      <c r="BN102" s="343">
        <f t="shared" ref="BN102" si="586">BN22+BN38+BN54</f>
        <v>55128.102042872975</v>
      </c>
    </row>
    <row r="103" spans="1:130" x14ac:dyDescent="0.25">
      <c r="A103" s="421"/>
      <c r="B103" s="157" t="s">
        <v>57</v>
      </c>
      <c r="C103" s="3">
        <f t="shared" ref="C103:N103" si="587">C23+C39+C55</f>
        <v>0</v>
      </c>
      <c r="D103" s="3">
        <f t="shared" si="587"/>
        <v>3655.5923645045496</v>
      </c>
      <c r="E103" s="3">
        <f t="shared" si="587"/>
        <v>6270.964082261904</v>
      </c>
      <c r="F103" s="3">
        <f t="shared" si="587"/>
        <v>31533.289755521513</v>
      </c>
      <c r="G103" s="3">
        <f t="shared" si="587"/>
        <v>26814.880670863349</v>
      </c>
      <c r="H103" s="3">
        <f t="shared" si="587"/>
        <v>11329.498939570352</v>
      </c>
      <c r="I103" s="3">
        <f t="shared" si="587"/>
        <v>10722.315067573572</v>
      </c>
      <c r="J103" s="3">
        <f t="shared" si="587"/>
        <v>13520.785056488707</v>
      </c>
      <c r="K103" s="3">
        <f t="shared" si="587"/>
        <v>81642.012873122381</v>
      </c>
      <c r="L103" s="3">
        <f t="shared" si="587"/>
        <v>17594.68641420436</v>
      </c>
      <c r="M103" s="3">
        <f t="shared" si="587"/>
        <v>112360.67054644031</v>
      </c>
      <c r="N103" s="83">
        <f t="shared" si="587"/>
        <v>461725.47303649114</v>
      </c>
      <c r="O103" s="61">
        <f t="shared" si="569"/>
        <v>777170.16880704206</v>
      </c>
      <c r="Q103" s="421"/>
      <c r="R103" s="157" t="s">
        <v>57</v>
      </c>
      <c r="S103" s="3">
        <f t="shared" ref="S103:AD103" si="588">S23+S39+S55</f>
        <v>0</v>
      </c>
      <c r="T103" s="3">
        <f t="shared" si="588"/>
        <v>42439.987940664185</v>
      </c>
      <c r="U103" s="3">
        <f t="shared" si="588"/>
        <v>181917.00311078958</v>
      </c>
      <c r="V103" s="3">
        <f t="shared" si="588"/>
        <v>484408.59788349428</v>
      </c>
      <c r="W103" s="3">
        <f t="shared" si="588"/>
        <v>360258.64870472887</v>
      </c>
      <c r="X103" s="3">
        <f t="shared" si="588"/>
        <v>231334.52022004494</v>
      </c>
      <c r="Y103" s="3">
        <f t="shared" si="588"/>
        <v>179643.05070194363</v>
      </c>
      <c r="Z103" s="3">
        <f t="shared" si="588"/>
        <v>272968.48238623264</v>
      </c>
      <c r="AA103" s="3">
        <f t="shared" si="588"/>
        <v>337848.81524618668</v>
      </c>
      <c r="AB103" s="3">
        <f t="shared" si="588"/>
        <v>521158.51216529537</v>
      </c>
      <c r="AC103" s="3">
        <f t="shared" si="588"/>
        <v>652621.39338968182</v>
      </c>
      <c r="AD103" s="83">
        <f t="shared" si="588"/>
        <v>1786130.1724075908</v>
      </c>
      <c r="AE103" s="61">
        <f t="shared" si="571"/>
        <v>5050729.1841566525</v>
      </c>
      <c r="AG103" s="421"/>
      <c r="AH103" s="157" t="s">
        <v>57</v>
      </c>
      <c r="AI103" s="3">
        <f t="shared" ref="AI103:AT103" si="589">AI23+AI39+AI55</f>
        <v>0</v>
      </c>
      <c r="AJ103" s="3">
        <f t="shared" si="589"/>
        <v>0</v>
      </c>
      <c r="AK103" s="3">
        <f t="shared" si="589"/>
        <v>0</v>
      </c>
      <c r="AL103" s="3">
        <f t="shared" si="589"/>
        <v>0</v>
      </c>
      <c r="AM103" s="3">
        <f t="shared" si="589"/>
        <v>46767.262971395983</v>
      </c>
      <c r="AN103" s="3">
        <f t="shared" si="589"/>
        <v>926481.07812334248</v>
      </c>
      <c r="AO103" s="3">
        <f t="shared" si="589"/>
        <v>214417.76470995331</v>
      </c>
      <c r="AP103" s="3">
        <f t="shared" si="589"/>
        <v>13809.166788718298</v>
      </c>
      <c r="AQ103" s="3">
        <f t="shared" si="589"/>
        <v>5504.5651659524319</v>
      </c>
      <c r="AR103" s="3">
        <f t="shared" si="589"/>
        <v>55713.603722941654</v>
      </c>
      <c r="AS103" s="3">
        <f t="shared" si="589"/>
        <v>120608.39973572064</v>
      </c>
      <c r="AT103" s="83">
        <f t="shared" si="589"/>
        <v>1108315.0130191599</v>
      </c>
      <c r="AU103" s="61">
        <f t="shared" si="573"/>
        <v>2491616.8542371849</v>
      </c>
      <c r="AW103" s="421"/>
      <c r="AX103" s="157" t="s">
        <v>57</v>
      </c>
      <c r="AY103" s="3">
        <f t="shared" ref="AY103:BJ103" si="590">AY23+AY39+AY55</f>
        <v>0</v>
      </c>
      <c r="AZ103" s="3">
        <f t="shared" si="590"/>
        <v>0</v>
      </c>
      <c r="BA103" s="3">
        <f t="shared" si="590"/>
        <v>0</v>
      </c>
      <c r="BB103" s="3">
        <f t="shared" si="590"/>
        <v>0</v>
      </c>
      <c r="BC103" s="3">
        <f t="shared" si="590"/>
        <v>0</v>
      </c>
      <c r="BD103" s="3">
        <f t="shared" si="590"/>
        <v>189896.53988419342</v>
      </c>
      <c r="BE103" s="3">
        <f t="shared" si="590"/>
        <v>55306.991414405791</v>
      </c>
      <c r="BF103" s="3">
        <f t="shared" si="590"/>
        <v>0</v>
      </c>
      <c r="BG103" s="3">
        <f t="shared" si="590"/>
        <v>0</v>
      </c>
      <c r="BH103" s="3">
        <f t="shared" si="590"/>
        <v>18447.210940249999</v>
      </c>
      <c r="BI103" s="3">
        <f t="shared" si="590"/>
        <v>53739.640685972743</v>
      </c>
      <c r="BJ103" s="83">
        <f t="shared" si="590"/>
        <v>267808.0482426142</v>
      </c>
      <c r="BK103" s="61">
        <f t="shared" si="575"/>
        <v>585198.43116743618</v>
      </c>
      <c r="BN103" s="343">
        <f t="shared" ref="BN103" si="591">BN23+BN39+BN55</f>
        <v>8904714.638368316</v>
      </c>
    </row>
    <row r="104" spans="1:130" x14ac:dyDescent="0.25">
      <c r="A104" s="421"/>
      <c r="B104" s="157" t="s">
        <v>56</v>
      </c>
      <c r="C104" s="3">
        <f t="shared" ref="C104:N104" si="592">C24+C40+C56</f>
        <v>0</v>
      </c>
      <c r="D104" s="3">
        <f t="shared" si="592"/>
        <v>0</v>
      </c>
      <c r="E104" s="3">
        <f t="shared" si="592"/>
        <v>0</v>
      </c>
      <c r="F104" s="3">
        <f t="shared" si="592"/>
        <v>0</v>
      </c>
      <c r="G104" s="3">
        <f t="shared" si="592"/>
        <v>0</v>
      </c>
      <c r="H104" s="3">
        <f t="shared" si="592"/>
        <v>0</v>
      </c>
      <c r="I104" s="3">
        <f t="shared" si="592"/>
        <v>0</v>
      </c>
      <c r="J104" s="3">
        <f t="shared" si="592"/>
        <v>0</v>
      </c>
      <c r="K104" s="3">
        <f t="shared" si="592"/>
        <v>0</v>
      </c>
      <c r="L104" s="3">
        <f t="shared" si="592"/>
        <v>0</v>
      </c>
      <c r="M104" s="3">
        <f t="shared" si="592"/>
        <v>0</v>
      </c>
      <c r="N104" s="83">
        <f t="shared" si="592"/>
        <v>0</v>
      </c>
      <c r="O104" s="61">
        <f t="shared" si="569"/>
        <v>0</v>
      </c>
      <c r="Q104" s="421"/>
      <c r="R104" s="157" t="s">
        <v>56</v>
      </c>
      <c r="S104" s="3">
        <f t="shared" ref="S104:AD104" si="593">S24+S40+S56</f>
        <v>0</v>
      </c>
      <c r="T104" s="3">
        <f t="shared" si="593"/>
        <v>0</v>
      </c>
      <c r="U104" s="3">
        <f t="shared" si="593"/>
        <v>0</v>
      </c>
      <c r="V104" s="3">
        <f t="shared" si="593"/>
        <v>0</v>
      </c>
      <c r="W104" s="3">
        <f t="shared" si="593"/>
        <v>0</v>
      </c>
      <c r="X104" s="3">
        <f t="shared" si="593"/>
        <v>0</v>
      </c>
      <c r="Y104" s="3">
        <f t="shared" si="593"/>
        <v>0</v>
      </c>
      <c r="Z104" s="3">
        <f t="shared" si="593"/>
        <v>0</v>
      </c>
      <c r="AA104" s="3">
        <f t="shared" si="593"/>
        <v>0</v>
      </c>
      <c r="AB104" s="3">
        <f t="shared" si="593"/>
        <v>0</v>
      </c>
      <c r="AC104" s="3">
        <f t="shared" si="593"/>
        <v>0</v>
      </c>
      <c r="AD104" s="83">
        <f t="shared" si="593"/>
        <v>0</v>
      </c>
      <c r="AE104" s="61">
        <f t="shared" si="571"/>
        <v>0</v>
      </c>
      <c r="AG104" s="421"/>
      <c r="AH104" s="157" t="s">
        <v>56</v>
      </c>
      <c r="AI104" s="3">
        <f t="shared" ref="AI104:AT104" si="594">AI24+AI40+AI56</f>
        <v>0</v>
      </c>
      <c r="AJ104" s="3">
        <f t="shared" si="594"/>
        <v>0</v>
      </c>
      <c r="AK104" s="3">
        <f t="shared" si="594"/>
        <v>0</v>
      </c>
      <c r="AL104" s="3">
        <f t="shared" si="594"/>
        <v>0</v>
      </c>
      <c r="AM104" s="3">
        <f t="shared" si="594"/>
        <v>0</v>
      </c>
      <c r="AN104" s="3">
        <f t="shared" si="594"/>
        <v>0</v>
      </c>
      <c r="AO104" s="3">
        <f t="shared" si="594"/>
        <v>0</v>
      </c>
      <c r="AP104" s="3">
        <f t="shared" si="594"/>
        <v>0</v>
      </c>
      <c r="AQ104" s="3">
        <f t="shared" si="594"/>
        <v>0</v>
      </c>
      <c r="AR104" s="3">
        <f t="shared" si="594"/>
        <v>0</v>
      </c>
      <c r="AS104" s="3">
        <f t="shared" si="594"/>
        <v>0</v>
      </c>
      <c r="AT104" s="83">
        <f t="shared" si="594"/>
        <v>0</v>
      </c>
      <c r="AU104" s="61">
        <f t="shared" si="573"/>
        <v>0</v>
      </c>
      <c r="AW104" s="421"/>
      <c r="AX104" s="157" t="s">
        <v>56</v>
      </c>
      <c r="AY104" s="3">
        <f t="shared" ref="AY104:BJ104" si="595">AY24+AY40+AY56</f>
        <v>0</v>
      </c>
      <c r="AZ104" s="3">
        <f t="shared" si="595"/>
        <v>0</v>
      </c>
      <c r="BA104" s="3">
        <f t="shared" si="595"/>
        <v>0</v>
      </c>
      <c r="BB104" s="3">
        <f t="shared" si="595"/>
        <v>0</v>
      </c>
      <c r="BC104" s="3">
        <f t="shared" si="595"/>
        <v>0</v>
      </c>
      <c r="BD104" s="3">
        <f t="shared" si="595"/>
        <v>0</v>
      </c>
      <c r="BE104" s="3">
        <f t="shared" si="595"/>
        <v>0</v>
      </c>
      <c r="BF104" s="3">
        <f t="shared" si="595"/>
        <v>0</v>
      </c>
      <c r="BG104" s="3">
        <f t="shared" si="595"/>
        <v>0</v>
      </c>
      <c r="BH104" s="3">
        <f t="shared" si="595"/>
        <v>0</v>
      </c>
      <c r="BI104" s="3">
        <f t="shared" si="595"/>
        <v>0</v>
      </c>
      <c r="BJ104" s="83">
        <f t="shared" si="595"/>
        <v>0</v>
      </c>
      <c r="BK104" s="61">
        <f t="shared" si="575"/>
        <v>0</v>
      </c>
      <c r="BN104" s="343">
        <f t="shared" ref="BN104" si="596">BN24+BN40+BN56</f>
        <v>0</v>
      </c>
    </row>
    <row r="105" spans="1:130" ht="15" customHeight="1" x14ac:dyDescent="0.25">
      <c r="A105" s="421"/>
      <c r="B105" s="157" t="s">
        <v>55</v>
      </c>
      <c r="C105" s="3">
        <f t="shared" ref="C105:N105" si="597">C25+C41+C57</f>
        <v>0</v>
      </c>
      <c r="D105" s="3">
        <f t="shared" si="597"/>
        <v>0</v>
      </c>
      <c r="E105" s="3">
        <f t="shared" si="597"/>
        <v>0</v>
      </c>
      <c r="F105" s="3">
        <f t="shared" si="597"/>
        <v>0</v>
      </c>
      <c r="G105" s="3">
        <f t="shared" si="597"/>
        <v>0</v>
      </c>
      <c r="H105" s="3">
        <f t="shared" si="597"/>
        <v>0</v>
      </c>
      <c r="I105" s="3">
        <f t="shared" si="597"/>
        <v>0</v>
      </c>
      <c r="J105" s="3">
        <f t="shared" si="597"/>
        <v>0</v>
      </c>
      <c r="K105" s="3">
        <f t="shared" si="597"/>
        <v>0</v>
      </c>
      <c r="L105" s="3">
        <f t="shared" si="597"/>
        <v>0</v>
      </c>
      <c r="M105" s="3">
        <f t="shared" si="597"/>
        <v>0</v>
      </c>
      <c r="N105" s="83">
        <f t="shared" si="597"/>
        <v>0</v>
      </c>
      <c r="O105" s="61">
        <f t="shared" si="569"/>
        <v>0</v>
      </c>
      <c r="Q105" s="421"/>
      <c r="R105" s="157" t="s">
        <v>55</v>
      </c>
      <c r="S105" s="3">
        <f t="shared" ref="S105:AD105" si="598">S25+S41+S57</f>
        <v>0</v>
      </c>
      <c r="T105" s="3">
        <f t="shared" si="598"/>
        <v>0</v>
      </c>
      <c r="U105" s="3">
        <f t="shared" si="598"/>
        <v>0</v>
      </c>
      <c r="V105" s="3">
        <f t="shared" si="598"/>
        <v>0</v>
      </c>
      <c r="W105" s="3">
        <f t="shared" si="598"/>
        <v>0</v>
      </c>
      <c r="X105" s="3">
        <f t="shared" si="598"/>
        <v>0</v>
      </c>
      <c r="Y105" s="3">
        <f t="shared" si="598"/>
        <v>0</v>
      </c>
      <c r="Z105" s="3">
        <f t="shared" si="598"/>
        <v>0</v>
      </c>
      <c r="AA105" s="3">
        <f t="shared" si="598"/>
        <v>0</v>
      </c>
      <c r="AB105" s="3">
        <f t="shared" si="598"/>
        <v>0</v>
      </c>
      <c r="AC105" s="3">
        <f t="shared" si="598"/>
        <v>0</v>
      </c>
      <c r="AD105" s="83">
        <f t="shared" si="598"/>
        <v>0</v>
      </c>
      <c r="AE105" s="61">
        <f t="shared" si="571"/>
        <v>0</v>
      </c>
      <c r="AG105" s="421"/>
      <c r="AH105" s="157" t="s">
        <v>55</v>
      </c>
      <c r="AI105" s="3">
        <f t="shared" ref="AI105:AT105" si="599">AI25+AI41+AI57</f>
        <v>0</v>
      </c>
      <c r="AJ105" s="3">
        <f t="shared" si="599"/>
        <v>0</v>
      </c>
      <c r="AK105" s="3">
        <f t="shared" si="599"/>
        <v>0</v>
      </c>
      <c r="AL105" s="3">
        <f t="shared" si="599"/>
        <v>0</v>
      </c>
      <c r="AM105" s="3">
        <f t="shared" si="599"/>
        <v>0</v>
      </c>
      <c r="AN105" s="3">
        <f t="shared" si="599"/>
        <v>0</v>
      </c>
      <c r="AO105" s="3">
        <f t="shared" si="599"/>
        <v>0</v>
      </c>
      <c r="AP105" s="3">
        <f t="shared" si="599"/>
        <v>0</v>
      </c>
      <c r="AQ105" s="3">
        <f t="shared" si="599"/>
        <v>0</v>
      </c>
      <c r="AR105" s="3">
        <f t="shared" si="599"/>
        <v>0</v>
      </c>
      <c r="AS105" s="3">
        <f t="shared" si="599"/>
        <v>0</v>
      </c>
      <c r="AT105" s="83">
        <f t="shared" si="599"/>
        <v>0</v>
      </c>
      <c r="AU105" s="61">
        <f t="shared" si="573"/>
        <v>0</v>
      </c>
      <c r="AW105" s="421"/>
      <c r="AX105" s="157" t="s">
        <v>55</v>
      </c>
      <c r="AY105" s="3">
        <f t="shared" ref="AY105:BJ105" si="600">AY25+AY41+AY57</f>
        <v>0</v>
      </c>
      <c r="AZ105" s="3">
        <f t="shared" si="600"/>
        <v>0</v>
      </c>
      <c r="BA105" s="3">
        <f t="shared" si="600"/>
        <v>0</v>
      </c>
      <c r="BB105" s="3">
        <f t="shared" si="600"/>
        <v>0</v>
      </c>
      <c r="BC105" s="3">
        <f t="shared" si="600"/>
        <v>0</v>
      </c>
      <c r="BD105" s="3">
        <f t="shared" si="600"/>
        <v>0</v>
      </c>
      <c r="BE105" s="3">
        <f t="shared" si="600"/>
        <v>0</v>
      </c>
      <c r="BF105" s="3">
        <f t="shared" si="600"/>
        <v>0</v>
      </c>
      <c r="BG105" s="3">
        <f t="shared" si="600"/>
        <v>0</v>
      </c>
      <c r="BH105" s="3">
        <f t="shared" si="600"/>
        <v>0</v>
      </c>
      <c r="BI105" s="3">
        <f t="shared" si="600"/>
        <v>0</v>
      </c>
      <c r="BJ105" s="83">
        <f t="shared" si="600"/>
        <v>0</v>
      </c>
      <c r="BK105" s="61">
        <f t="shared" si="575"/>
        <v>0</v>
      </c>
      <c r="BN105" s="343">
        <f t="shared" ref="BN105" si="601">BN25+BN41+BN57</f>
        <v>0</v>
      </c>
    </row>
    <row r="106" spans="1:130" x14ac:dyDescent="0.25">
      <c r="A106" s="421"/>
      <c r="B106" s="157" t="s">
        <v>54</v>
      </c>
      <c r="C106" s="3">
        <f t="shared" ref="C106:N106" si="602">C26+C42+C58</f>
        <v>0</v>
      </c>
      <c r="D106" s="3">
        <f t="shared" si="602"/>
        <v>0</v>
      </c>
      <c r="E106" s="3">
        <f t="shared" si="602"/>
        <v>0</v>
      </c>
      <c r="F106" s="3">
        <f t="shared" si="602"/>
        <v>29082.61661275649</v>
      </c>
      <c r="G106" s="3">
        <f t="shared" si="602"/>
        <v>79602.884425118405</v>
      </c>
      <c r="H106" s="3">
        <f t="shared" si="602"/>
        <v>0</v>
      </c>
      <c r="I106" s="3">
        <f t="shared" si="602"/>
        <v>18112.670902532413</v>
      </c>
      <c r="J106" s="3">
        <f t="shared" si="602"/>
        <v>5829.7713335297849</v>
      </c>
      <c r="K106" s="3">
        <f t="shared" si="602"/>
        <v>7010.070102717702</v>
      </c>
      <c r="L106" s="3">
        <f t="shared" si="602"/>
        <v>14904.952627983288</v>
      </c>
      <c r="M106" s="3">
        <f t="shared" si="602"/>
        <v>83364.707338623499</v>
      </c>
      <c r="N106" s="83">
        <f t="shared" si="602"/>
        <v>404411.5987359538</v>
      </c>
      <c r="O106" s="61">
        <f t="shared" si="569"/>
        <v>642319.27207921539</v>
      </c>
      <c r="Q106" s="421"/>
      <c r="R106" s="157" t="s">
        <v>54</v>
      </c>
      <c r="S106" s="3">
        <f t="shared" ref="S106:AD106" si="603">S26+S42+S58</f>
        <v>0</v>
      </c>
      <c r="T106" s="3">
        <f t="shared" si="603"/>
        <v>0</v>
      </c>
      <c r="U106" s="3">
        <f t="shared" si="603"/>
        <v>35961.406091166107</v>
      </c>
      <c r="V106" s="3">
        <f t="shared" si="603"/>
        <v>2406180.8883909206</v>
      </c>
      <c r="W106" s="3">
        <f t="shared" si="603"/>
        <v>448334.9558883087</v>
      </c>
      <c r="X106" s="3">
        <f t="shared" si="603"/>
        <v>185829.16193741682</v>
      </c>
      <c r="Y106" s="3">
        <f t="shared" si="603"/>
        <v>642229.87781509524</v>
      </c>
      <c r="Z106" s="3">
        <f t="shared" si="603"/>
        <v>44122.773741987789</v>
      </c>
      <c r="AA106" s="3">
        <f t="shared" si="603"/>
        <v>859211.92680009385</v>
      </c>
      <c r="AB106" s="3">
        <f t="shared" si="603"/>
        <v>1082212.6752524097</v>
      </c>
      <c r="AC106" s="3">
        <f t="shared" si="603"/>
        <v>1606488.1423625913</v>
      </c>
      <c r="AD106" s="83">
        <f t="shared" si="603"/>
        <v>4580853.8363074828</v>
      </c>
      <c r="AE106" s="61">
        <f t="shared" si="571"/>
        <v>11891425.644587474</v>
      </c>
      <c r="AG106" s="421"/>
      <c r="AH106" s="157" t="s">
        <v>54</v>
      </c>
      <c r="AI106" s="3">
        <f t="shared" ref="AI106:AT106" si="604">AI26+AI42+AI58</f>
        <v>0</v>
      </c>
      <c r="AJ106" s="3">
        <f t="shared" si="604"/>
        <v>0</v>
      </c>
      <c r="AK106" s="3">
        <f t="shared" si="604"/>
        <v>0</v>
      </c>
      <c r="AL106" s="3">
        <f t="shared" si="604"/>
        <v>0</v>
      </c>
      <c r="AM106" s="3">
        <f t="shared" si="604"/>
        <v>119368.33957723666</v>
      </c>
      <c r="AN106" s="3">
        <f t="shared" si="604"/>
        <v>190026.60154340425</v>
      </c>
      <c r="AO106" s="3">
        <f t="shared" si="604"/>
        <v>16809.791481681052</v>
      </c>
      <c r="AP106" s="3">
        <f t="shared" si="604"/>
        <v>35807.037765004272</v>
      </c>
      <c r="AQ106" s="3">
        <f t="shared" si="604"/>
        <v>846888.87117009819</v>
      </c>
      <c r="AR106" s="3">
        <f t="shared" si="604"/>
        <v>114240.75717108649</v>
      </c>
      <c r="AS106" s="3">
        <f t="shared" si="604"/>
        <v>49877.340131535442</v>
      </c>
      <c r="AT106" s="83">
        <f t="shared" si="604"/>
        <v>714712.54946817551</v>
      </c>
      <c r="AU106" s="61">
        <f t="shared" si="573"/>
        <v>2087731.2883082218</v>
      </c>
      <c r="AW106" s="421"/>
      <c r="AX106" s="157" t="s">
        <v>54</v>
      </c>
      <c r="AY106" s="3">
        <f t="shared" ref="AY106:BJ106" si="605">AY26+AY42+AY58</f>
        <v>0</v>
      </c>
      <c r="AZ106" s="3">
        <f t="shared" si="605"/>
        <v>0</v>
      </c>
      <c r="BA106" s="3">
        <f t="shared" si="605"/>
        <v>0</v>
      </c>
      <c r="BB106" s="3">
        <f t="shared" si="605"/>
        <v>0</v>
      </c>
      <c r="BC106" s="3">
        <f t="shared" si="605"/>
        <v>0</v>
      </c>
      <c r="BD106" s="3">
        <f t="shared" si="605"/>
        <v>0</v>
      </c>
      <c r="BE106" s="3">
        <f t="shared" si="605"/>
        <v>0</v>
      </c>
      <c r="BF106" s="3">
        <f t="shared" si="605"/>
        <v>0</v>
      </c>
      <c r="BG106" s="3">
        <f t="shared" si="605"/>
        <v>0</v>
      </c>
      <c r="BH106" s="3">
        <f t="shared" si="605"/>
        <v>0</v>
      </c>
      <c r="BI106" s="3">
        <f t="shared" si="605"/>
        <v>0</v>
      </c>
      <c r="BJ106" s="83">
        <f t="shared" si="605"/>
        <v>556437.12317425502</v>
      </c>
      <c r="BK106" s="61">
        <f t="shared" si="575"/>
        <v>556437.12317425502</v>
      </c>
      <c r="BN106" s="343">
        <f t="shared" ref="BN106" si="606">BN26+BN42+BN58</f>
        <v>15177913.328149164</v>
      </c>
    </row>
    <row r="107" spans="1:130" x14ac:dyDescent="0.25">
      <c r="A107" s="421"/>
      <c r="B107" s="157" t="s">
        <v>53</v>
      </c>
      <c r="C107" s="3">
        <f t="shared" ref="C107:N107" si="607">C27+C43+C59</f>
        <v>0</v>
      </c>
      <c r="D107" s="3">
        <f t="shared" si="607"/>
        <v>0</v>
      </c>
      <c r="E107" s="3">
        <f t="shared" si="607"/>
        <v>0</v>
      </c>
      <c r="F107" s="3">
        <f t="shared" si="607"/>
        <v>0</v>
      </c>
      <c r="G107" s="3">
        <f t="shared" si="607"/>
        <v>0</v>
      </c>
      <c r="H107" s="3">
        <f t="shared" si="607"/>
        <v>0</v>
      </c>
      <c r="I107" s="3">
        <f t="shared" si="607"/>
        <v>0</v>
      </c>
      <c r="J107" s="3">
        <f t="shared" si="607"/>
        <v>0</v>
      </c>
      <c r="K107" s="3">
        <f t="shared" si="607"/>
        <v>0</v>
      </c>
      <c r="L107" s="3">
        <f t="shared" si="607"/>
        <v>0</v>
      </c>
      <c r="M107" s="3">
        <f t="shared" si="607"/>
        <v>0</v>
      </c>
      <c r="N107" s="83">
        <f t="shared" si="607"/>
        <v>0</v>
      </c>
      <c r="O107" s="61">
        <f t="shared" si="569"/>
        <v>0</v>
      </c>
      <c r="Q107" s="421"/>
      <c r="R107" s="157" t="s">
        <v>53</v>
      </c>
      <c r="S107" s="3">
        <f t="shared" ref="S107:AD107" si="608">S27+S43+S59</f>
        <v>0</v>
      </c>
      <c r="T107" s="3">
        <f t="shared" si="608"/>
        <v>0</v>
      </c>
      <c r="U107" s="3">
        <f t="shared" si="608"/>
        <v>0</v>
      </c>
      <c r="V107" s="3">
        <f t="shared" si="608"/>
        <v>0</v>
      </c>
      <c r="W107" s="3">
        <f t="shared" si="608"/>
        <v>0</v>
      </c>
      <c r="X107" s="3">
        <f t="shared" si="608"/>
        <v>0</v>
      </c>
      <c r="Y107" s="3">
        <f t="shared" si="608"/>
        <v>0</v>
      </c>
      <c r="Z107" s="3">
        <f t="shared" si="608"/>
        <v>0</v>
      </c>
      <c r="AA107" s="3">
        <f t="shared" si="608"/>
        <v>0</v>
      </c>
      <c r="AB107" s="3">
        <f t="shared" si="608"/>
        <v>0</v>
      </c>
      <c r="AC107" s="3">
        <f t="shared" si="608"/>
        <v>0</v>
      </c>
      <c r="AD107" s="83">
        <f t="shared" si="608"/>
        <v>0</v>
      </c>
      <c r="AE107" s="61">
        <f t="shared" si="571"/>
        <v>0</v>
      </c>
      <c r="AG107" s="421"/>
      <c r="AH107" s="157" t="s">
        <v>53</v>
      </c>
      <c r="AI107" s="3">
        <f t="shared" ref="AI107:AT107" si="609">AI27+AI43+AI59</f>
        <v>0</v>
      </c>
      <c r="AJ107" s="3">
        <f t="shared" si="609"/>
        <v>0</v>
      </c>
      <c r="AK107" s="3">
        <f t="shared" si="609"/>
        <v>0</v>
      </c>
      <c r="AL107" s="3">
        <f t="shared" si="609"/>
        <v>0</v>
      </c>
      <c r="AM107" s="3">
        <f t="shared" si="609"/>
        <v>0</v>
      </c>
      <c r="AN107" s="3">
        <f t="shared" si="609"/>
        <v>0</v>
      </c>
      <c r="AO107" s="3">
        <f t="shared" si="609"/>
        <v>0</v>
      </c>
      <c r="AP107" s="3">
        <f t="shared" si="609"/>
        <v>0</v>
      </c>
      <c r="AQ107" s="3">
        <f t="shared" si="609"/>
        <v>0</v>
      </c>
      <c r="AR107" s="3">
        <f t="shared" si="609"/>
        <v>0</v>
      </c>
      <c r="AS107" s="3">
        <f t="shared" si="609"/>
        <v>0</v>
      </c>
      <c r="AT107" s="83">
        <f t="shared" si="609"/>
        <v>0</v>
      </c>
      <c r="AU107" s="61">
        <f t="shared" si="573"/>
        <v>0</v>
      </c>
      <c r="AW107" s="421"/>
      <c r="AX107" s="157" t="s">
        <v>53</v>
      </c>
      <c r="AY107" s="3">
        <f t="shared" ref="AY107:BJ107" si="610">AY27+AY43+AY59</f>
        <v>0</v>
      </c>
      <c r="AZ107" s="3">
        <f t="shared" si="610"/>
        <v>0</v>
      </c>
      <c r="BA107" s="3">
        <f t="shared" si="610"/>
        <v>0</v>
      </c>
      <c r="BB107" s="3">
        <f t="shared" si="610"/>
        <v>0</v>
      </c>
      <c r="BC107" s="3">
        <f t="shared" si="610"/>
        <v>0</v>
      </c>
      <c r="BD107" s="3">
        <f t="shared" si="610"/>
        <v>0</v>
      </c>
      <c r="BE107" s="3">
        <f t="shared" si="610"/>
        <v>0</v>
      </c>
      <c r="BF107" s="3">
        <f t="shared" si="610"/>
        <v>0</v>
      </c>
      <c r="BG107" s="3">
        <f t="shared" si="610"/>
        <v>0</v>
      </c>
      <c r="BH107" s="3">
        <f t="shared" si="610"/>
        <v>0</v>
      </c>
      <c r="BI107" s="3">
        <f t="shared" si="610"/>
        <v>0</v>
      </c>
      <c r="BJ107" s="83">
        <f t="shared" si="610"/>
        <v>0</v>
      </c>
      <c r="BK107" s="61">
        <f t="shared" si="575"/>
        <v>0</v>
      </c>
      <c r="BN107" s="343">
        <f t="shared" ref="BN107" si="611">BN27+BN43+BN59</f>
        <v>0</v>
      </c>
    </row>
    <row r="108" spans="1:130" x14ac:dyDescent="0.25">
      <c r="A108" s="421"/>
      <c r="B108" s="157" t="s">
        <v>52</v>
      </c>
      <c r="C108" s="3">
        <f t="shared" ref="C108:N108" si="612">C28+C44+C60</f>
        <v>0</v>
      </c>
      <c r="D108" s="3">
        <f t="shared" si="612"/>
        <v>0</v>
      </c>
      <c r="E108" s="3">
        <f t="shared" si="612"/>
        <v>66.637371597053274</v>
      </c>
      <c r="F108" s="3">
        <f t="shared" si="612"/>
        <v>676.42348906507266</v>
      </c>
      <c r="G108" s="3">
        <f t="shared" si="612"/>
        <v>0</v>
      </c>
      <c r="H108" s="3">
        <f t="shared" si="612"/>
        <v>0</v>
      </c>
      <c r="I108" s="3">
        <f t="shared" si="612"/>
        <v>0</v>
      </c>
      <c r="J108" s="3">
        <f t="shared" si="612"/>
        <v>0</v>
      </c>
      <c r="K108" s="3">
        <f t="shared" si="612"/>
        <v>0</v>
      </c>
      <c r="L108" s="3">
        <f t="shared" si="612"/>
        <v>0</v>
      </c>
      <c r="M108" s="3">
        <f t="shared" si="612"/>
        <v>0</v>
      </c>
      <c r="N108" s="83">
        <f t="shared" si="612"/>
        <v>33.122761323059684</v>
      </c>
      <c r="O108" s="61">
        <f t="shared" si="569"/>
        <v>776.1836219851856</v>
      </c>
      <c r="Q108" s="421"/>
      <c r="R108" s="157" t="s">
        <v>52</v>
      </c>
      <c r="S108" s="3">
        <f t="shared" ref="S108:AD108" si="613">S28+S44+S60</f>
        <v>0</v>
      </c>
      <c r="T108" s="3">
        <f t="shared" si="613"/>
        <v>0</v>
      </c>
      <c r="U108" s="3">
        <f t="shared" si="613"/>
        <v>0</v>
      </c>
      <c r="V108" s="3">
        <f t="shared" si="613"/>
        <v>90975.628274816831</v>
      </c>
      <c r="W108" s="3">
        <f t="shared" si="613"/>
        <v>0</v>
      </c>
      <c r="X108" s="3">
        <f t="shared" si="613"/>
        <v>15144.766154377996</v>
      </c>
      <c r="Y108" s="3">
        <f t="shared" si="613"/>
        <v>0</v>
      </c>
      <c r="Z108" s="3">
        <f t="shared" si="613"/>
        <v>0</v>
      </c>
      <c r="AA108" s="3">
        <f t="shared" si="613"/>
        <v>0</v>
      </c>
      <c r="AB108" s="3">
        <f t="shared" si="613"/>
        <v>0</v>
      </c>
      <c r="AC108" s="3">
        <f t="shared" si="613"/>
        <v>0</v>
      </c>
      <c r="AD108" s="83">
        <f t="shared" si="613"/>
        <v>71820.478522553094</v>
      </c>
      <c r="AE108" s="61">
        <f t="shared" si="571"/>
        <v>177940.87295174791</v>
      </c>
      <c r="AG108" s="421"/>
      <c r="AH108" s="157" t="s">
        <v>52</v>
      </c>
      <c r="AI108" s="3">
        <f t="shared" ref="AI108:AT108" si="614">AI28+AI44+AI60</f>
        <v>0</v>
      </c>
      <c r="AJ108" s="3">
        <f t="shared" si="614"/>
        <v>2303.8874319850115</v>
      </c>
      <c r="AK108" s="3">
        <f t="shared" si="614"/>
        <v>0</v>
      </c>
      <c r="AL108" s="3">
        <f t="shared" si="614"/>
        <v>0</v>
      </c>
      <c r="AM108" s="3">
        <f t="shared" si="614"/>
        <v>0</v>
      </c>
      <c r="AN108" s="3">
        <f t="shared" si="614"/>
        <v>0</v>
      </c>
      <c r="AO108" s="3">
        <f t="shared" si="614"/>
        <v>0</v>
      </c>
      <c r="AP108" s="3">
        <f t="shared" si="614"/>
        <v>0</v>
      </c>
      <c r="AQ108" s="3">
        <f t="shared" si="614"/>
        <v>0</v>
      </c>
      <c r="AR108" s="3">
        <f t="shared" si="614"/>
        <v>0</v>
      </c>
      <c r="AS108" s="3">
        <f t="shared" si="614"/>
        <v>0</v>
      </c>
      <c r="AT108" s="83">
        <f t="shared" si="614"/>
        <v>0</v>
      </c>
      <c r="AU108" s="61">
        <f t="shared" si="573"/>
        <v>2303.8874319850115</v>
      </c>
      <c r="AW108" s="421"/>
      <c r="AX108" s="157" t="s">
        <v>52</v>
      </c>
      <c r="AY108" s="3">
        <f t="shared" ref="AY108:BJ108" si="615">AY28+AY44+AY60</f>
        <v>0</v>
      </c>
      <c r="AZ108" s="3">
        <f t="shared" si="615"/>
        <v>0</v>
      </c>
      <c r="BA108" s="3">
        <f t="shared" si="615"/>
        <v>0</v>
      </c>
      <c r="BB108" s="3">
        <f t="shared" si="615"/>
        <v>0</v>
      </c>
      <c r="BC108" s="3">
        <f t="shared" si="615"/>
        <v>0</v>
      </c>
      <c r="BD108" s="3">
        <f t="shared" si="615"/>
        <v>0</v>
      </c>
      <c r="BE108" s="3">
        <f t="shared" si="615"/>
        <v>0</v>
      </c>
      <c r="BF108" s="3">
        <f t="shared" si="615"/>
        <v>0</v>
      </c>
      <c r="BG108" s="3">
        <f t="shared" si="615"/>
        <v>0</v>
      </c>
      <c r="BH108" s="3">
        <f t="shared" si="615"/>
        <v>0</v>
      </c>
      <c r="BI108" s="3">
        <f t="shared" si="615"/>
        <v>0</v>
      </c>
      <c r="BJ108" s="83">
        <f t="shared" si="615"/>
        <v>0</v>
      </c>
      <c r="BK108" s="61">
        <f t="shared" si="575"/>
        <v>0</v>
      </c>
      <c r="BN108" s="343">
        <f t="shared" ref="BN108" si="616">BN28+BN44+BN60</f>
        <v>181020.94400571811</v>
      </c>
    </row>
    <row r="109" spans="1:130" x14ac:dyDescent="0.25">
      <c r="A109" s="421"/>
      <c r="B109" s="157" t="s">
        <v>51</v>
      </c>
      <c r="C109" s="3">
        <f t="shared" ref="C109:N109" si="617">C29+C45+C61</f>
        <v>0</v>
      </c>
      <c r="D109" s="3">
        <f t="shared" si="617"/>
        <v>13847.466209114345</v>
      </c>
      <c r="E109" s="3">
        <f t="shared" si="617"/>
        <v>15265.832203838119</v>
      </c>
      <c r="F109" s="3">
        <f t="shared" si="617"/>
        <v>15008.434155966872</v>
      </c>
      <c r="G109" s="3">
        <f t="shared" si="617"/>
        <v>23497.753387574652</v>
      </c>
      <c r="H109" s="3">
        <f t="shared" si="617"/>
        <v>28693.826972832299</v>
      </c>
      <c r="I109" s="3">
        <f t="shared" si="617"/>
        <v>11003.140144365751</v>
      </c>
      <c r="J109" s="3">
        <f t="shared" si="617"/>
        <v>17193.647224001477</v>
      </c>
      <c r="K109" s="3">
        <f t="shared" si="617"/>
        <v>12975.736392157662</v>
      </c>
      <c r="L109" s="3">
        <f t="shared" si="617"/>
        <v>27155.843226035784</v>
      </c>
      <c r="M109" s="3">
        <f t="shared" si="617"/>
        <v>24342.124025688419</v>
      </c>
      <c r="N109" s="83">
        <f t="shared" si="617"/>
        <v>65316.575578022712</v>
      </c>
      <c r="O109" s="61">
        <f t="shared" si="569"/>
        <v>254300.37951959812</v>
      </c>
      <c r="Q109" s="421"/>
      <c r="R109" s="157" t="s">
        <v>51</v>
      </c>
      <c r="S109" s="3">
        <f t="shared" ref="S109:AD109" si="618">S29+S45+S61</f>
        <v>0</v>
      </c>
      <c r="T109" s="3">
        <f t="shared" si="618"/>
        <v>12527.189638448064</v>
      </c>
      <c r="U109" s="3">
        <f t="shared" si="618"/>
        <v>44502.364225469304</v>
      </c>
      <c r="V109" s="3">
        <f t="shared" si="618"/>
        <v>58555.996002302461</v>
      </c>
      <c r="W109" s="3">
        <f t="shared" si="618"/>
        <v>248326.18393044767</v>
      </c>
      <c r="X109" s="3">
        <f t="shared" si="618"/>
        <v>50293.071107076154</v>
      </c>
      <c r="Y109" s="3">
        <f t="shared" si="618"/>
        <v>61130.278130454033</v>
      </c>
      <c r="Z109" s="3">
        <f t="shared" si="618"/>
        <v>46763.290935516758</v>
      </c>
      <c r="AA109" s="3">
        <f t="shared" si="618"/>
        <v>101164.81715897558</v>
      </c>
      <c r="AB109" s="3">
        <f t="shared" si="618"/>
        <v>148027.58855417097</v>
      </c>
      <c r="AC109" s="3">
        <f t="shared" si="618"/>
        <v>113594.35807047909</v>
      </c>
      <c r="AD109" s="83">
        <f t="shared" si="618"/>
        <v>334317.28937088937</v>
      </c>
      <c r="AE109" s="61">
        <f t="shared" si="571"/>
        <v>1219202.4271242295</v>
      </c>
      <c r="AG109" s="421"/>
      <c r="AH109" s="157" t="s">
        <v>51</v>
      </c>
      <c r="AI109" s="3">
        <f t="shared" ref="AI109:AT109" si="619">AI29+AI45+AI61</f>
        <v>0</v>
      </c>
      <c r="AJ109" s="3">
        <f t="shared" si="619"/>
        <v>5272.6494989782586</v>
      </c>
      <c r="AK109" s="3">
        <f t="shared" si="619"/>
        <v>604.38114268946777</v>
      </c>
      <c r="AL109" s="3">
        <f t="shared" si="619"/>
        <v>16230.889196919157</v>
      </c>
      <c r="AM109" s="3">
        <f t="shared" si="619"/>
        <v>18031.998204526706</v>
      </c>
      <c r="AN109" s="3">
        <f t="shared" si="619"/>
        <v>39773.016980158864</v>
      </c>
      <c r="AO109" s="3">
        <f t="shared" si="619"/>
        <v>11695.55759337925</v>
      </c>
      <c r="AP109" s="3">
        <f t="shared" si="619"/>
        <v>14763.640893899219</v>
      </c>
      <c r="AQ109" s="3">
        <f t="shared" si="619"/>
        <v>8911.6573997791947</v>
      </c>
      <c r="AR109" s="3">
        <f t="shared" si="619"/>
        <v>16656.002622636272</v>
      </c>
      <c r="AS109" s="3">
        <f t="shared" si="619"/>
        <v>34903.788272947233</v>
      </c>
      <c r="AT109" s="83">
        <f t="shared" si="619"/>
        <v>166151.14892552473</v>
      </c>
      <c r="AU109" s="61">
        <f t="shared" si="573"/>
        <v>332994.73073143838</v>
      </c>
      <c r="AW109" s="421"/>
      <c r="AX109" s="157" t="s">
        <v>51</v>
      </c>
      <c r="AY109" s="3">
        <f t="shared" ref="AY109:BJ109" si="620">AY29+AY45+AY61</f>
        <v>0</v>
      </c>
      <c r="AZ109" s="3">
        <f t="shared" si="620"/>
        <v>0</v>
      </c>
      <c r="BA109" s="3">
        <f t="shared" si="620"/>
        <v>1704.8244084668972</v>
      </c>
      <c r="BB109" s="3">
        <f t="shared" si="620"/>
        <v>0</v>
      </c>
      <c r="BC109" s="3">
        <f t="shared" si="620"/>
        <v>2341.4544640968948</v>
      </c>
      <c r="BD109" s="3">
        <f t="shared" si="620"/>
        <v>360.59935065479812</v>
      </c>
      <c r="BE109" s="3">
        <f t="shared" si="620"/>
        <v>7520.5198037809696</v>
      </c>
      <c r="BF109" s="3">
        <f t="shared" si="620"/>
        <v>2720.7709232603088</v>
      </c>
      <c r="BG109" s="3">
        <f t="shared" si="620"/>
        <v>8785.8848242532949</v>
      </c>
      <c r="BH109" s="3">
        <f t="shared" si="620"/>
        <v>1182.7066734670952</v>
      </c>
      <c r="BI109" s="3">
        <f t="shared" si="620"/>
        <v>0</v>
      </c>
      <c r="BJ109" s="83">
        <f t="shared" si="620"/>
        <v>48233.259130023755</v>
      </c>
      <c r="BK109" s="61">
        <f t="shared" si="575"/>
        <v>72850.019578004009</v>
      </c>
      <c r="BN109" s="343">
        <f t="shared" ref="BN109" si="621">BN29+BN45+BN61</f>
        <v>1879347.5569532698</v>
      </c>
    </row>
    <row r="110" spans="1:130" x14ac:dyDescent="0.25">
      <c r="A110" s="421"/>
      <c r="B110" s="157" t="s">
        <v>50</v>
      </c>
      <c r="C110" s="3">
        <f t="shared" ref="C110:N110" si="622">C30+C46+C62</f>
        <v>0</v>
      </c>
      <c r="D110" s="3">
        <f t="shared" si="622"/>
        <v>0</v>
      </c>
      <c r="E110" s="3">
        <f t="shared" si="622"/>
        <v>0</v>
      </c>
      <c r="F110" s="3">
        <f t="shared" si="622"/>
        <v>0</v>
      </c>
      <c r="G110" s="3">
        <f t="shared" si="622"/>
        <v>0</v>
      </c>
      <c r="H110" s="3">
        <f t="shared" si="622"/>
        <v>0</v>
      </c>
      <c r="I110" s="3">
        <f t="shared" si="622"/>
        <v>0</v>
      </c>
      <c r="J110" s="3">
        <f t="shared" si="622"/>
        <v>0</v>
      </c>
      <c r="K110" s="3">
        <f t="shared" si="622"/>
        <v>0</v>
      </c>
      <c r="L110" s="3">
        <f t="shared" si="622"/>
        <v>0</v>
      </c>
      <c r="M110" s="3">
        <f t="shared" si="622"/>
        <v>0</v>
      </c>
      <c r="N110" s="83">
        <f t="shared" si="622"/>
        <v>0</v>
      </c>
      <c r="O110" s="61">
        <f t="shared" si="569"/>
        <v>0</v>
      </c>
      <c r="Q110" s="421"/>
      <c r="R110" s="157" t="s">
        <v>50</v>
      </c>
      <c r="S110" s="3">
        <f t="shared" ref="S110:AD110" si="623">S30+S46+S62</f>
        <v>0</v>
      </c>
      <c r="T110" s="3">
        <f t="shared" si="623"/>
        <v>0</v>
      </c>
      <c r="U110" s="3">
        <f t="shared" si="623"/>
        <v>0</v>
      </c>
      <c r="V110" s="3">
        <f t="shared" si="623"/>
        <v>0</v>
      </c>
      <c r="W110" s="3">
        <f t="shared" si="623"/>
        <v>0</v>
      </c>
      <c r="X110" s="3">
        <f t="shared" si="623"/>
        <v>0</v>
      </c>
      <c r="Y110" s="3">
        <f t="shared" si="623"/>
        <v>0</v>
      </c>
      <c r="Z110" s="3">
        <f t="shared" si="623"/>
        <v>141124.99161461368</v>
      </c>
      <c r="AA110" s="3">
        <f t="shared" si="623"/>
        <v>404450.93048933963</v>
      </c>
      <c r="AB110" s="3">
        <f t="shared" si="623"/>
        <v>0</v>
      </c>
      <c r="AC110" s="3">
        <f t="shared" si="623"/>
        <v>0</v>
      </c>
      <c r="AD110" s="83">
        <f t="shared" si="623"/>
        <v>30625.817404143825</v>
      </c>
      <c r="AE110" s="61">
        <f t="shared" si="571"/>
        <v>576201.73950809718</v>
      </c>
      <c r="AG110" s="421"/>
      <c r="AH110" s="157" t="s">
        <v>50</v>
      </c>
      <c r="AI110" s="3">
        <f t="shared" ref="AI110:AT110" si="624">AI30+AI46+AI62</f>
        <v>0</v>
      </c>
      <c r="AJ110" s="3">
        <f t="shared" si="624"/>
        <v>0</v>
      </c>
      <c r="AK110" s="3">
        <f t="shared" si="624"/>
        <v>0</v>
      </c>
      <c r="AL110" s="3">
        <f t="shared" si="624"/>
        <v>0</v>
      </c>
      <c r="AM110" s="3">
        <f t="shared" si="624"/>
        <v>0</v>
      </c>
      <c r="AN110" s="3">
        <f t="shared" si="624"/>
        <v>0</v>
      </c>
      <c r="AO110" s="3">
        <f t="shared" si="624"/>
        <v>0</v>
      </c>
      <c r="AP110" s="3">
        <f t="shared" si="624"/>
        <v>0</v>
      </c>
      <c r="AQ110" s="3">
        <f t="shared" si="624"/>
        <v>18214.747993683912</v>
      </c>
      <c r="AR110" s="3">
        <f t="shared" si="624"/>
        <v>0</v>
      </c>
      <c r="AS110" s="3">
        <f t="shared" si="624"/>
        <v>213256.11216575906</v>
      </c>
      <c r="AT110" s="83">
        <f t="shared" si="624"/>
        <v>27476.886752745177</v>
      </c>
      <c r="AU110" s="61">
        <f t="shared" si="573"/>
        <v>258947.74691218813</v>
      </c>
      <c r="AW110" s="421"/>
      <c r="AX110" s="157" t="s">
        <v>50</v>
      </c>
      <c r="AY110" s="3">
        <f t="shared" ref="AY110:BJ110" si="625">AY30+AY46+AY62</f>
        <v>0</v>
      </c>
      <c r="AZ110" s="3">
        <f t="shared" si="625"/>
        <v>0</v>
      </c>
      <c r="BA110" s="3">
        <f t="shared" si="625"/>
        <v>0</v>
      </c>
      <c r="BB110" s="3">
        <f t="shared" si="625"/>
        <v>0</v>
      </c>
      <c r="BC110" s="3">
        <f t="shared" si="625"/>
        <v>0</v>
      </c>
      <c r="BD110" s="3">
        <f t="shared" si="625"/>
        <v>0</v>
      </c>
      <c r="BE110" s="3">
        <f t="shared" si="625"/>
        <v>0</v>
      </c>
      <c r="BF110" s="3">
        <f t="shared" si="625"/>
        <v>0</v>
      </c>
      <c r="BG110" s="3">
        <f t="shared" si="625"/>
        <v>0</v>
      </c>
      <c r="BH110" s="3">
        <f t="shared" si="625"/>
        <v>0</v>
      </c>
      <c r="BI110" s="3">
        <f t="shared" si="625"/>
        <v>0</v>
      </c>
      <c r="BJ110" s="83">
        <f t="shared" si="625"/>
        <v>69955.230820917743</v>
      </c>
      <c r="BK110" s="61">
        <f t="shared" si="575"/>
        <v>69955.230820917743</v>
      </c>
      <c r="BN110" s="343">
        <f t="shared" ref="BN110" si="626">BN30+BN46+BN62</f>
        <v>905104.71724120295</v>
      </c>
    </row>
    <row r="111" spans="1:130" ht="15" customHeight="1" x14ac:dyDescent="0.25">
      <c r="A111" s="421"/>
      <c r="B111" s="157" t="s">
        <v>49</v>
      </c>
      <c r="C111" s="3">
        <f t="shared" ref="C111:N111" si="627">C31+C47+C63</f>
        <v>0</v>
      </c>
      <c r="D111" s="3">
        <f t="shared" si="627"/>
        <v>644.35837584371166</v>
      </c>
      <c r="E111" s="3">
        <f t="shared" si="627"/>
        <v>1381.2785149150734</v>
      </c>
      <c r="F111" s="3">
        <f t="shared" si="627"/>
        <v>650.26889746360018</v>
      </c>
      <c r="G111" s="3">
        <f t="shared" si="627"/>
        <v>1994.6738813713678</v>
      </c>
      <c r="H111" s="3">
        <f t="shared" si="627"/>
        <v>861.04032881434705</v>
      </c>
      <c r="I111" s="3">
        <f t="shared" si="627"/>
        <v>644.35837584371166</v>
      </c>
      <c r="J111" s="3">
        <f t="shared" si="627"/>
        <v>0</v>
      </c>
      <c r="K111" s="3">
        <f t="shared" si="627"/>
        <v>9134.6937243822613</v>
      </c>
      <c r="L111" s="3">
        <f t="shared" si="627"/>
        <v>121764.61575114637</v>
      </c>
      <c r="M111" s="3">
        <f t="shared" si="627"/>
        <v>56953.357467228147</v>
      </c>
      <c r="N111" s="83">
        <f t="shared" si="627"/>
        <v>10065.848385573925</v>
      </c>
      <c r="O111" s="61">
        <f t="shared" si="569"/>
        <v>204094.49370258249</v>
      </c>
      <c r="Q111" s="421"/>
      <c r="R111" s="157" t="s">
        <v>49</v>
      </c>
      <c r="S111" s="3">
        <f t="shared" ref="S111:AD111" si="628">S31+S47+S63</f>
        <v>0</v>
      </c>
      <c r="T111" s="3">
        <f t="shared" si="628"/>
        <v>0</v>
      </c>
      <c r="U111" s="3">
        <f t="shared" si="628"/>
        <v>8331.5318997324866</v>
      </c>
      <c r="V111" s="3">
        <f t="shared" si="628"/>
        <v>0</v>
      </c>
      <c r="W111" s="3">
        <f t="shared" si="628"/>
        <v>701.27332009837266</v>
      </c>
      <c r="X111" s="3">
        <f t="shared" si="628"/>
        <v>2960.2931135300155</v>
      </c>
      <c r="Y111" s="3">
        <f t="shared" si="628"/>
        <v>7125.6356495170985</v>
      </c>
      <c r="Z111" s="3">
        <f t="shared" si="628"/>
        <v>215996.55550128006</v>
      </c>
      <c r="AA111" s="3">
        <f t="shared" si="628"/>
        <v>57064.267053300173</v>
      </c>
      <c r="AB111" s="3">
        <f t="shared" si="628"/>
        <v>60809.657614925396</v>
      </c>
      <c r="AC111" s="3">
        <f t="shared" si="628"/>
        <v>15863.057961353075</v>
      </c>
      <c r="AD111" s="83">
        <f t="shared" si="628"/>
        <v>103635.51492480452</v>
      </c>
      <c r="AE111" s="61">
        <f t="shared" si="571"/>
        <v>472487.78703854122</v>
      </c>
      <c r="AG111" s="421"/>
      <c r="AH111" s="157" t="s">
        <v>49</v>
      </c>
      <c r="AI111" s="3">
        <f t="shared" ref="AI111:AT111" si="629">AI31+AI47+AI63</f>
        <v>0</v>
      </c>
      <c r="AJ111" s="3">
        <f t="shared" si="629"/>
        <v>12215.26387989632</v>
      </c>
      <c r="AK111" s="3">
        <f t="shared" si="629"/>
        <v>0</v>
      </c>
      <c r="AL111" s="3">
        <f t="shared" si="629"/>
        <v>0</v>
      </c>
      <c r="AM111" s="3">
        <f t="shared" si="629"/>
        <v>0</v>
      </c>
      <c r="AN111" s="3">
        <f t="shared" si="629"/>
        <v>0</v>
      </c>
      <c r="AO111" s="3">
        <f t="shared" si="629"/>
        <v>0</v>
      </c>
      <c r="AP111" s="3">
        <f t="shared" si="629"/>
        <v>0</v>
      </c>
      <c r="AQ111" s="3">
        <f t="shared" si="629"/>
        <v>0</v>
      </c>
      <c r="AR111" s="3">
        <f t="shared" si="629"/>
        <v>0</v>
      </c>
      <c r="AS111" s="3">
        <f t="shared" si="629"/>
        <v>0</v>
      </c>
      <c r="AT111" s="83">
        <f t="shared" si="629"/>
        <v>0</v>
      </c>
      <c r="AU111" s="61">
        <f t="shared" si="573"/>
        <v>12215.26387989632</v>
      </c>
      <c r="AW111" s="421"/>
      <c r="AX111" s="157" t="s">
        <v>49</v>
      </c>
      <c r="AY111" s="3">
        <f t="shared" ref="AY111:BJ111" si="630">AY31+AY47+AY63</f>
        <v>0</v>
      </c>
      <c r="AZ111" s="3">
        <f t="shared" si="630"/>
        <v>0</v>
      </c>
      <c r="BA111" s="3">
        <f t="shared" si="630"/>
        <v>0</v>
      </c>
      <c r="BB111" s="3">
        <f t="shared" si="630"/>
        <v>0</v>
      </c>
      <c r="BC111" s="3">
        <f t="shared" si="630"/>
        <v>0</v>
      </c>
      <c r="BD111" s="3">
        <f t="shared" si="630"/>
        <v>0</v>
      </c>
      <c r="BE111" s="3">
        <f t="shared" si="630"/>
        <v>0</v>
      </c>
      <c r="BF111" s="3">
        <f t="shared" si="630"/>
        <v>0</v>
      </c>
      <c r="BG111" s="3">
        <f t="shared" si="630"/>
        <v>0</v>
      </c>
      <c r="BH111" s="3">
        <f t="shared" si="630"/>
        <v>0</v>
      </c>
      <c r="BI111" s="3">
        <f t="shared" si="630"/>
        <v>0</v>
      </c>
      <c r="BJ111" s="83">
        <f t="shared" si="630"/>
        <v>0</v>
      </c>
      <c r="BK111" s="61">
        <f t="shared" si="575"/>
        <v>0</v>
      </c>
      <c r="BN111" s="343">
        <f t="shared" ref="BN111" si="631">BN31+BN47+BN63</f>
        <v>688797.54462101997</v>
      </c>
    </row>
    <row r="112" spans="1:130" ht="15.75" thickBot="1" x14ac:dyDescent="0.3">
      <c r="A112" s="422"/>
      <c r="B112" s="157" t="s">
        <v>48</v>
      </c>
      <c r="C112" s="3">
        <f t="shared" ref="C112:N112" si="632">C32+C48+C64</f>
        <v>0</v>
      </c>
      <c r="D112" s="3">
        <f t="shared" si="632"/>
        <v>0.8912856236511757</v>
      </c>
      <c r="E112" s="3">
        <f t="shared" si="632"/>
        <v>10.189477066432366</v>
      </c>
      <c r="F112" s="3">
        <f t="shared" si="632"/>
        <v>26.646070631438967</v>
      </c>
      <c r="G112" s="3">
        <f t="shared" si="632"/>
        <v>54.407662467371701</v>
      </c>
      <c r="H112" s="3">
        <f t="shared" si="632"/>
        <v>23.890202766263222</v>
      </c>
      <c r="I112" s="3">
        <f t="shared" si="632"/>
        <v>202353.90016462057</v>
      </c>
      <c r="J112" s="3">
        <f t="shared" si="632"/>
        <v>55.07566309207246</v>
      </c>
      <c r="K112" s="3">
        <f t="shared" si="632"/>
        <v>302.08293756024671</v>
      </c>
      <c r="L112" s="3">
        <f t="shared" si="632"/>
        <v>70.24166684409667</v>
      </c>
      <c r="M112" s="3">
        <f t="shared" si="632"/>
        <v>318.08281572954394</v>
      </c>
      <c r="N112" s="83">
        <f t="shared" si="632"/>
        <v>1910.7104729267744</v>
      </c>
      <c r="O112" s="61">
        <f t="shared" si="569"/>
        <v>205126.11841932847</v>
      </c>
      <c r="P112" s="218" t="s">
        <v>154</v>
      </c>
      <c r="Q112" s="422"/>
      <c r="R112" s="157" t="s">
        <v>48</v>
      </c>
      <c r="S112" s="3">
        <f t="shared" ref="S112:AD112" si="633">S32+S48+S64</f>
        <v>0</v>
      </c>
      <c r="T112" s="3">
        <f t="shared" si="633"/>
        <v>90.222508370534442</v>
      </c>
      <c r="U112" s="3">
        <f t="shared" si="633"/>
        <v>208.55225823037301</v>
      </c>
      <c r="V112" s="3">
        <f t="shared" si="633"/>
        <v>1574.8906453803581</v>
      </c>
      <c r="W112" s="3">
        <f t="shared" si="633"/>
        <v>1501.2467201146101</v>
      </c>
      <c r="X112" s="3">
        <f t="shared" si="633"/>
        <v>482.14061745870077</v>
      </c>
      <c r="Y112" s="3">
        <f t="shared" si="633"/>
        <v>285.35031892353601</v>
      </c>
      <c r="Z112" s="3">
        <f t="shared" si="633"/>
        <v>556.77851417384989</v>
      </c>
      <c r="AA112" s="3">
        <f t="shared" si="633"/>
        <v>330.04381719625144</v>
      </c>
      <c r="AB112" s="3">
        <f t="shared" si="633"/>
        <v>827.13168397992843</v>
      </c>
      <c r="AC112" s="3">
        <f t="shared" si="633"/>
        <v>1077.1461948764966</v>
      </c>
      <c r="AD112" s="83">
        <f t="shared" si="633"/>
        <v>4575.8464251328533</v>
      </c>
      <c r="AE112" s="61">
        <f t="shared" si="571"/>
        <v>11509.349703837492</v>
      </c>
      <c r="AF112" s="218" t="s">
        <v>154</v>
      </c>
      <c r="AG112" s="422"/>
      <c r="AH112" s="157" t="s">
        <v>48</v>
      </c>
      <c r="AI112" s="3">
        <f t="shared" ref="AI112:AT112" si="634">AI32+AI48+AI64</f>
        <v>0</v>
      </c>
      <c r="AJ112" s="3">
        <f t="shared" si="634"/>
        <v>33.962842941202297</v>
      </c>
      <c r="AK112" s="3">
        <f t="shared" si="634"/>
        <v>0.58458095799274568</v>
      </c>
      <c r="AL112" s="3">
        <f t="shared" si="634"/>
        <v>124.36609510616017</v>
      </c>
      <c r="AM112" s="3">
        <f t="shared" si="634"/>
        <v>82.265320525020002</v>
      </c>
      <c r="AN112" s="3">
        <f t="shared" si="634"/>
        <v>336.74674044436063</v>
      </c>
      <c r="AO112" s="3">
        <f t="shared" si="634"/>
        <v>58.564626089362704</v>
      </c>
      <c r="AP112" s="3">
        <f t="shared" si="634"/>
        <v>98.014370944392141</v>
      </c>
      <c r="AQ112" s="3">
        <f t="shared" si="634"/>
        <v>347.17019830372249</v>
      </c>
      <c r="AR112" s="3">
        <f t="shared" si="634"/>
        <v>147.60232593537643</v>
      </c>
      <c r="AS112" s="3">
        <f t="shared" si="634"/>
        <v>331.6837111342337</v>
      </c>
      <c r="AT112" s="83">
        <f t="shared" si="634"/>
        <v>1228.9348740910198</v>
      </c>
      <c r="AU112" s="61">
        <f t="shared" si="573"/>
        <v>2789.8956864728434</v>
      </c>
      <c r="AV112" s="218" t="s">
        <v>154</v>
      </c>
      <c r="AW112" s="422"/>
      <c r="AX112" s="157" t="s">
        <v>48</v>
      </c>
      <c r="AY112" s="3">
        <f t="shared" ref="AY112:BJ112" si="635">AY32+AY48+AY64</f>
        <v>0</v>
      </c>
      <c r="AZ112" s="3">
        <f t="shared" si="635"/>
        <v>0</v>
      </c>
      <c r="BA112" s="3">
        <f t="shared" si="635"/>
        <v>0</v>
      </c>
      <c r="BB112" s="3">
        <f t="shared" si="635"/>
        <v>0</v>
      </c>
      <c r="BC112" s="3">
        <f t="shared" si="635"/>
        <v>5.6165489627043108</v>
      </c>
      <c r="BD112" s="3">
        <f t="shared" si="635"/>
        <v>186.424431377443</v>
      </c>
      <c r="BE112" s="3">
        <f t="shared" si="635"/>
        <v>84.696667090680535</v>
      </c>
      <c r="BF112" s="3">
        <f t="shared" si="635"/>
        <v>1.0862986577076239</v>
      </c>
      <c r="BG112" s="3">
        <f t="shared" si="635"/>
        <v>2.9901366425218363</v>
      </c>
      <c r="BH112" s="3">
        <f t="shared" si="635"/>
        <v>0</v>
      </c>
      <c r="BI112" s="3">
        <f t="shared" si="635"/>
        <v>52.757053727362198</v>
      </c>
      <c r="BJ112" s="83">
        <f t="shared" si="635"/>
        <v>517.29129845666353</v>
      </c>
      <c r="BK112" s="61">
        <f t="shared" si="575"/>
        <v>850.86243491508299</v>
      </c>
      <c r="BL112" s="218" t="s">
        <v>154</v>
      </c>
      <c r="BN112" s="343">
        <f t="shared" ref="BN112" si="636">BN32+BN48+BN64</f>
        <v>220276.22624455387</v>
      </c>
    </row>
    <row r="113" spans="1:66" ht="15.75" thickBot="1" x14ac:dyDescent="0.3">
      <c r="B113" s="158" t="s">
        <v>43</v>
      </c>
      <c r="C113" s="150">
        <f>SUM(C100:C112)</f>
        <v>0</v>
      </c>
      <c r="D113" s="150">
        <f t="shared" ref="D113" si="637">SUM(D100:D112)</f>
        <v>18148.308235086261</v>
      </c>
      <c r="E113" s="150">
        <f t="shared" ref="E113" si="638">SUM(E100:E112)</f>
        <v>22994.901649678581</v>
      </c>
      <c r="F113" s="150">
        <f t="shared" ref="F113" si="639">SUM(F100:F112)</f>
        <v>76977.678981404984</v>
      </c>
      <c r="G113" s="150">
        <f t="shared" ref="G113" si="640">SUM(G100:G112)</f>
        <v>131964.60002739512</v>
      </c>
      <c r="H113" s="150">
        <f t="shared" ref="H113" si="641">SUM(H100:H112)</f>
        <v>40908.256443983264</v>
      </c>
      <c r="I113" s="150">
        <f t="shared" ref="I113" si="642">SUM(I100:I112)</f>
        <v>242836.38465493603</v>
      </c>
      <c r="J113" s="150">
        <f t="shared" ref="J113" si="643">SUM(J100:J112)</f>
        <v>36599.279277112044</v>
      </c>
      <c r="K113" s="150">
        <f t="shared" ref="K113" si="644">SUM(K100:K112)</f>
        <v>111064.59602994025</v>
      </c>
      <c r="L113" s="150">
        <f t="shared" ref="L113" si="645">SUM(L100:L112)</f>
        <v>181490.33968621391</v>
      </c>
      <c r="M113" s="150">
        <f t="shared" ref="M113" si="646">SUM(M100:M112)</f>
        <v>277338.94219370995</v>
      </c>
      <c r="N113" s="285">
        <f t="shared" ref="N113" si="647">SUM(N100:N112)</f>
        <v>943463.32897029154</v>
      </c>
      <c r="O113" s="64">
        <f t="shared" si="569"/>
        <v>2083786.6161497519</v>
      </c>
      <c r="P113" s="217">
        <f>SUM(C20:N32,C36:N48,C52:N64)</f>
        <v>2083786.6161497519</v>
      </c>
      <c r="Q113" s="65"/>
      <c r="R113" s="158" t="s">
        <v>43</v>
      </c>
      <c r="S113" s="150">
        <f>SUM(S100:S112)</f>
        <v>0</v>
      </c>
      <c r="T113" s="150">
        <f t="shared" ref="T113" si="648">SUM(T100:T112)</f>
        <v>171247.54270800602</v>
      </c>
      <c r="U113" s="150">
        <f t="shared" ref="U113" si="649">SUM(U100:U112)</f>
        <v>299980.86445516034</v>
      </c>
      <c r="V113" s="150">
        <f t="shared" ref="V113" si="650">SUM(V100:V112)</f>
        <v>3069542.3595341244</v>
      </c>
      <c r="W113" s="150">
        <f t="shared" ref="W113" si="651">SUM(W100:W112)</f>
        <v>1335145.9727491676</v>
      </c>
      <c r="X113" s="150">
        <f t="shared" ref="X113" si="652">SUM(X100:X112)</f>
        <v>627927.62956818182</v>
      </c>
      <c r="Y113" s="150">
        <f t="shared" ref="Y113" si="653">SUM(Y100:Y112)</f>
        <v>917649.34226058132</v>
      </c>
      <c r="Z113" s="150">
        <f t="shared" ref="Z113" si="654">SUM(Z100:Z112)</f>
        <v>753673.34586415137</v>
      </c>
      <c r="AA113" s="150">
        <f t="shared" ref="AA113" si="655">SUM(AA100:AA112)</f>
        <v>1874367.1161291788</v>
      </c>
      <c r="AB113" s="150">
        <f t="shared" ref="AB113" si="656">SUM(AB100:AB112)</f>
        <v>1997499.5571068733</v>
      </c>
      <c r="AC113" s="150">
        <f t="shared" ref="AC113" si="657">SUM(AC100:AC112)</f>
        <v>2600636.3567781546</v>
      </c>
      <c r="AD113" s="285">
        <f t="shared" ref="AD113" si="658">SUM(AD100:AD112)</f>
        <v>7287330.6468806872</v>
      </c>
      <c r="AE113" s="64">
        <f t="shared" si="571"/>
        <v>20935000.734034266</v>
      </c>
      <c r="AF113" s="217">
        <f>SUM(S20:AD32,S36:AD48,S52:AD64)</f>
        <v>20935000.734034251</v>
      </c>
      <c r="AG113" s="65"/>
      <c r="AH113" s="158" t="s">
        <v>43</v>
      </c>
      <c r="AI113" s="150">
        <f>SUM(AI100:AI112)</f>
        <v>0</v>
      </c>
      <c r="AJ113" s="150">
        <f t="shared" ref="AJ113" si="659">SUM(AJ100:AJ112)</f>
        <v>19825.76365380079</v>
      </c>
      <c r="AK113" s="150">
        <f t="shared" ref="AK113" si="660">SUM(AK100:AK112)</f>
        <v>604.96572364746055</v>
      </c>
      <c r="AL113" s="150">
        <f t="shared" ref="AL113" si="661">SUM(AL100:AL112)</f>
        <v>144889.2514926811</v>
      </c>
      <c r="AM113" s="150">
        <f t="shared" ref="AM113" si="662">SUM(AM100:AM112)</f>
        <v>184249.86607368436</v>
      </c>
      <c r="AN113" s="150">
        <f t="shared" ref="AN113" si="663">SUM(AN100:AN112)</f>
        <v>1188524.1934397046</v>
      </c>
      <c r="AO113" s="150">
        <f t="shared" ref="AO113" si="664">SUM(AO100:AO112)</f>
        <v>291388.02997296082</v>
      </c>
      <c r="AP113" s="150">
        <f t="shared" ref="AP113" si="665">SUM(AP100:AP112)</f>
        <v>64477.859818566183</v>
      </c>
      <c r="AQ113" s="150">
        <f t="shared" ref="AQ113" si="666">SUM(AQ100:AQ112)</f>
        <v>879867.01192781748</v>
      </c>
      <c r="AR113" s="150">
        <f t="shared" ref="AR113" si="667">SUM(AR100:AR112)</f>
        <v>186757.96584259981</v>
      </c>
      <c r="AS113" s="150">
        <f t="shared" ref="AS113" si="668">SUM(AS100:AS112)</f>
        <v>418977.32401709666</v>
      </c>
      <c r="AT113" s="285">
        <f t="shared" ref="AT113" si="669">SUM(AT100:AT112)</f>
        <v>2183884.7823674991</v>
      </c>
      <c r="AU113" s="64">
        <f t="shared" si="573"/>
        <v>5563447.0143300584</v>
      </c>
      <c r="AV113" s="217">
        <f>SUM(AI20:AT32,AI36:AT48,AI52:AT64)</f>
        <v>5563447.0143300584</v>
      </c>
      <c r="AW113" s="65"/>
      <c r="AX113" s="158" t="s">
        <v>43</v>
      </c>
      <c r="AY113" s="150">
        <f>SUM(AY100:AY112)</f>
        <v>0</v>
      </c>
      <c r="AZ113" s="150">
        <f t="shared" ref="AZ113" si="670">SUM(AZ100:AZ112)</f>
        <v>0</v>
      </c>
      <c r="BA113" s="150">
        <f t="shared" ref="BA113" si="671">SUM(BA100:BA112)</f>
        <v>1704.8244084668972</v>
      </c>
      <c r="BB113" s="150">
        <f t="shared" ref="BB113" si="672">SUM(BB100:BB112)</f>
        <v>0</v>
      </c>
      <c r="BC113" s="150">
        <f t="shared" ref="BC113" si="673">SUM(BC100:BC112)</f>
        <v>2347.071013059599</v>
      </c>
      <c r="BD113" s="150">
        <f t="shared" ref="BD113" si="674">SUM(BD100:BD112)</f>
        <v>190443.56366622567</v>
      </c>
      <c r="BE113" s="150">
        <f t="shared" ref="BE113" si="675">SUM(BE100:BE112)</f>
        <v>62912.207885277443</v>
      </c>
      <c r="BF113" s="150">
        <f t="shared" ref="BF113" si="676">SUM(BF100:BF112)</f>
        <v>2721.8572219180164</v>
      </c>
      <c r="BG113" s="150">
        <f t="shared" ref="BG113" si="677">SUM(BG100:BG112)</f>
        <v>8788.8749608958169</v>
      </c>
      <c r="BH113" s="150">
        <f t="shared" ref="BH113" si="678">SUM(BH100:BH112)</f>
        <v>19629.917613717094</v>
      </c>
      <c r="BI113" s="150">
        <f t="shared" ref="BI113" si="679">SUM(BI100:BI112)</f>
        <v>53792.397739700107</v>
      </c>
      <c r="BJ113" s="285">
        <f t="shared" ref="BJ113" si="680">SUM(BJ100:BJ112)</f>
        <v>1113465.1094481833</v>
      </c>
      <c r="BK113" s="64">
        <f t="shared" si="575"/>
        <v>1455805.8239574439</v>
      </c>
      <c r="BL113" s="217">
        <f>SUM(AY20:BJ32,AY36:BJ48,AY52:BJ64)</f>
        <v>1455805.8239574442</v>
      </c>
      <c r="BN113" s="322">
        <f>SUM(BN100:BN112)</f>
        <v>30038040.188471518</v>
      </c>
    </row>
    <row r="114" spans="1:66" ht="15.75" thickBot="1" x14ac:dyDescent="0.3">
      <c r="Q114" s="65"/>
      <c r="AG114" s="65"/>
      <c r="AW114" s="65"/>
    </row>
    <row r="115" spans="1:66" ht="15.75" thickBot="1" x14ac:dyDescent="0.3">
      <c r="B115" s="145" t="s">
        <v>36</v>
      </c>
      <c r="C115" s="146" t="str">
        <f t="shared" ref="C115:N115" si="681">C$3</f>
        <v>Jan</v>
      </c>
      <c r="D115" s="146" t="str">
        <f t="shared" si="681"/>
        <v>Feb</v>
      </c>
      <c r="E115" s="146" t="str">
        <f t="shared" si="681"/>
        <v>Mar</v>
      </c>
      <c r="F115" s="146" t="str">
        <f t="shared" si="681"/>
        <v>Apr</v>
      </c>
      <c r="G115" s="146" t="str">
        <f t="shared" si="681"/>
        <v>May</v>
      </c>
      <c r="H115" s="146" t="str">
        <f t="shared" si="681"/>
        <v>Jun</v>
      </c>
      <c r="I115" s="146" t="str">
        <f t="shared" si="681"/>
        <v>Jul</v>
      </c>
      <c r="J115" s="146" t="str">
        <f t="shared" si="681"/>
        <v>Aug</v>
      </c>
      <c r="K115" s="146" t="str">
        <f t="shared" si="681"/>
        <v>Sep</v>
      </c>
      <c r="L115" s="146" t="str">
        <f t="shared" si="681"/>
        <v>Oct</v>
      </c>
      <c r="M115" s="146" t="str">
        <f t="shared" si="681"/>
        <v>Nov</v>
      </c>
      <c r="N115" s="146" t="str">
        <f t="shared" si="681"/>
        <v>Dec</v>
      </c>
      <c r="O115" s="147" t="s">
        <v>34</v>
      </c>
      <c r="Q115" s="65"/>
      <c r="R115" s="145" t="s">
        <v>36</v>
      </c>
      <c r="S115" s="146" t="str">
        <f t="shared" ref="S115:AD115" si="682">S$3</f>
        <v>Jan</v>
      </c>
      <c r="T115" s="146" t="str">
        <f t="shared" si="682"/>
        <v>Feb</v>
      </c>
      <c r="U115" s="146" t="str">
        <f t="shared" si="682"/>
        <v>Mar</v>
      </c>
      <c r="V115" s="146" t="str">
        <f t="shared" si="682"/>
        <v>Apr</v>
      </c>
      <c r="W115" s="146" t="str">
        <f t="shared" si="682"/>
        <v>May</v>
      </c>
      <c r="X115" s="146" t="str">
        <f t="shared" si="682"/>
        <v>Jun</v>
      </c>
      <c r="Y115" s="146" t="str">
        <f t="shared" si="682"/>
        <v>Jul</v>
      </c>
      <c r="Z115" s="146" t="str">
        <f t="shared" si="682"/>
        <v>Aug</v>
      </c>
      <c r="AA115" s="146" t="str">
        <f t="shared" si="682"/>
        <v>Sep</v>
      </c>
      <c r="AB115" s="146" t="str">
        <f t="shared" si="682"/>
        <v>Oct</v>
      </c>
      <c r="AC115" s="146" t="str">
        <f t="shared" si="682"/>
        <v>Nov</v>
      </c>
      <c r="AD115" s="146" t="str">
        <f t="shared" si="682"/>
        <v>Dec</v>
      </c>
      <c r="AE115" s="147" t="s">
        <v>34</v>
      </c>
      <c r="AG115" s="65"/>
      <c r="AH115" s="145" t="s">
        <v>36</v>
      </c>
      <c r="AI115" s="146" t="str">
        <f t="shared" ref="AI115:AT115" si="683">AI$3</f>
        <v>Jan</v>
      </c>
      <c r="AJ115" s="146" t="str">
        <f t="shared" si="683"/>
        <v>Feb</v>
      </c>
      <c r="AK115" s="146" t="str">
        <f t="shared" si="683"/>
        <v>Mar</v>
      </c>
      <c r="AL115" s="146" t="str">
        <f t="shared" si="683"/>
        <v>Apr</v>
      </c>
      <c r="AM115" s="146" t="str">
        <f t="shared" si="683"/>
        <v>May</v>
      </c>
      <c r="AN115" s="146" t="str">
        <f t="shared" si="683"/>
        <v>Jun</v>
      </c>
      <c r="AO115" s="146" t="str">
        <f t="shared" si="683"/>
        <v>Jul</v>
      </c>
      <c r="AP115" s="146" t="str">
        <f t="shared" si="683"/>
        <v>Aug</v>
      </c>
      <c r="AQ115" s="146" t="str">
        <f t="shared" si="683"/>
        <v>Sep</v>
      </c>
      <c r="AR115" s="146" t="str">
        <f t="shared" si="683"/>
        <v>Oct</v>
      </c>
      <c r="AS115" s="146" t="str">
        <f t="shared" si="683"/>
        <v>Nov</v>
      </c>
      <c r="AT115" s="146" t="str">
        <f t="shared" si="683"/>
        <v>Dec</v>
      </c>
      <c r="AU115" s="147" t="s">
        <v>34</v>
      </c>
      <c r="AW115" s="65"/>
      <c r="AX115" s="145" t="s">
        <v>36</v>
      </c>
      <c r="AY115" s="146" t="str">
        <f t="shared" ref="AY115:BJ115" si="684">AY$3</f>
        <v>Jan</v>
      </c>
      <c r="AZ115" s="146" t="str">
        <f t="shared" si="684"/>
        <v>Feb</v>
      </c>
      <c r="BA115" s="146" t="str">
        <f t="shared" si="684"/>
        <v>Mar</v>
      </c>
      <c r="BB115" s="146" t="str">
        <f t="shared" si="684"/>
        <v>Apr</v>
      </c>
      <c r="BC115" s="146" t="str">
        <f t="shared" si="684"/>
        <v>May</v>
      </c>
      <c r="BD115" s="146" t="str">
        <f t="shared" si="684"/>
        <v>Jun</v>
      </c>
      <c r="BE115" s="146" t="str">
        <f t="shared" si="684"/>
        <v>Jul</v>
      </c>
      <c r="BF115" s="146" t="str">
        <f t="shared" si="684"/>
        <v>Aug</v>
      </c>
      <c r="BG115" s="146" t="str">
        <f t="shared" si="684"/>
        <v>Sep</v>
      </c>
      <c r="BH115" s="146" t="str">
        <f t="shared" si="684"/>
        <v>Oct</v>
      </c>
      <c r="BI115" s="146" t="str">
        <f t="shared" si="684"/>
        <v>Nov</v>
      </c>
      <c r="BJ115" s="146" t="str">
        <f t="shared" si="684"/>
        <v>Dec</v>
      </c>
      <c r="BK115" s="147" t="s">
        <v>34</v>
      </c>
      <c r="BN115" s="320" t="s">
        <v>34</v>
      </c>
    </row>
    <row r="116" spans="1:66" ht="15" customHeight="1" x14ac:dyDescent="0.25">
      <c r="A116" s="411" t="s">
        <v>168</v>
      </c>
      <c r="B116" s="157" t="s">
        <v>60</v>
      </c>
      <c r="C116" s="3">
        <f>C4+C84</f>
        <v>0</v>
      </c>
      <c r="D116" s="3">
        <f t="shared" ref="D116:N116" si="685">D4+D84</f>
        <v>0</v>
      </c>
      <c r="E116" s="3">
        <f t="shared" si="685"/>
        <v>0</v>
      </c>
      <c r="F116" s="3">
        <f t="shared" si="685"/>
        <v>0</v>
      </c>
      <c r="G116" s="3">
        <f t="shared" si="685"/>
        <v>0</v>
      </c>
      <c r="H116" s="3">
        <f t="shared" si="685"/>
        <v>0</v>
      </c>
      <c r="I116" s="3">
        <f t="shared" si="685"/>
        <v>0</v>
      </c>
      <c r="J116" s="3">
        <f t="shared" si="685"/>
        <v>0</v>
      </c>
      <c r="K116" s="3">
        <f t="shared" si="685"/>
        <v>0</v>
      </c>
      <c r="L116" s="3">
        <f t="shared" si="685"/>
        <v>0</v>
      </c>
      <c r="M116" s="3">
        <f t="shared" si="685"/>
        <v>0</v>
      </c>
      <c r="N116" s="83">
        <f t="shared" si="685"/>
        <v>0</v>
      </c>
      <c r="O116" s="61">
        <f t="shared" ref="O116:O129" si="686">SUM(C116:N116)</f>
        <v>0</v>
      </c>
      <c r="Q116" s="411" t="s">
        <v>168</v>
      </c>
      <c r="R116" s="157" t="s">
        <v>60</v>
      </c>
      <c r="S116" s="3">
        <f>S4+S84</f>
        <v>0</v>
      </c>
      <c r="T116" s="3">
        <f t="shared" ref="T116:AD116" si="687">T4+T84</f>
        <v>0</v>
      </c>
      <c r="U116" s="3">
        <f t="shared" si="687"/>
        <v>0</v>
      </c>
      <c r="V116" s="3">
        <f t="shared" si="687"/>
        <v>0</v>
      </c>
      <c r="W116" s="3">
        <f t="shared" si="687"/>
        <v>0</v>
      </c>
      <c r="X116" s="3">
        <f t="shared" si="687"/>
        <v>0</v>
      </c>
      <c r="Y116" s="3">
        <f t="shared" si="687"/>
        <v>0</v>
      </c>
      <c r="Z116" s="3">
        <f t="shared" si="687"/>
        <v>0</v>
      </c>
      <c r="AA116" s="3">
        <f t="shared" si="687"/>
        <v>0</v>
      </c>
      <c r="AB116" s="3">
        <f t="shared" si="687"/>
        <v>0</v>
      </c>
      <c r="AC116" s="3">
        <f t="shared" si="687"/>
        <v>0</v>
      </c>
      <c r="AD116" s="83">
        <f t="shared" si="687"/>
        <v>0</v>
      </c>
      <c r="AE116" s="61">
        <f t="shared" ref="AE116:AE129" si="688">SUM(S116:AD116)</f>
        <v>0</v>
      </c>
      <c r="AG116" s="411" t="s">
        <v>168</v>
      </c>
      <c r="AH116" s="157" t="s">
        <v>60</v>
      </c>
      <c r="AI116" s="3">
        <f>AI4+AI84</f>
        <v>0</v>
      </c>
      <c r="AJ116" s="3">
        <f t="shared" ref="AJ116:AT116" si="689">AJ4+AJ84</f>
        <v>0</v>
      </c>
      <c r="AK116" s="3">
        <f t="shared" si="689"/>
        <v>0</v>
      </c>
      <c r="AL116" s="3">
        <f t="shared" si="689"/>
        <v>0</v>
      </c>
      <c r="AM116" s="3">
        <f t="shared" si="689"/>
        <v>0</v>
      </c>
      <c r="AN116" s="3">
        <f t="shared" si="689"/>
        <v>0</v>
      </c>
      <c r="AO116" s="3">
        <f t="shared" si="689"/>
        <v>0</v>
      </c>
      <c r="AP116" s="3">
        <f t="shared" si="689"/>
        <v>0</v>
      </c>
      <c r="AQ116" s="3">
        <f t="shared" si="689"/>
        <v>0</v>
      </c>
      <c r="AR116" s="3">
        <f t="shared" si="689"/>
        <v>0</v>
      </c>
      <c r="AS116" s="3">
        <f t="shared" si="689"/>
        <v>0</v>
      </c>
      <c r="AT116" s="83">
        <f t="shared" si="689"/>
        <v>0</v>
      </c>
      <c r="AU116" s="61">
        <f t="shared" ref="AU116:AU129" si="690">SUM(AI116:AT116)</f>
        <v>0</v>
      </c>
      <c r="AW116" s="411" t="s">
        <v>168</v>
      </c>
      <c r="AX116" s="157" t="s">
        <v>60</v>
      </c>
      <c r="AY116" s="3">
        <f t="shared" ref="AY116:BJ116" si="691">AY4+AY84</f>
        <v>0</v>
      </c>
      <c r="AZ116" s="3">
        <f t="shared" si="691"/>
        <v>0</v>
      </c>
      <c r="BA116" s="3">
        <f t="shared" si="691"/>
        <v>0</v>
      </c>
      <c r="BB116" s="3">
        <f t="shared" si="691"/>
        <v>0</v>
      </c>
      <c r="BC116" s="3">
        <f t="shared" si="691"/>
        <v>0</v>
      </c>
      <c r="BD116" s="3">
        <f t="shared" si="691"/>
        <v>0</v>
      </c>
      <c r="BE116" s="3">
        <f t="shared" si="691"/>
        <v>0</v>
      </c>
      <c r="BF116" s="3">
        <f t="shared" si="691"/>
        <v>0</v>
      </c>
      <c r="BG116" s="3">
        <f t="shared" si="691"/>
        <v>0</v>
      </c>
      <c r="BH116" s="3">
        <f t="shared" si="691"/>
        <v>0</v>
      </c>
      <c r="BI116" s="3">
        <f t="shared" si="691"/>
        <v>0</v>
      </c>
      <c r="BJ116" s="83">
        <f t="shared" si="691"/>
        <v>0</v>
      </c>
      <c r="BK116" s="61">
        <f t="shared" ref="BK116:BK129" si="692">SUM(AY116:BJ116)</f>
        <v>0</v>
      </c>
      <c r="BN116" s="343">
        <f t="shared" ref="BN116" si="693">BN4+BN84</f>
        <v>0</v>
      </c>
    </row>
    <row r="117" spans="1:66" x14ac:dyDescent="0.25">
      <c r="A117" s="412"/>
      <c r="B117" s="157" t="s">
        <v>59</v>
      </c>
      <c r="C117" s="3">
        <f t="shared" ref="C117:N117" si="694">C5+C85</f>
        <v>0</v>
      </c>
      <c r="D117" s="3">
        <f t="shared" si="694"/>
        <v>0</v>
      </c>
      <c r="E117" s="3">
        <f t="shared" si="694"/>
        <v>0</v>
      </c>
      <c r="F117" s="3">
        <f t="shared" si="694"/>
        <v>0</v>
      </c>
      <c r="G117" s="3">
        <f t="shared" si="694"/>
        <v>0</v>
      </c>
      <c r="H117" s="3">
        <f t="shared" si="694"/>
        <v>0</v>
      </c>
      <c r="I117" s="3">
        <f t="shared" si="694"/>
        <v>0</v>
      </c>
      <c r="J117" s="3">
        <f t="shared" si="694"/>
        <v>0</v>
      </c>
      <c r="K117" s="3">
        <f t="shared" si="694"/>
        <v>0</v>
      </c>
      <c r="L117" s="3">
        <f t="shared" si="694"/>
        <v>0</v>
      </c>
      <c r="M117" s="3">
        <f t="shared" si="694"/>
        <v>0</v>
      </c>
      <c r="N117" s="83">
        <f t="shared" si="694"/>
        <v>0</v>
      </c>
      <c r="O117" s="61">
        <f t="shared" si="686"/>
        <v>0</v>
      </c>
      <c r="Q117" s="412"/>
      <c r="R117" s="157" t="s">
        <v>59</v>
      </c>
      <c r="S117" s="3">
        <f t="shared" ref="S117:AD117" si="695">S5+S85</f>
        <v>0</v>
      </c>
      <c r="T117" s="3">
        <f t="shared" si="695"/>
        <v>0</v>
      </c>
      <c r="U117" s="3">
        <f t="shared" si="695"/>
        <v>0</v>
      </c>
      <c r="V117" s="3">
        <f t="shared" si="695"/>
        <v>0</v>
      </c>
      <c r="W117" s="3">
        <f t="shared" si="695"/>
        <v>0</v>
      </c>
      <c r="X117" s="3">
        <f t="shared" si="695"/>
        <v>0</v>
      </c>
      <c r="Y117" s="3">
        <f t="shared" si="695"/>
        <v>0</v>
      </c>
      <c r="Z117" s="3">
        <f t="shared" si="695"/>
        <v>0</v>
      </c>
      <c r="AA117" s="3">
        <f t="shared" si="695"/>
        <v>0</v>
      </c>
      <c r="AB117" s="3">
        <f t="shared" si="695"/>
        <v>0</v>
      </c>
      <c r="AC117" s="3">
        <f t="shared" si="695"/>
        <v>0</v>
      </c>
      <c r="AD117" s="83">
        <f t="shared" si="695"/>
        <v>0</v>
      </c>
      <c r="AE117" s="61">
        <f t="shared" si="688"/>
        <v>0</v>
      </c>
      <c r="AG117" s="412"/>
      <c r="AH117" s="157" t="s">
        <v>59</v>
      </c>
      <c r="AI117" s="3">
        <f t="shared" ref="AI117:AT117" si="696">AI5+AI85</f>
        <v>0</v>
      </c>
      <c r="AJ117" s="3">
        <f t="shared" si="696"/>
        <v>0</v>
      </c>
      <c r="AK117" s="3">
        <f t="shared" si="696"/>
        <v>0</v>
      </c>
      <c r="AL117" s="3">
        <f t="shared" si="696"/>
        <v>0</v>
      </c>
      <c r="AM117" s="3">
        <f t="shared" si="696"/>
        <v>0</v>
      </c>
      <c r="AN117" s="3">
        <f t="shared" si="696"/>
        <v>0</v>
      </c>
      <c r="AO117" s="3">
        <f t="shared" si="696"/>
        <v>0</v>
      </c>
      <c r="AP117" s="3">
        <f t="shared" si="696"/>
        <v>0</v>
      </c>
      <c r="AQ117" s="3">
        <f t="shared" si="696"/>
        <v>0</v>
      </c>
      <c r="AR117" s="3">
        <f t="shared" si="696"/>
        <v>0</v>
      </c>
      <c r="AS117" s="3">
        <f t="shared" si="696"/>
        <v>0</v>
      </c>
      <c r="AT117" s="83">
        <f t="shared" si="696"/>
        <v>0</v>
      </c>
      <c r="AU117" s="61">
        <f t="shared" si="690"/>
        <v>0</v>
      </c>
      <c r="AW117" s="412"/>
      <c r="AX117" s="157" t="s">
        <v>59</v>
      </c>
      <c r="AY117" s="3">
        <f t="shared" ref="AY117:BJ117" si="697">AY5+AY85</f>
        <v>0</v>
      </c>
      <c r="AZ117" s="3">
        <f t="shared" si="697"/>
        <v>0</v>
      </c>
      <c r="BA117" s="3">
        <f t="shared" si="697"/>
        <v>0</v>
      </c>
      <c r="BB117" s="3">
        <f t="shared" si="697"/>
        <v>0</v>
      </c>
      <c r="BC117" s="3">
        <f t="shared" si="697"/>
        <v>0</v>
      </c>
      <c r="BD117" s="3">
        <f t="shared" si="697"/>
        <v>0</v>
      </c>
      <c r="BE117" s="3">
        <f t="shared" si="697"/>
        <v>0</v>
      </c>
      <c r="BF117" s="3">
        <f t="shared" si="697"/>
        <v>0</v>
      </c>
      <c r="BG117" s="3">
        <f t="shared" si="697"/>
        <v>0</v>
      </c>
      <c r="BH117" s="3">
        <f t="shared" si="697"/>
        <v>0</v>
      </c>
      <c r="BI117" s="3">
        <f t="shared" si="697"/>
        <v>0</v>
      </c>
      <c r="BJ117" s="83">
        <f t="shared" si="697"/>
        <v>0</v>
      </c>
      <c r="BK117" s="61">
        <f t="shared" si="692"/>
        <v>0</v>
      </c>
      <c r="BN117" s="343">
        <f t="shared" ref="BN117" si="698">BN5+BN85</f>
        <v>0</v>
      </c>
    </row>
    <row r="118" spans="1:66" x14ac:dyDescent="0.25">
      <c r="A118" s="412"/>
      <c r="B118" s="157" t="s">
        <v>58</v>
      </c>
      <c r="C118" s="3">
        <f t="shared" ref="C118:N118" si="699">C6+C86</f>
        <v>0</v>
      </c>
      <c r="D118" s="3">
        <f t="shared" si="699"/>
        <v>0</v>
      </c>
      <c r="E118" s="3">
        <f t="shared" si="699"/>
        <v>0</v>
      </c>
      <c r="F118" s="3">
        <f t="shared" si="699"/>
        <v>0</v>
      </c>
      <c r="G118" s="3">
        <f t="shared" si="699"/>
        <v>0</v>
      </c>
      <c r="H118" s="3">
        <f t="shared" si="699"/>
        <v>0</v>
      </c>
      <c r="I118" s="3">
        <f t="shared" si="699"/>
        <v>0</v>
      </c>
      <c r="J118" s="3">
        <f t="shared" si="699"/>
        <v>0</v>
      </c>
      <c r="K118" s="3">
        <f t="shared" si="699"/>
        <v>0</v>
      </c>
      <c r="L118" s="3">
        <f t="shared" si="699"/>
        <v>0</v>
      </c>
      <c r="M118" s="3">
        <f t="shared" si="699"/>
        <v>0</v>
      </c>
      <c r="N118" s="83">
        <f t="shared" si="699"/>
        <v>0</v>
      </c>
      <c r="O118" s="61">
        <f t="shared" si="686"/>
        <v>0</v>
      </c>
      <c r="Q118" s="412"/>
      <c r="R118" s="157" t="s">
        <v>58</v>
      </c>
      <c r="S118" s="3">
        <f t="shared" ref="S118:AD118" si="700">S6+S86</f>
        <v>0</v>
      </c>
      <c r="T118" s="3">
        <f t="shared" si="700"/>
        <v>0</v>
      </c>
      <c r="U118" s="3">
        <f t="shared" si="700"/>
        <v>0</v>
      </c>
      <c r="V118" s="3">
        <f t="shared" si="700"/>
        <v>0</v>
      </c>
      <c r="W118" s="3">
        <f t="shared" si="700"/>
        <v>0</v>
      </c>
      <c r="X118" s="3">
        <f t="shared" si="700"/>
        <v>0</v>
      </c>
      <c r="Y118" s="3">
        <f t="shared" si="700"/>
        <v>0</v>
      </c>
      <c r="Z118" s="3">
        <f t="shared" si="700"/>
        <v>0</v>
      </c>
      <c r="AA118" s="3">
        <f t="shared" si="700"/>
        <v>0</v>
      </c>
      <c r="AB118" s="3">
        <f t="shared" si="700"/>
        <v>0</v>
      </c>
      <c r="AC118" s="3">
        <f t="shared" si="700"/>
        <v>0</v>
      </c>
      <c r="AD118" s="83">
        <f t="shared" si="700"/>
        <v>0</v>
      </c>
      <c r="AE118" s="61">
        <f t="shared" si="688"/>
        <v>0</v>
      </c>
      <c r="AG118" s="412"/>
      <c r="AH118" s="157" t="s">
        <v>58</v>
      </c>
      <c r="AI118" s="3">
        <f t="shared" ref="AI118:AT118" si="701">AI6+AI86</f>
        <v>0</v>
      </c>
      <c r="AJ118" s="3">
        <f t="shared" si="701"/>
        <v>0</v>
      </c>
      <c r="AK118" s="3">
        <f t="shared" si="701"/>
        <v>0</v>
      </c>
      <c r="AL118" s="3">
        <f t="shared" si="701"/>
        <v>0</v>
      </c>
      <c r="AM118" s="3">
        <f t="shared" si="701"/>
        <v>0</v>
      </c>
      <c r="AN118" s="3">
        <f t="shared" si="701"/>
        <v>0</v>
      </c>
      <c r="AO118" s="3">
        <f t="shared" si="701"/>
        <v>0</v>
      </c>
      <c r="AP118" s="3">
        <f t="shared" si="701"/>
        <v>0</v>
      </c>
      <c r="AQ118" s="3">
        <f t="shared" si="701"/>
        <v>0</v>
      </c>
      <c r="AR118" s="3">
        <f t="shared" si="701"/>
        <v>0</v>
      </c>
      <c r="AS118" s="3">
        <f t="shared" si="701"/>
        <v>0</v>
      </c>
      <c r="AT118" s="83">
        <f t="shared" si="701"/>
        <v>0</v>
      </c>
      <c r="AU118" s="61">
        <f t="shared" si="690"/>
        <v>0</v>
      </c>
      <c r="AW118" s="412"/>
      <c r="AX118" s="157" t="s">
        <v>58</v>
      </c>
      <c r="AY118" s="3">
        <f t="shared" ref="AY118:BJ118" si="702">AY6+AY86</f>
        <v>0</v>
      </c>
      <c r="AZ118" s="3">
        <f t="shared" si="702"/>
        <v>0</v>
      </c>
      <c r="BA118" s="3">
        <f t="shared" si="702"/>
        <v>0</v>
      </c>
      <c r="BB118" s="3">
        <f t="shared" si="702"/>
        <v>0</v>
      </c>
      <c r="BC118" s="3">
        <f t="shared" si="702"/>
        <v>0</v>
      </c>
      <c r="BD118" s="3">
        <f t="shared" si="702"/>
        <v>0</v>
      </c>
      <c r="BE118" s="3">
        <f t="shared" si="702"/>
        <v>0</v>
      </c>
      <c r="BF118" s="3">
        <f t="shared" si="702"/>
        <v>0</v>
      </c>
      <c r="BG118" s="3">
        <f t="shared" si="702"/>
        <v>0</v>
      </c>
      <c r="BH118" s="3">
        <f t="shared" si="702"/>
        <v>0</v>
      </c>
      <c r="BI118" s="3">
        <f t="shared" si="702"/>
        <v>0</v>
      </c>
      <c r="BJ118" s="83">
        <f t="shared" si="702"/>
        <v>0</v>
      </c>
      <c r="BK118" s="61">
        <f t="shared" si="692"/>
        <v>0</v>
      </c>
      <c r="BN118" s="343">
        <f t="shared" ref="BN118" si="703">BN6+BN86</f>
        <v>0</v>
      </c>
    </row>
    <row r="119" spans="1:66" x14ac:dyDescent="0.25">
      <c r="A119" s="412"/>
      <c r="B119" s="157" t="s">
        <v>57</v>
      </c>
      <c r="C119" s="3">
        <f t="shared" ref="C119:N119" si="704">C7+C87</f>
        <v>0</v>
      </c>
      <c r="D119" s="3">
        <f t="shared" si="704"/>
        <v>0</v>
      </c>
      <c r="E119" s="3">
        <f t="shared" si="704"/>
        <v>0</v>
      </c>
      <c r="F119" s="3">
        <f t="shared" si="704"/>
        <v>9065.6966523087667</v>
      </c>
      <c r="G119" s="3">
        <f t="shared" si="704"/>
        <v>12224.392164246536</v>
      </c>
      <c r="H119" s="3">
        <f t="shared" si="704"/>
        <v>0</v>
      </c>
      <c r="I119" s="3">
        <f t="shared" si="704"/>
        <v>0</v>
      </c>
      <c r="J119" s="3">
        <f t="shared" si="704"/>
        <v>0</v>
      </c>
      <c r="K119" s="3">
        <f t="shared" si="704"/>
        <v>520.0548118726266</v>
      </c>
      <c r="L119" s="3">
        <f t="shared" si="704"/>
        <v>7059.9811198444377</v>
      </c>
      <c r="M119" s="3">
        <f t="shared" si="704"/>
        <v>705.82616894694149</v>
      </c>
      <c r="N119" s="83">
        <f t="shared" si="704"/>
        <v>1500.2030022075676</v>
      </c>
      <c r="O119" s="61">
        <f t="shared" si="686"/>
        <v>31076.153919426873</v>
      </c>
      <c r="Q119" s="412"/>
      <c r="R119" s="157" t="s">
        <v>57</v>
      </c>
      <c r="S119" s="3">
        <f t="shared" ref="S119:AD119" si="705">S7+S87</f>
        <v>0</v>
      </c>
      <c r="T119" s="3">
        <f t="shared" si="705"/>
        <v>0</v>
      </c>
      <c r="U119" s="3">
        <f t="shared" si="705"/>
        <v>0</v>
      </c>
      <c r="V119" s="3">
        <f t="shared" si="705"/>
        <v>0</v>
      </c>
      <c r="W119" s="3">
        <f t="shared" si="705"/>
        <v>0</v>
      </c>
      <c r="X119" s="3">
        <f t="shared" si="705"/>
        <v>0</v>
      </c>
      <c r="Y119" s="3">
        <f t="shared" si="705"/>
        <v>0</v>
      </c>
      <c r="Z119" s="3">
        <f t="shared" si="705"/>
        <v>0</v>
      </c>
      <c r="AA119" s="3">
        <f t="shared" si="705"/>
        <v>0</v>
      </c>
      <c r="AB119" s="3">
        <f t="shared" si="705"/>
        <v>0</v>
      </c>
      <c r="AC119" s="3">
        <f t="shared" si="705"/>
        <v>0</v>
      </c>
      <c r="AD119" s="83">
        <f t="shared" si="705"/>
        <v>0</v>
      </c>
      <c r="AE119" s="61">
        <f t="shared" si="688"/>
        <v>0</v>
      </c>
      <c r="AG119" s="412"/>
      <c r="AH119" s="157" t="s">
        <v>57</v>
      </c>
      <c r="AI119" s="3">
        <f t="shared" ref="AI119:AT119" si="706">AI7+AI87</f>
        <v>0</v>
      </c>
      <c r="AJ119" s="3">
        <f t="shared" si="706"/>
        <v>0</v>
      </c>
      <c r="AK119" s="3">
        <f t="shared" si="706"/>
        <v>0</v>
      </c>
      <c r="AL119" s="3">
        <f t="shared" si="706"/>
        <v>0</v>
      </c>
      <c r="AM119" s="3">
        <f t="shared" si="706"/>
        <v>0</v>
      </c>
      <c r="AN119" s="3">
        <f t="shared" si="706"/>
        <v>0</v>
      </c>
      <c r="AO119" s="3">
        <f t="shared" si="706"/>
        <v>0</v>
      </c>
      <c r="AP119" s="3">
        <f t="shared" si="706"/>
        <v>0</v>
      </c>
      <c r="AQ119" s="3">
        <f t="shared" si="706"/>
        <v>0</v>
      </c>
      <c r="AR119" s="3">
        <f t="shared" si="706"/>
        <v>0</v>
      </c>
      <c r="AS119" s="3">
        <f t="shared" si="706"/>
        <v>0</v>
      </c>
      <c r="AT119" s="83">
        <f t="shared" si="706"/>
        <v>0</v>
      </c>
      <c r="AU119" s="61">
        <f t="shared" si="690"/>
        <v>0</v>
      </c>
      <c r="AW119" s="412"/>
      <c r="AX119" s="157" t="s">
        <v>57</v>
      </c>
      <c r="AY119" s="3">
        <f t="shared" ref="AY119:BJ119" si="707">AY7+AY87</f>
        <v>0</v>
      </c>
      <c r="AZ119" s="3">
        <f t="shared" si="707"/>
        <v>0</v>
      </c>
      <c r="BA119" s="3">
        <f t="shared" si="707"/>
        <v>0</v>
      </c>
      <c r="BB119" s="3">
        <f t="shared" si="707"/>
        <v>0</v>
      </c>
      <c r="BC119" s="3">
        <f t="shared" si="707"/>
        <v>0</v>
      </c>
      <c r="BD119" s="3">
        <f t="shared" si="707"/>
        <v>0</v>
      </c>
      <c r="BE119" s="3">
        <f t="shared" si="707"/>
        <v>0</v>
      </c>
      <c r="BF119" s="3">
        <f t="shared" si="707"/>
        <v>0</v>
      </c>
      <c r="BG119" s="3">
        <f t="shared" si="707"/>
        <v>0</v>
      </c>
      <c r="BH119" s="3">
        <f t="shared" si="707"/>
        <v>0</v>
      </c>
      <c r="BI119" s="3">
        <f t="shared" si="707"/>
        <v>0</v>
      </c>
      <c r="BJ119" s="83">
        <f t="shared" si="707"/>
        <v>0</v>
      </c>
      <c r="BK119" s="61">
        <f t="shared" si="692"/>
        <v>0</v>
      </c>
      <c r="BN119" s="343">
        <f t="shared" ref="BN119" si="708">BN7+BN87</f>
        <v>31076.153919426877</v>
      </c>
    </row>
    <row r="120" spans="1:66" x14ac:dyDescent="0.25">
      <c r="A120" s="412"/>
      <c r="B120" s="157" t="s">
        <v>56</v>
      </c>
      <c r="C120" s="3">
        <f t="shared" ref="C120:N120" si="709">C8+C88</f>
        <v>0</v>
      </c>
      <c r="D120" s="3">
        <f t="shared" si="709"/>
        <v>0</v>
      </c>
      <c r="E120" s="3">
        <f t="shared" si="709"/>
        <v>0</v>
      </c>
      <c r="F120" s="3">
        <f t="shared" si="709"/>
        <v>0</v>
      </c>
      <c r="G120" s="3">
        <f t="shared" si="709"/>
        <v>0</v>
      </c>
      <c r="H120" s="3">
        <f t="shared" si="709"/>
        <v>0</v>
      </c>
      <c r="I120" s="3">
        <f t="shared" si="709"/>
        <v>0</v>
      </c>
      <c r="J120" s="3">
        <f t="shared" si="709"/>
        <v>0</v>
      </c>
      <c r="K120" s="3">
        <f t="shared" si="709"/>
        <v>0</v>
      </c>
      <c r="L120" s="3">
        <f t="shared" si="709"/>
        <v>0</v>
      </c>
      <c r="M120" s="3">
        <f t="shared" si="709"/>
        <v>0</v>
      </c>
      <c r="N120" s="83">
        <f t="shared" si="709"/>
        <v>0</v>
      </c>
      <c r="O120" s="61">
        <f t="shared" si="686"/>
        <v>0</v>
      </c>
      <c r="Q120" s="412"/>
      <c r="R120" s="157" t="s">
        <v>56</v>
      </c>
      <c r="S120" s="3">
        <f t="shared" ref="S120:AD120" si="710">S8+S88</f>
        <v>0</v>
      </c>
      <c r="T120" s="3">
        <f t="shared" si="710"/>
        <v>0</v>
      </c>
      <c r="U120" s="3">
        <f t="shared" si="710"/>
        <v>0</v>
      </c>
      <c r="V120" s="3">
        <f t="shared" si="710"/>
        <v>0</v>
      </c>
      <c r="W120" s="3">
        <f t="shared" si="710"/>
        <v>0</v>
      </c>
      <c r="X120" s="3">
        <f t="shared" si="710"/>
        <v>0</v>
      </c>
      <c r="Y120" s="3">
        <f t="shared" si="710"/>
        <v>0</v>
      </c>
      <c r="Z120" s="3">
        <f t="shared" si="710"/>
        <v>0</v>
      </c>
      <c r="AA120" s="3">
        <f t="shared" si="710"/>
        <v>0</v>
      </c>
      <c r="AB120" s="3">
        <f t="shared" si="710"/>
        <v>0</v>
      </c>
      <c r="AC120" s="3">
        <f t="shared" si="710"/>
        <v>0</v>
      </c>
      <c r="AD120" s="83">
        <f t="shared" si="710"/>
        <v>0</v>
      </c>
      <c r="AE120" s="61">
        <f t="shared" si="688"/>
        <v>0</v>
      </c>
      <c r="AG120" s="412"/>
      <c r="AH120" s="157" t="s">
        <v>56</v>
      </c>
      <c r="AI120" s="3">
        <f t="shared" ref="AI120:AT120" si="711">AI8+AI88</f>
        <v>0</v>
      </c>
      <c r="AJ120" s="3">
        <f t="shared" si="711"/>
        <v>0</v>
      </c>
      <c r="AK120" s="3">
        <f t="shared" si="711"/>
        <v>0</v>
      </c>
      <c r="AL120" s="3">
        <f t="shared" si="711"/>
        <v>0</v>
      </c>
      <c r="AM120" s="3">
        <f t="shared" si="711"/>
        <v>0</v>
      </c>
      <c r="AN120" s="3">
        <f t="shared" si="711"/>
        <v>0</v>
      </c>
      <c r="AO120" s="3">
        <f t="shared" si="711"/>
        <v>0</v>
      </c>
      <c r="AP120" s="3">
        <f t="shared" si="711"/>
        <v>0</v>
      </c>
      <c r="AQ120" s="3">
        <f t="shared" si="711"/>
        <v>0</v>
      </c>
      <c r="AR120" s="3">
        <f t="shared" si="711"/>
        <v>0</v>
      </c>
      <c r="AS120" s="3">
        <f t="shared" si="711"/>
        <v>0</v>
      </c>
      <c r="AT120" s="83">
        <f t="shared" si="711"/>
        <v>0</v>
      </c>
      <c r="AU120" s="61">
        <f t="shared" si="690"/>
        <v>0</v>
      </c>
      <c r="AW120" s="412"/>
      <c r="AX120" s="157" t="s">
        <v>56</v>
      </c>
      <c r="AY120" s="3">
        <f t="shared" ref="AY120:BJ120" si="712">AY8+AY88</f>
        <v>0</v>
      </c>
      <c r="AZ120" s="3">
        <f t="shared" si="712"/>
        <v>0</v>
      </c>
      <c r="BA120" s="3">
        <f t="shared" si="712"/>
        <v>0</v>
      </c>
      <c r="BB120" s="3">
        <f t="shared" si="712"/>
        <v>0</v>
      </c>
      <c r="BC120" s="3">
        <f t="shared" si="712"/>
        <v>0</v>
      </c>
      <c r="BD120" s="3">
        <f t="shared" si="712"/>
        <v>0</v>
      </c>
      <c r="BE120" s="3">
        <f t="shared" si="712"/>
        <v>0</v>
      </c>
      <c r="BF120" s="3">
        <f t="shared" si="712"/>
        <v>0</v>
      </c>
      <c r="BG120" s="3">
        <f t="shared" si="712"/>
        <v>0</v>
      </c>
      <c r="BH120" s="3">
        <f t="shared" si="712"/>
        <v>0</v>
      </c>
      <c r="BI120" s="3">
        <f t="shared" si="712"/>
        <v>0</v>
      </c>
      <c r="BJ120" s="83">
        <f t="shared" si="712"/>
        <v>0</v>
      </c>
      <c r="BK120" s="61">
        <f t="shared" si="692"/>
        <v>0</v>
      </c>
      <c r="BN120" s="343">
        <f t="shared" ref="BN120" si="713">BN8+BN88</f>
        <v>0</v>
      </c>
    </row>
    <row r="121" spans="1:66" x14ac:dyDescent="0.25">
      <c r="A121" s="412"/>
      <c r="B121" s="157" t="s">
        <v>55</v>
      </c>
      <c r="C121" s="3">
        <f t="shared" ref="C121:N121" si="714">C9+C89</f>
        <v>0</v>
      </c>
      <c r="D121" s="3">
        <f t="shared" si="714"/>
        <v>0</v>
      </c>
      <c r="E121" s="3">
        <f t="shared" si="714"/>
        <v>0</v>
      </c>
      <c r="F121" s="3">
        <f t="shared" si="714"/>
        <v>0</v>
      </c>
      <c r="G121" s="3">
        <f t="shared" si="714"/>
        <v>5823.4142161773261</v>
      </c>
      <c r="H121" s="3">
        <f t="shared" si="714"/>
        <v>0</v>
      </c>
      <c r="I121" s="3">
        <f t="shared" si="714"/>
        <v>0</v>
      </c>
      <c r="J121" s="3">
        <f t="shared" si="714"/>
        <v>0</v>
      </c>
      <c r="K121" s="3">
        <f t="shared" si="714"/>
        <v>1294.0920480394057</v>
      </c>
      <c r="L121" s="3">
        <f t="shared" si="714"/>
        <v>0</v>
      </c>
      <c r="M121" s="3">
        <f t="shared" si="714"/>
        <v>0</v>
      </c>
      <c r="N121" s="83">
        <f t="shared" si="714"/>
        <v>0</v>
      </c>
      <c r="O121" s="61">
        <f t="shared" si="686"/>
        <v>7117.5062642167322</v>
      </c>
      <c r="Q121" s="412"/>
      <c r="R121" s="157" t="s">
        <v>55</v>
      </c>
      <c r="S121" s="3">
        <f t="shared" ref="S121:AD121" si="715">S9+S89</f>
        <v>0</v>
      </c>
      <c r="T121" s="3">
        <f t="shared" si="715"/>
        <v>0</v>
      </c>
      <c r="U121" s="3">
        <f t="shared" si="715"/>
        <v>0</v>
      </c>
      <c r="V121" s="3">
        <f t="shared" si="715"/>
        <v>0</v>
      </c>
      <c r="W121" s="3">
        <f t="shared" si="715"/>
        <v>0</v>
      </c>
      <c r="X121" s="3">
        <f t="shared" si="715"/>
        <v>0</v>
      </c>
      <c r="Y121" s="3">
        <f t="shared" si="715"/>
        <v>0</v>
      </c>
      <c r="Z121" s="3">
        <f t="shared" si="715"/>
        <v>0</v>
      </c>
      <c r="AA121" s="3">
        <f t="shared" si="715"/>
        <v>0</v>
      </c>
      <c r="AB121" s="3">
        <f t="shared" si="715"/>
        <v>0</v>
      </c>
      <c r="AC121" s="3">
        <f t="shared" si="715"/>
        <v>0</v>
      </c>
      <c r="AD121" s="83">
        <f t="shared" si="715"/>
        <v>0</v>
      </c>
      <c r="AE121" s="61">
        <f t="shared" si="688"/>
        <v>0</v>
      </c>
      <c r="AG121" s="412"/>
      <c r="AH121" s="157" t="s">
        <v>55</v>
      </c>
      <c r="AI121" s="3">
        <f t="shared" ref="AI121:AT121" si="716">AI9+AI89</f>
        <v>0</v>
      </c>
      <c r="AJ121" s="3">
        <f t="shared" si="716"/>
        <v>0</v>
      </c>
      <c r="AK121" s="3">
        <f t="shared" si="716"/>
        <v>0</v>
      </c>
      <c r="AL121" s="3">
        <f t="shared" si="716"/>
        <v>0</v>
      </c>
      <c r="AM121" s="3">
        <f t="shared" si="716"/>
        <v>0</v>
      </c>
      <c r="AN121" s="3">
        <f t="shared" si="716"/>
        <v>0</v>
      </c>
      <c r="AO121" s="3">
        <f t="shared" si="716"/>
        <v>0</v>
      </c>
      <c r="AP121" s="3">
        <f t="shared" si="716"/>
        <v>0</v>
      </c>
      <c r="AQ121" s="3">
        <f t="shared" si="716"/>
        <v>0</v>
      </c>
      <c r="AR121" s="3">
        <f t="shared" si="716"/>
        <v>0</v>
      </c>
      <c r="AS121" s="3">
        <f t="shared" si="716"/>
        <v>0</v>
      </c>
      <c r="AT121" s="83">
        <f t="shared" si="716"/>
        <v>0</v>
      </c>
      <c r="AU121" s="61">
        <f t="shared" si="690"/>
        <v>0</v>
      </c>
      <c r="AW121" s="412"/>
      <c r="AX121" s="157" t="s">
        <v>55</v>
      </c>
      <c r="AY121" s="3">
        <f t="shared" ref="AY121:BJ121" si="717">AY9+AY89</f>
        <v>0</v>
      </c>
      <c r="AZ121" s="3">
        <f t="shared" si="717"/>
        <v>0</v>
      </c>
      <c r="BA121" s="3">
        <f t="shared" si="717"/>
        <v>0</v>
      </c>
      <c r="BB121" s="3">
        <f t="shared" si="717"/>
        <v>0</v>
      </c>
      <c r="BC121" s="3">
        <f t="shared" si="717"/>
        <v>0</v>
      </c>
      <c r="BD121" s="3">
        <f t="shared" si="717"/>
        <v>0</v>
      </c>
      <c r="BE121" s="3">
        <f t="shared" si="717"/>
        <v>0</v>
      </c>
      <c r="BF121" s="3">
        <f t="shared" si="717"/>
        <v>0</v>
      </c>
      <c r="BG121" s="3">
        <f t="shared" si="717"/>
        <v>0</v>
      </c>
      <c r="BH121" s="3">
        <f t="shared" si="717"/>
        <v>0</v>
      </c>
      <c r="BI121" s="3">
        <f t="shared" si="717"/>
        <v>0</v>
      </c>
      <c r="BJ121" s="83">
        <f t="shared" si="717"/>
        <v>0</v>
      </c>
      <c r="BK121" s="61">
        <f t="shared" si="692"/>
        <v>0</v>
      </c>
      <c r="BN121" s="343">
        <f t="shared" ref="BN121" si="718">BN9+BN89</f>
        <v>7117.5062642167322</v>
      </c>
    </row>
    <row r="122" spans="1:66" x14ac:dyDescent="0.25">
      <c r="A122" s="412"/>
      <c r="B122" s="157" t="s">
        <v>54</v>
      </c>
      <c r="C122" s="3">
        <f t="shared" ref="C122:N122" si="719">C10+C90</f>
        <v>0</v>
      </c>
      <c r="D122" s="3">
        <f t="shared" si="719"/>
        <v>0</v>
      </c>
      <c r="E122" s="3">
        <f t="shared" si="719"/>
        <v>135.59930479216422</v>
      </c>
      <c r="F122" s="3">
        <f t="shared" si="719"/>
        <v>789.83622756501404</v>
      </c>
      <c r="G122" s="3">
        <f t="shared" si="719"/>
        <v>2124.1489723474201</v>
      </c>
      <c r="H122" s="3">
        <f t="shared" si="719"/>
        <v>3704.371427196229</v>
      </c>
      <c r="I122" s="3">
        <f t="shared" si="719"/>
        <v>528.73236636986735</v>
      </c>
      <c r="J122" s="3">
        <f t="shared" si="719"/>
        <v>611.03425918309392</v>
      </c>
      <c r="K122" s="3">
        <f t="shared" si="719"/>
        <v>567.05687164521396</v>
      </c>
      <c r="L122" s="3">
        <f t="shared" si="719"/>
        <v>533.75607239905139</v>
      </c>
      <c r="M122" s="3">
        <f t="shared" si="719"/>
        <v>803.2230535268402</v>
      </c>
      <c r="N122" s="83">
        <f t="shared" si="719"/>
        <v>2027.2410484889115</v>
      </c>
      <c r="O122" s="61">
        <f t="shared" si="686"/>
        <v>11824.999603513807</v>
      </c>
      <c r="Q122" s="412"/>
      <c r="R122" s="157" t="s">
        <v>54</v>
      </c>
      <c r="S122" s="3">
        <f t="shared" ref="S122:AD122" si="720">S10+S90</f>
        <v>0</v>
      </c>
      <c r="T122" s="3">
        <f t="shared" si="720"/>
        <v>0</v>
      </c>
      <c r="U122" s="3">
        <f t="shared" si="720"/>
        <v>179.35419741934811</v>
      </c>
      <c r="V122" s="3">
        <f t="shared" si="720"/>
        <v>46.007250326308082</v>
      </c>
      <c r="W122" s="3">
        <f t="shared" si="720"/>
        <v>238.56999948721003</v>
      </c>
      <c r="X122" s="3">
        <f t="shared" si="720"/>
        <v>452.05962704382966</v>
      </c>
      <c r="Y122" s="3">
        <f t="shared" si="720"/>
        <v>477.59619081526853</v>
      </c>
      <c r="Z122" s="3">
        <f t="shared" si="720"/>
        <v>537.20398310257224</v>
      </c>
      <c r="AA122" s="3">
        <f t="shared" si="720"/>
        <v>1121.1682209501998</v>
      </c>
      <c r="AB122" s="3">
        <f t="shared" si="720"/>
        <v>482.25644337389264</v>
      </c>
      <c r="AC122" s="3">
        <f t="shared" si="720"/>
        <v>692.20185055271304</v>
      </c>
      <c r="AD122" s="83">
        <f t="shared" si="720"/>
        <v>7396.3547216653324</v>
      </c>
      <c r="AE122" s="61">
        <f t="shared" si="688"/>
        <v>11622.772484736674</v>
      </c>
      <c r="AG122" s="412"/>
      <c r="AH122" s="157" t="s">
        <v>54</v>
      </c>
      <c r="AI122" s="3">
        <f t="shared" ref="AI122:AT122" si="721">AI10+AI90</f>
        <v>0</v>
      </c>
      <c r="AJ122" s="3">
        <f t="shared" si="721"/>
        <v>0</v>
      </c>
      <c r="AK122" s="3">
        <f t="shared" si="721"/>
        <v>0</v>
      </c>
      <c r="AL122" s="3">
        <f t="shared" si="721"/>
        <v>0</v>
      </c>
      <c r="AM122" s="3">
        <f t="shared" si="721"/>
        <v>0</v>
      </c>
      <c r="AN122" s="3">
        <f t="shared" si="721"/>
        <v>0</v>
      </c>
      <c r="AO122" s="3">
        <f t="shared" si="721"/>
        <v>0</v>
      </c>
      <c r="AP122" s="3">
        <f t="shared" si="721"/>
        <v>0</v>
      </c>
      <c r="AQ122" s="3">
        <f t="shared" si="721"/>
        <v>0</v>
      </c>
      <c r="AR122" s="3">
        <f t="shared" si="721"/>
        <v>0</v>
      </c>
      <c r="AS122" s="3">
        <f t="shared" si="721"/>
        <v>0</v>
      </c>
      <c r="AT122" s="83">
        <f t="shared" si="721"/>
        <v>0</v>
      </c>
      <c r="AU122" s="61">
        <f t="shared" si="690"/>
        <v>0</v>
      </c>
      <c r="AW122" s="412"/>
      <c r="AX122" s="157" t="s">
        <v>54</v>
      </c>
      <c r="AY122" s="3">
        <f t="shared" ref="AY122:BJ122" si="722">AY10+AY90</f>
        <v>0</v>
      </c>
      <c r="AZ122" s="3">
        <f t="shared" si="722"/>
        <v>0</v>
      </c>
      <c r="BA122" s="3">
        <f t="shared" si="722"/>
        <v>0</v>
      </c>
      <c r="BB122" s="3">
        <f t="shared" si="722"/>
        <v>0</v>
      </c>
      <c r="BC122" s="3">
        <f t="shared" si="722"/>
        <v>0</v>
      </c>
      <c r="BD122" s="3">
        <f t="shared" si="722"/>
        <v>0</v>
      </c>
      <c r="BE122" s="3">
        <f t="shared" si="722"/>
        <v>0</v>
      </c>
      <c r="BF122" s="3">
        <f t="shared" si="722"/>
        <v>0</v>
      </c>
      <c r="BG122" s="3">
        <f t="shared" si="722"/>
        <v>0</v>
      </c>
      <c r="BH122" s="3">
        <f t="shared" si="722"/>
        <v>0</v>
      </c>
      <c r="BI122" s="3">
        <f t="shared" si="722"/>
        <v>0</v>
      </c>
      <c r="BJ122" s="83">
        <f t="shared" si="722"/>
        <v>0</v>
      </c>
      <c r="BK122" s="61">
        <f t="shared" si="692"/>
        <v>0</v>
      </c>
      <c r="BN122" s="343">
        <f t="shared" ref="BN122" si="723">BN10+BN90</f>
        <v>23447.77208825048</v>
      </c>
    </row>
    <row r="123" spans="1:66" x14ac:dyDescent="0.25">
      <c r="A123" s="412"/>
      <c r="B123" s="157" t="s">
        <v>53</v>
      </c>
      <c r="C123" s="3">
        <f t="shared" ref="C123:N123" si="724">C11+C91</f>
        <v>0</v>
      </c>
      <c r="D123" s="3">
        <f t="shared" si="724"/>
        <v>0</v>
      </c>
      <c r="E123" s="3">
        <f t="shared" si="724"/>
        <v>24116.741405608569</v>
      </c>
      <c r="F123" s="3">
        <f t="shared" si="724"/>
        <v>85975.436235834364</v>
      </c>
      <c r="G123" s="3">
        <f t="shared" si="724"/>
        <v>240897.52353894259</v>
      </c>
      <c r="H123" s="3">
        <f t="shared" si="724"/>
        <v>160140.35471560614</v>
      </c>
      <c r="I123" s="3">
        <f t="shared" si="724"/>
        <v>66614.736777087906</v>
      </c>
      <c r="J123" s="3">
        <f t="shared" si="724"/>
        <v>77536.199213507818</v>
      </c>
      <c r="K123" s="3">
        <f t="shared" si="724"/>
        <v>140140.74067184707</v>
      </c>
      <c r="L123" s="3">
        <f t="shared" si="724"/>
        <v>78354.827563119572</v>
      </c>
      <c r="M123" s="3">
        <f t="shared" si="724"/>
        <v>106461.58368013073</v>
      </c>
      <c r="N123" s="83">
        <f t="shared" si="724"/>
        <v>242811.2203905546</v>
      </c>
      <c r="O123" s="61">
        <f t="shared" si="686"/>
        <v>1223049.3641922392</v>
      </c>
      <c r="Q123" s="412"/>
      <c r="R123" s="157" t="s">
        <v>53</v>
      </c>
      <c r="S123" s="3">
        <f t="shared" ref="S123:AD123" si="725">S11+S91</f>
        <v>0</v>
      </c>
      <c r="T123" s="3">
        <f t="shared" si="725"/>
        <v>0</v>
      </c>
      <c r="U123" s="3">
        <f t="shared" si="725"/>
        <v>21076.148826045392</v>
      </c>
      <c r="V123" s="3">
        <f t="shared" si="725"/>
        <v>5406.3728025681066</v>
      </c>
      <c r="W123" s="3">
        <f t="shared" si="725"/>
        <v>28034.67600407323</v>
      </c>
      <c r="X123" s="3">
        <f t="shared" si="725"/>
        <v>48598.656636898515</v>
      </c>
      <c r="Y123" s="3">
        <f t="shared" si="725"/>
        <v>61900.590978400272</v>
      </c>
      <c r="Z123" s="3">
        <f t="shared" si="725"/>
        <v>67715.445163178389</v>
      </c>
      <c r="AA123" s="3">
        <f t="shared" si="725"/>
        <v>131749.95970977953</v>
      </c>
      <c r="AB123" s="3">
        <f t="shared" si="725"/>
        <v>56670.592152927362</v>
      </c>
      <c r="AC123" s="3">
        <f t="shared" si="725"/>
        <v>81341.554476155259</v>
      </c>
      <c r="AD123" s="83">
        <f t="shared" si="725"/>
        <v>864618.85649613815</v>
      </c>
      <c r="AE123" s="61">
        <f t="shared" si="688"/>
        <v>1367112.8532461643</v>
      </c>
      <c r="AG123" s="412"/>
      <c r="AH123" s="157" t="s">
        <v>53</v>
      </c>
      <c r="AI123" s="3">
        <f t="shared" ref="AI123:AT123" si="726">AI11+AI91</f>
        <v>0</v>
      </c>
      <c r="AJ123" s="3">
        <f t="shared" si="726"/>
        <v>0</v>
      </c>
      <c r="AK123" s="3">
        <f t="shared" si="726"/>
        <v>0</v>
      </c>
      <c r="AL123" s="3">
        <f t="shared" si="726"/>
        <v>0</v>
      </c>
      <c r="AM123" s="3">
        <f t="shared" si="726"/>
        <v>0</v>
      </c>
      <c r="AN123" s="3">
        <f t="shared" si="726"/>
        <v>0</v>
      </c>
      <c r="AO123" s="3">
        <f t="shared" si="726"/>
        <v>0</v>
      </c>
      <c r="AP123" s="3">
        <f t="shared" si="726"/>
        <v>0</v>
      </c>
      <c r="AQ123" s="3">
        <f t="shared" si="726"/>
        <v>0</v>
      </c>
      <c r="AR123" s="3">
        <f t="shared" si="726"/>
        <v>0</v>
      </c>
      <c r="AS123" s="3">
        <f t="shared" si="726"/>
        <v>0</v>
      </c>
      <c r="AT123" s="83">
        <f t="shared" si="726"/>
        <v>0</v>
      </c>
      <c r="AU123" s="61">
        <f t="shared" si="690"/>
        <v>0</v>
      </c>
      <c r="AW123" s="412"/>
      <c r="AX123" s="157" t="s">
        <v>53</v>
      </c>
      <c r="AY123" s="3">
        <f t="shared" ref="AY123:BJ123" si="727">AY11+AY91</f>
        <v>0</v>
      </c>
      <c r="AZ123" s="3">
        <f t="shared" si="727"/>
        <v>0</v>
      </c>
      <c r="BA123" s="3">
        <f t="shared" si="727"/>
        <v>0</v>
      </c>
      <c r="BB123" s="3">
        <f t="shared" si="727"/>
        <v>0</v>
      </c>
      <c r="BC123" s="3">
        <f t="shared" si="727"/>
        <v>0</v>
      </c>
      <c r="BD123" s="3">
        <f t="shared" si="727"/>
        <v>0</v>
      </c>
      <c r="BE123" s="3">
        <f t="shared" si="727"/>
        <v>0</v>
      </c>
      <c r="BF123" s="3">
        <f t="shared" si="727"/>
        <v>0</v>
      </c>
      <c r="BG123" s="3">
        <f t="shared" si="727"/>
        <v>0</v>
      </c>
      <c r="BH123" s="3">
        <f t="shared" si="727"/>
        <v>0</v>
      </c>
      <c r="BI123" s="3">
        <f t="shared" si="727"/>
        <v>0</v>
      </c>
      <c r="BJ123" s="83">
        <f t="shared" si="727"/>
        <v>0</v>
      </c>
      <c r="BK123" s="61">
        <f t="shared" si="692"/>
        <v>0</v>
      </c>
      <c r="BN123" s="343">
        <f t="shared" ref="BN123" si="728">BN11+BN91</f>
        <v>2590162.2174384035</v>
      </c>
    </row>
    <row r="124" spans="1:66" x14ac:dyDescent="0.25">
      <c r="A124" s="412"/>
      <c r="B124" s="157" t="s">
        <v>52</v>
      </c>
      <c r="C124" s="3">
        <f t="shared" ref="C124:N124" si="729">C12+C92</f>
        <v>0</v>
      </c>
      <c r="D124" s="3">
        <f t="shared" si="729"/>
        <v>0</v>
      </c>
      <c r="E124" s="3">
        <f t="shared" si="729"/>
        <v>0</v>
      </c>
      <c r="F124" s="3">
        <f t="shared" si="729"/>
        <v>0</v>
      </c>
      <c r="G124" s="3">
        <f t="shared" si="729"/>
        <v>135.70107201457722</v>
      </c>
      <c r="H124" s="3">
        <f t="shared" si="729"/>
        <v>0</v>
      </c>
      <c r="I124" s="3">
        <f t="shared" si="729"/>
        <v>0</v>
      </c>
      <c r="J124" s="3">
        <f t="shared" si="729"/>
        <v>0</v>
      </c>
      <c r="K124" s="3">
        <f t="shared" si="729"/>
        <v>0</v>
      </c>
      <c r="L124" s="3">
        <f t="shared" si="729"/>
        <v>0</v>
      </c>
      <c r="M124" s="3">
        <f t="shared" si="729"/>
        <v>0</v>
      </c>
      <c r="N124" s="83">
        <f t="shared" si="729"/>
        <v>0</v>
      </c>
      <c r="O124" s="61">
        <f t="shared" si="686"/>
        <v>135.70107201457722</v>
      </c>
      <c r="Q124" s="412"/>
      <c r="R124" s="157" t="s">
        <v>52</v>
      </c>
      <c r="S124" s="3">
        <f t="shared" ref="S124:AD124" si="730">S12+S92</f>
        <v>0</v>
      </c>
      <c r="T124" s="3">
        <f t="shared" si="730"/>
        <v>0</v>
      </c>
      <c r="U124" s="3">
        <f t="shared" si="730"/>
        <v>0</v>
      </c>
      <c r="V124" s="3">
        <f t="shared" si="730"/>
        <v>0</v>
      </c>
      <c r="W124" s="3">
        <f t="shared" si="730"/>
        <v>0</v>
      </c>
      <c r="X124" s="3">
        <f t="shared" si="730"/>
        <v>0</v>
      </c>
      <c r="Y124" s="3">
        <f t="shared" si="730"/>
        <v>0</v>
      </c>
      <c r="Z124" s="3">
        <f t="shared" si="730"/>
        <v>0</v>
      </c>
      <c r="AA124" s="3">
        <f t="shared" si="730"/>
        <v>0</v>
      </c>
      <c r="AB124" s="3">
        <f t="shared" si="730"/>
        <v>0</v>
      </c>
      <c r="AC124" s="3">
        <f t="shared" si="730"/>
        <v>0</v>
      </c>
      <c r="AD124" s="83">
        <f t="shared" si="730"/>
        <v>0</v>
      </c>
      <c r="AE124" s="61">
        <f t="shared" si="688"/>
        <v>0</v>
      </c>
      <c r="AG124" s="412"/>
      <c r="AH124" s="157" t="s">
        <v>52</v>
      </c>
      <c r="AI124" s="3">
        <f t="shared" ref="AI124:AT124" si="731">AI12+AI92</f>
        <v>0</v>
      </c>
      <c r="AJ124" s="3">
        <f t="shared" si="731"/>
        <v>0</v>
      </c>
      <c r="AK124" s="3">
        <f t="shared" si="731"/>
        <v>0</v>
      </c>
      <c r="AL124" s="3">
        <f t="shared" si="731"/>
        <v>0</v>
      </c>
      <c r="AM124" s="3">
        <f t="shared" si="731"/>
        <v>0</v>
      </c>
      <c r="AN124" s="3">
        <f t="shared" si="731"/>
        <v>0</v>
      </c>
      <c r="AO124" s="3">
        <f t="shared" si="731"/>
        <v>0</v>
      </c>
      <c r="AP124" s="3">
        <f t="shared" si="731"/>
        <v>0</v>
      </c>
      <c r="AQ124" s="3">
        <f t="shared" si="731"/>
        <v>0</v>
      </c>
      <c r="AR124" s="3">
        <f t="shared" si="731"/>
        <v>0</v>
      </c>
      <c r="AS124" s="3">
        <f t="shared" si="731"/>
        <v>0</v>
      </c>
      <c r="AT124" s="83">
        <f t="shared" si="731"/>
        <v>0</v>
      </c>
      <c r="AU124" s="61">
        <f t="shared" si="690"/>
        <v>0</v>
      </c>
      <c r="AW124" s="412"/>
      <c r="AX124" s="157" t="s">
        <v>52</v>
      </c>
      <c r="AY124" s="3">
        <f t="shared" ref="AY124:BJ124" si="732">AY12+AY92</f>
        <v>0</v>
      </c>
      <c r="AZ124" s="3">
        <f t="shared" si="732"/>
        <v>0</v>
      </c>
      <c r="BA124" s="3">
        <f t="shared" si="732"/>
        <v>0</v>
      </c>
      <c r="BB124" s="3">
        <f t="shared" si="732"/>
        <v>0</v>
      </c>
      <c r="BC124" s="3">
        <f t="shared" si="732"/>
        <v>0</v>
      </c>
      <c r="BD124" s="3">
        <f t="shared" si="732"/>
        <v>0</v>
      </c>
      <c r="BE124" s="3">
        <f t="shared" si="732"/>
        <v>0</v>
      </c>
      <c r="BF124" s="3">
        <f t="shared" si="732"/>
        <v>0</v>
      </c>
      <c r="BG124" s="3">
        <f t="shared" si="732"/>
        <v>0</v>
      </c>
      <c r="BH124" s="3">
        <f t="shared" si="732"/>
        <v>0</v>
      </c>
      <c r="BI124" s="3">
        <f t="shared" si="732"/>
        <v>0</v>
      </c>
      <c r="BJ124" s="83">
        <f t="shared" si="732"/>
        <v>0</v>
      </c>
      <c r="BK124" s="61">
        <f t="shared" si="692"/>
        <v>0</v>
      </c>
      <c r="BN124" s="343">
        <f t="shared" ref="BN124" si="733">BN12+BN92</f>
        <v>135.70107201457722</v>
      </c>
    </row>
    <row r="125" spans="1:66" x14ac:dyDescent="0.25">
      <c r="A125" s="412"/>
      <c r="B125" s="157" t="s">
        <v>51</v>
      </c>
      <c r="C125" s="3">
        <f t="shared" ref="C125:N125" si="734">C13+C93</f>
        <v>0</v>
      </c>
      <c r="D125" s="3">
        <f t="shared" si="734"/>
        <v>0</v>
      </c>
      <c r="E125" s="3">
        <f t="shared" si="734"/>
        <v>214.34151080488371</v>
      </c>
      <c r="F125" s="3">
        <f t="shared" si="734"/>
        <v>51.154482854814447</v>
      </c>
      <c r="G125" s="3">
        <f t="shared" si="734"/>
        <v>135.32587883659252</v>
      </c>
      <c r="H125" s="3">
        <f t="shared" si="734"/>
        <v>610.65694722850458</v>
      </c>
      <c r="I125" s="3">
        <f t="shared" si="734"/>
        <v>165.38691628499583</v>
      </c>
      <c r="J125" s="3">
        <f t="shared" si="734"/>
        <v>208.5493385411454</v>
      </c>
      <c r="K125" s="3">
        <f t="shared" si="734"/>
        <v>2205.788407206619</v>
      </c>
      <c r="L125" s="3">
        <f t="shared" si="734"/>
        <v>513.92869248210411</v>
      </c>
      <c r="M125" s="3">
        <f t="shared" si="734"/>
        <v>324.39511916824262</v>
      </c>
      <c r="N125" s="83">
        <f t="shared" si="734"/>
        <v>332.22279498828681</v>
      </c>
      <c r="O125" s="61">
        <f t="shared" si="686"/>
        <v>4761.7500883961893</v>
      </c>
      <c r="Q125" s="412"/>
      <c r="R125" s="157" t="s">
        <v>51</v>
      </c>
      <c r="S125" s="3">
        <f t="shared" ref="S125:AD125" si="735">S13+S93</f>
        <v>0</v>
      </c>
      <c r="T125" s="3">
        <f t="shared" si="735"/>
        <v>0</v>
      </c>
      <c r="U125" s="3">
        <f t="shared" si="735"/>
        <v>0</v>
      </c>
      <c r="V125" s="3">
        <f t="shared" si="735"/>
        <v>0</v>
      </c>
      <c r="W125" s="3">
        <f t="shared" si="735"/>
        <v>0</v>
      </c>
      <c r="X125" s="3">
        <f t="shared" si="735"/>
        <v>0</v>
      </c>
      <c r="Y125" s="3">
        <f t="shared" si="735"/>
        <v>151.34962695887251</v>
      </c>
      <c r="Z125" s="3">
        <f t="shared" si="735"/>
        <v>212.86971935269696</v>
      </c>
      <c r="AA125" s="3">
        <f t="shared" si="735"/>
        <v>0</v>
      </c>
      <c r="AB125" s="3">
        <f t="shared" si="735"/>
        <v>0</v>
      </c>
      <c r="AC125" s="3">
        <f t="shared" si="735"/>
        <v>0</v>
      </c>
      <c r="AD125" s="83">
        <f t="shared" si="735"/>
        <v>106.50696977419321</v>
      </c>
      <c r="AE125" s="61">
        <f t="shared" si="688"/>
        <v>470.72631608576262</v>
      </c>
      <c r="AG125" s="412"/>
      <c r="AH125" s="157" t="s">
        <v>51</v>
      </c>
      <c r="AI125" s="3">
        <f t="shared" ref="AI125:AT125" si="736">AI13+AI93</f>
        <v>0</v>
      </c>
      <c r="AJ125" s="3">
        <f t="shared" si="736"/>
        <v>0</v>
      </c>
      <c r="AK125" s="3">
        <f t="shared" si="736"/>
        <v>0</v>
      </c>
      <c r="AL125" s="3">
        <f t="shared" si="736"/>
        <v>0</v>
      </c>
      <c r="AM125" s="3">
        <f t="shared" si="736"/>
        <v>0</v>
      </c>
      <c r="AN125" s="3">
        <f t="shared" si="736"/>
        <v>0</v>
      </c>
      <c r="AO125" s="3">
        <f t="shared" si="736"/>
        <v>0</v>
      </c>
      <c r="AP125" s="3">
        <f t="shared" si="736"/>
        <v>0</v>
      </c>
      <c r="AQ125" s="3">
        <f t="shared" si="736"/>
        <v>0</v>
      </c>
      <c r="AR125" s="3">
        <f t="shared" si="736"/>
        <v>0</v>
      </c>
      <c r="AS125" s="3">
        <f t="shared" si="736"/>
        <v>0</v>
      </c>
      <c r="AT125" s="83">
        <f t="shared" si="736"/>
        <v>0</v>
      </c>
      <c r="AU125" s="61">
        <f t="shared" si="690"/>
        <v>0</v>
      </c>
      <c r="AW125" s="412"/>
      <c r="AX125" s="157" t="s">
        <v>51</v>
      </c>
      <c r="AY125" s="3">
        <f t="shared" ref="AY125:BJ125" si="737">AY13+AY93</f>
        <v>0</v>
      </c>
      <c r="AZ125" s="3">
        <f t="shared" si="737"/>
        <v>0</v>
      </c>
      <c r="BA125" s="3">
        <f t="shared" si="737"/>
        <v>0</v>
      </c>
      <c r="BB125" s="3">
        <f t="shared" si="737"/>
        <v>0</v>
      </c>
      <c r="BC125" s="3">
        <f t="shared" si="737"/>
        <v>0</v>
      </c>
      <c r="BD125" s="3">
        <f t="shared" si="737"/>
        <v>0</v>
      </c>
      <c r="BE125" s="3">
        <f t="shared" si="737"/>
        <v>0</v>
      </c>
      <c r="BF125" s="3">
        <f t="shared" si="737"/>
        <v>0</v>
      </c>
      <c r="BG125" s="3">
        <f t="shared" si="737"/>
        <v>0</v>
      </c>
      <c r="BH125" s="3">
        <f t="shared" si="737"/>
        <v>0</v>
      </c>
      <c r="BI125" s="3">
        <f t="shared" si="737"/>
        <v>0</v>
      </c>
      <c r="BJ125" s="83">
        <f t="shared" si="737"/>
        <v>0</v>
      </c>
      <c r="BK125" s="61">
        <f t="shared" si="692"/>
        <v>0</v>
      </c>
      <c r="BN125" s="343">
        <f t="shared" ref="BN125" si="738">BN13+BN93</f>
        <v>5232.4764044819522</v>
      </c>
    </row>
    <row r="126" spans="1:66" x14ac:dyDescent="0.25">
      <c r="A126" s="412"/>
      <c r="B126" s="157" t="s">
        <v>50</v>
      </c>
      <c r="C126" s="3">
        <f t="shared" ref="C126:N126" si="739">C14+C94</f>
        <v>0</v>
      </c>
      <c r="D126" s="3">
        <f t="shared" si="739"/>
        <v>0</v>
      </c>
      <c r="E126" s="3">
        <f t="shared" si="739"/>
        <v>0</v>
      </c>
      <c r="F126" s="3">
        <f t="shared" si="739"/>
        <v>0</v>
      </c>
      <c r="G126" s="3">
        <f t="shared" si="739"/>
        <v>0</v>
      </c>
      <c r="H126" s="3">
        <f t="shared" si="739"/>
        <v>0</v>
      </c>
      <c r="I126" s="3">
        <f t="shared" si="739"/>
        <v>0</v>
      </c>
      <c r="J126" s="3">
        <f t="shared" si="739"/>
        <v>0</v>
      </c>
      <c r="K126" s="3">
        <f t="shared" si="739"/>
        <v>0</v>
      </c>
      <c r="L126" s="3">
        <f t="shared" si="739"/>
        <v>0</v>
      </c>
      <c r="M126" s="3">
        <f t="shared" si="739"/>
        <v>0</v>
      </c>
      <c r="N126" s="83">
        <f t="shared" si="739"/>
        <v>0</v>
      </c>
      <c r="O126" s="61">
        <f t="shared" si="686"/>
        <v>0</v>
      </c>
      <c r="Q126" s="412"/>
      <c r="R126" s="157" t="s">
        <v>50</v>
      </c>
      <c r="S126" s="3">
        <f t="shared" ref="S126:AD126" si="740">S14+S94</f>
        <v>0</v>
      </c>
      <c r="T126" s="3">
        <f t="shared" si="740"/>
        <v>0</v>
      </c>
      <c r="U126" s="3">
        <f t="shared" si="740"/>
        <v>0</v>
      </c>
      <c r="V126" s="3">
        <f t="shared" si="740"/>
        <v>0</v>
      </c>
      <c r="W126" s="3">
        <f t="shared" si="740"/>
        <v>0</v>
      </c>
      <c r="X126" s="3">
        <f t="shared" si="740"/>
        <v>0</v>
      </c>
      <c r="Y126" s="3">
        <f t="shared" si="740"/>
        <v>0</v>
      </c>
      <c r="Z126" s="3">
        <f t="shared" si="740"/>
        <v>0</v>
      </c>
      <c r="AA126" s="3">
        <f t="shared" si="740"/>
        <v>0</v>
      </c>
      <c r="AB126" s="3">
        <f t="shared" si="740"/>
        <v>0</v>
      </c>
      <c r="AC126" s="3">
        <f t="shared" si="740"/>
        <v>0</v>
      </c>
      <c r="AD126" s="83">
        <f t="shared" si="740"/>
        <v>0</v>
      </c>
      <c r="AE126" s="61">
        <f t="shared" si="688"/>
        <v>0</v>
      </c>
      <c r="AG126" s="412"/>
      <c r="AH126" s="157" t="s">
        <v>50</v>
      </c>
      <c r="AI126" s="3">
        <f t="shared" ref="AI126:AT126" si="741">AI14+AI94</f>
        <v>0</v>
      </c>
      <c r="AJ126" s="3">
        <f t="shared" si="741"/>
        <v>0</v>
      </c>
      <c r="AK126" s="3">
        <f t="shared" si="741"/>
        <v>0</v>
      </c>
      <c r="AL126" s="3">
        <f t="shared" si="741"/>
        <v>0</v>
      </c>
      <c r="AM126" s="3">
        <f t="shared" si="741"/>
        <v>0</v>
      </c>
      <c r="AN126" s="3">
        <f t="shared" si="741"/>
        <v>0</v>
      </c>
      <c r="AO126" s="3">
        <f t="shared" si="741"/>
        <v>0</v>
      </c>
      <c r="AP126" s="3">
        <f t="shared" si="741"/>
        <v>0</v>
      </c>
      <c r="AQ126" s="3">
        <f t="shared" si="741"/>
        <v>0</v>
      </c>
      <c r="AR126" s="3">
        <f t="shared" si="741"/>
        <v>0</v>
      </c>
      <c r="AS126" s="3">
        <f t="shared" si="741"/>
        <v>0</v>
      </c>
      <c r="AT126" s="83">
        <f t="shared" si="741"/>
        <v>0</v>
      </c>
      <c r="AU126" s="61">
        <f t="shared" si="690"/>
        <v>0</v>
      </c>
      <c r="AW126" s="412"/>
      <c r="AX126" s="157" t="s">
        <v>50</v>
      </c>
      <c r="AY126" s="3">
        <f t="shared" ref="AY126:BJ126" si="742">AY14+AY94</f>
        <v>0</v>
      </c>
      <c r="AZ126" s="3">
        <f t="shared" si="742"/>
        <v>0</v>
      </c>
      <c r="BA126" s="3">
        <f t="shared" si="742"/>
        <v>0</v>
      </c>
      <c r="BB126" s="3">
        <f t="shared" si="742"/>
        <v>0</v>
      </c>
      <c r="BC126" s="3">
        <f t="shared" si="742"/>
        <v>0</v>
      </c>
      <c r="BD126" s="3">
        <f t="shared" si="742"/>
        <v>0</v>
      </c>
      <c r="BE126" s="3">
        <f t="shared" si="742"/>
        <v>0</v>
      </c>
      <c r="BF126" s="3">
        <f t="shared" si="742"/>
        <v>0</v>
      </c>
      <c r="BG126" s="3">
        <f t="shared" si="742"/>
        <v>0</v>
      </c>
      <c r="BH126" s="3">
        <f t="shared" si="742"/>
        <v>0</v>
      </c>
      <c r="BI126" s="3">
        <f t="shared" si="742"/>
        <v>0</v>
      </c>
      <c r="BJ126" s="83">
        <f t="shared" si="742"/>
        <v>0</v>
      </c>
      <c r="BK126" s="61">
        <f t="shared" si="692"/>
        <v>0</v>
      </c>
      <c r="BN126" s="343">
        <f t="shared" ref="BN126" si="743">BN14+BN94</f>
        <v>0</v>
      </c>
    </row>
    <row r="127" spans="1:66" x14ac:dyDescent="0.25">
      <c r="A127" s="412"/>
      <c r="B127" s="157" t="s">
        <v>49</v>
      </c>
      <c r="C127" s="3">
        <f t="shared" ref="C127:N127" si="744">C15+C95</f>
        <v>0</v>
      </c>
      <c r="D127" s="3">
        <f t="shared" si="744"/>
        <v>0</v>
      </c>
      <c r="E127" s="3">
        <f t="shared" si="744"/>
        <v>0</v>
      </c>
      <c r="F127" s="3">
        <f t="shared" si="744"/>
        <v>0</v>
      </c>
      <c r="G127" s="3">
        <f t="shared" si="744"/>
        <v>0</v>
      </c>
      <c r="H127" s="3">
        <f t="shared" si="744"/>
        <v>0</v>
      </c>
      <c r="I127" s="3">
        <f t="shared" si="744"/>
        <v>0</v>
      </c>
      <c r="J127" s="3">
        <f t="shared" si="744"/>
        <v>0</v>
      </c>
      <c r="K127" s="3">
        <f t="shared" si="744"/>
        <v>0</v>
      </c>
      <c r="L127" s="3">
        <f t="shared" si="744"/>
        <v>0</v>
      </c>
      <c r="M127" s="3">
        <f t="shared" si="744"/>
        <v>0</v>
      </c>
      <c r="N127" s="83">
        <f t="shared" si="744"/>
        <v>0</v>
      </c>
      <c r="O127" s="61">
        <f t="shared" si="686"/>
        <v>0</v>
      </c>
      <c r="Q127" s="412"/>
      <c r="R127" s="157" t="s">
        <v>49</v>
      </c>
      <c r="S127" s="3">
        <f t="shared" ref="S127:AD127" si="745">S15+S95</f>
        <v>0</v>
      </c>
      <c r="T127" s="3">
        <f t="shared" si="745"/>
        <v>0</v>
      </c>
      <c r="U127" s="3">
        <f t="shared" si="745"/>
        <v>0</v>
      </c>
      <c r="V127" s="3">
        <f t="shared" si="745"/>
        <v>0</v>
      </c>
      <c r="W127" s="3">
        <f t="shared" si="745"/>
        <v>0</v>
      </c>
      <c r="X127" s="3">
        <f t="shared" si="745"/>
        <v>0</v>
      </c>
      <c r="Y127" s="3">
        <f t="shared" si="745"/>
        <v>0</v>
      </c>
      <c r="Z127" s="3">
        <f t="shared" si="745"/>
        <v>0</v>
      </c>
      <c r="AA127" s="3">
        <f t="shared" si="745"/>
        <v>0</v>
      </c>
      <c r="AB127" s="3">
        <f t="shared" si="745"/>
        <v>0</v>
      </c>
      <c r="AC127" s="3">
        <f t="shared" si="745"/>
        <v>0</v>
      </c>
      <c r="AD127" s="83">
        <f t="shared" si="745"/>
        <v>0</v>
      </c>
      <c r="AE127" s="61">
        <f t="shared" si="688"/>
        <v>0</v>
      </c>
      <c r="AG127" s="412"/>
      <c r="AH127" s="157" t="s">
        <v>49</v>
      </c>
      <c r="AI127" s="3">
        <f t="shared" ref="AI127:AT127" si="746">AI15+AI95</f>
        <v>0</v>
      </c>
      <c r="AJ127" s="3">
        <f t="shared" si="746"/>
        <v>0</v>
      </c>
      <c r="AK127" s="3">
        <f t="shared" si="746"/>
        <v>0</v>
      </c>
      <c r="AL127" s="3">
        <f t="shared" si="746"/>
        <v>0</v>
      </c>
      <c r="AM127" s="3">
        <f t="shared" si="746"/>
        <v>0</v>
      </c>
      <c r="AN127" s="3">
        <f t="shared" si="746"/>
        <v>0</v>
      </c>
      <c r="AO127" s="3">
        <f t="shared" si="746"/>
        <v>0</v>
      </c>
      <c r="AP127" s="3">
        <f t="shared" si="746"/>
        <v>0</v>
      </c>
      <c r="AQ127" s="3">
        <f t="shared" si="746"/>
        <v>0</v>
      </c>
      <c r="AR127" s="3">
        <f t="shared" si="746"/>
        <v>0</v>
      </c>
      <c r="AS127" s="3">
        <f t="shared" si="746"/>
        <v>0</v>
      </c>
      <c r="AT127" s="83">
        <f t="shared" si="746"/>
        <v>0</v>
      </c>
      <c r="AU127" s="61">
        <f t="shared" si="690"/>
        <v>0</v>
      </c>
      <c r="AW127" s="412"/>
      <c r="AX127" s="157" t="s">
        <v>49</v>
      </c>
      <c r="AY127" s="3">
        <f t="shared" ref="AY127:BJ127" si="747">AY15+AY95</f>
        <v>0</v>
      </c>
      <c r="AZ127" s="3">
        <f t="shared" si="747"/>
        <v>0</v>
      </c>
      <c r="BA127" s="3">
        <f t="shared" si="747"/>
        <v>0</v>
      </c>
      <c r="BB127" s="3">
        <f t="shared" si="747"/>
        <v>0</v>
      </c>
      <c r="BC127" s="3">
        <f t="shared" si="747"/>
        <v>0</v>
      </c>
      <c r="BD127" s="3">
        <f t="shared" si="747"/>
        <v>0</v>
      </c>
      <c r="BE127" s="3">
        <f t="shared" si="747"/>
        <v>0</v>
      </c>
      <c r="BF127" s="3">
        <f t="shared" si="747"/>
        <v>0</v>
      </c>
      <c r="BG127" s="3">
        <f t="shared" si="747"/>
        <v>0</v>
      </c>
      <c r="BH127" s="3">
        <f t="shared" si="747"/>
        <v>0</v>
      </c>
      <c r="BI127" s="3">
        <f t="shared" si="747"/>
        <v>0</v>
      </c>
      <c r="BJ127" s="83">
        <f t="shared" si="747"/>
        <v>0</v>
      </c>
      <c r="BK127" s="61">
        <f t="shared" si="692"/>
        <v>0</v>
      </c>
      <c r="BN127" s="343">
        <f t="shared" ref="BN127" si="748">BN15+BN95</f>
        <v>0</v>
      </c>
    </row>
    <row r="128" spans="1:66" ht="15.75" thickBot="1" x14ac:dyDescent="0.3">
      <c r="A128" s="413"/>
      <c r="B128" s="157" t="s">
        <v>48</v>
      </c>
      <c r="C128" s="3">
        <f t="shared" ref="C128:N128" si="749">C16+C96</f>
        <v>0</v>
      </c>
      <c r="D128" s="3">
        <f t="shared" si="749"/>
        <v>0</v>
      </c>
      <c r="E128" s="3">
        <f t="shared" si="749"/>
        <v>0</v>
      </c>
      <c r="F128" s="3">
        <f t="shared" si="749"/>
        <v>0</v>
      </c>
      <c r="G128" s="3">
        <f t="shared" si="749"/>
        <v>0</v>
      </c>
      <c r="H128" s="3">
        <f t="shared" si="749"/>
        <v>0</v>
      </c>
      <c r="I128" s="3">
        <f t="shared" si="749"/>
        <v>0</v>
      </c>
      <c r="J128" s="3">
        <f t="shared" si="749"/>
        <v>0</v>
      </c>
      <c r="K128" s="3">
        <f t="shared" si="749"/>
        <v>0</v>
      </c>
      <c r="L128" s="3">
        <f t="shared" si="749"/>
        <v>0</v>
      </c>
      <c r="M128" s="3">
        <f t="shared" si="749"/>
        <v>0</v>
      </c>
      <c r="N128" s="83">
        <f t="shared" si="749"/>
        <v>0</v>
      </c>
      <c r="O128" s="61">
        <f t="shared" si="686"/>
        <v>0</v>
      </c>
      <c r="P128" s="218" t="s">
        <v>154</v>
      </c>
      <c r="Q128" s="413"/>
      <c r="R128" s="157" t="s">
        <v>48</v>
      </c>
      <c r="S128" s="3">
        <f t="shared" ref="S128:AD128" si="750">S16+S96</f>
        <v>0</v>
      </c>
      <c r="T128" s="3">
        <f t="shared" si="750"/>
        <v>0</v>
      </c>
      <c r="U128" s="3">
        <f t="shared" si="750"/>
        <v>0</v>
      </c>
      <c r="V128" s="3">
        <f t="shared" si="750"/>
        <v>0</v>
      </c>
      <c r="W128" s="3">
        <f t="shared" si="750"/>
        <v>0</v>
      </c>
      <c r="X128" s="3">
        <f t="shared" si="750"/>
        <v>0</v>
      </c>
      <c r="Y128" s="3">
        <f t="shared" si="750"/>
        <v>0</v>
      </c>
      <c r="Z128" s="3">
        <f t="shared" si="750"/>
        <v>0</v>
      </c>
      <c r="AA128" s="3">
        <f t="shared" si="750"/>
        <v>0</v>
      </c>
      <c r="AB128" s="3">
        <f t="shared" si="750"/>
        <v>0</v>
      </c>
      <c r="AC128" s="3">
        <f t="shared" si="750"/>
        <v>0</v>
      </c>
      <c r="AD128" s="83">
        <f t="shared" si="750"/>
        <v>0</v>
      </c>
      <c r="AE128" s="61">
        <f t="shared" si="688"/>
        <v>0</v>
      </c>
      <c r="AF128" s="218" t="s">
        <v>154</v>
      </c>
      <c r="AG128" s="413"/>
      <c r="AH128" s="157" t="s">
        <v>48</v>
      </c>
      <c r="AI128" s="3">
        <f t="shared" ref="AI128:AT128" si="751">AI16+AI96</f>
        <v>0</v>
      </c>
      <c r="AJ128" s="3">
        <f t="shared" si="751"/>
        <v>0</v>
      </c>
      <c r="AK128" s="3">
        <f t="shared" si="751"/>
        <v>0</v>
      </c>
      <c r="AL128" s="3">
        <f t="shared" si="751"/>
        <v>0</v>
      </c>
      <c r="AM128" s="3">
        <f t="shared" si="751"/>
        <v>0</v>
      </c>
      <c r="AN128" s="3">
        <f t="shared" si="751"/>
        <v>0</v>
      </c>
      <c r="AO128" s="3">
        <f t="shared" si="751"/>
        <v>0</v>
      </c>
      <c r="AP128" s="3">
        <f t="shared" si="751"/>
        <v>0</v>
      </c>
      <c r="AQ128" s="3">
        <f t="shared" si="751"/>
        <v>0</v>
      </c>
      <c r="AR128" s="3">
        <f t="shared" si="751"/>
        <v>0</v>
      </c>
      <c r="AS128" s="3">
        <f t="shared" si="751"/>
        <v>0</v>
      </c>
      <c r="AT128" s="83">
        <f t="shared" si="751"/>
        <v>0</v>
      </c>
      <c r="AU128" s="61">
        <f t="shared" si="690"/>
        <v>0</v>
      </c>
      <c r="AV128" s="218" t="s">
        <v>154</v>
      </c>
      <c r="AW128" s="413"/>
      <c r="AX128" s="157" t="s">
        <v>48</v>
      </c>
      <c r="AY128" s="3">
        <f t="shared" ref="AY128:BJ128" si="752">AY16+AY96</f>
        <v>0</v>
      </c>
      <c r="AZ128" s="3">
        <f t="shared" si="752"/>
        <v>0</v>
      </c>
      <c r="BA128" s="3">
        <f t="shared" si="752"/>
        <v>0</v>
      </c>
      <c r="BB128" s="3">
        <f t="shared" si="752"/>
        <v>0</v>
      </c>
      <c r="BC128" s="3">
        <f t="shared" si="752"/>
        <v>0</v>
      </c>
      <c r="BD128" s="3">
        <f t="shared" si="752"/>
        <v>0</v>
      </c>
      <c r="BE128" s="3">
        <f t="shared" si="752"/>
        <v>0</v>
      </c>
      <c r="BF128" s="3">
        <f t="shared" si="752"/>
        <v>0</v>
      </c>
      <c r="BG128" s="3">
        <f t="shared" si="752"/>
        <v>0</v>
      </c>
      <c r="BH128" s="3">
        <f t="shared" si="752"/>
        <v>0</v>
      </c>
      <c r="BI128" s="3">
        <f t="shared" si="752"/>
        <v>0</v>
      </c>
      <c r="BJ128" s="83">
        <f t="shared" si="752"/>
        <v>0</v>
      </c>
      <c r="BK128" s="61">
        <f t="shared" si="692"/>
        <v>0</v>
      </c>
      <c r="BL128" s="218" t="s">
        <v>154</v>
      </c>
      <c r="BN128" s="343">
        <f t="shared" ref="BN128" si="753">BN16+BN96</f>
        <v>0</v>
      </c>
    </row>
    <row r="129" spans="1:96" ht="15.75" thickBot="1" x14ac:dyDescent="0.3">
      <c r="B129" s="158" t="s">
        <v>43</v>
      </c>
      <c r="C129" s="150">
        <f>SUM(C116:C128)</f>
        <v>0</v>
      </c>
      <c r="D129" s="150">
        <f t="shared" ref="D129" si="754">SUM(D116:D128)</f>
        <v>0</v>
      </c>
      <c r="E129" s="150">
        <f t="shared" ref="E129" si="755">SUM(E116:E128)</f>
        <v>24466.682221205618</v>
      </c>
      <c r="F129" s="150">
        <f t="shared" ref="F129" si="756">SUM(F116:F128)</f>
        <v>95882.123598562961</v>
      </c>
      <c r="G129" s="150">
        <f t="shared" ref="G129" si="757">SUM(G116:G128)</f>
        <v>261340.50584256503</v>
      </c>
      <c r="H129" s="150">
        <f t="shared" ref="H129" si="758">SUM(H116:H128)</f>
        <v>164455.38309003087</v>
      </c>
      <c r="I129" s="150">
        <f t="shared" ref="I129" si="759">SUM(I116:I128)</f>
        <v>67308.856059742771</v>
      </c>
      <c r="J129" s="150">
        <f t="shared" ref="J129" si="760">SUM(J116:J128)</f>
        <v>78355.782811232057</v>
      </c>
      <c r="K129" s="150">
        <f t="shared" ref="K129" si="761">SUM(K116:K128)</f>
        <v>144727.73281061093</v>
      </c>
      <c r="L129" s="150">
        <f t="shared" ref="L129" si="762">SUM(L116:L128)</f>
        <v>86462.493447845161</v>
      </c>
      <c r="M129" s="150">
        <f t="shared" ref="M129" si="763">SUM(M116:M128)</f>
        <v>108295.02802177276</v>
      </c>
      <c r="N129" s="285">
        <f t="shared" ref="N129" si="764">SUM(N116:N128)</f>
        <v>246670.88723623936</v>
      </c>
      <c r="O129" s="64">
        <f t="shared" si="686"/>
        <v>1277965.4751398072</v>
      </c>
      <c r="P129" s="217">
        <f>SUM(C4:N16,C84:N96)</f>
        <v>1277965.4751398081</v>
      </c>
      <c r="Q129" s="65"/>
      <c r="R129" s="158" t="s">
        <v>43</v>
      </c>
      <c r="S129" s="150">
        <f>SUM(S116:S128)</f>
        <v>0</v>
      </c>
      <c r="T129" s="150">
        <f t="shared" ref="T129" si="765">SUM(T116:T128)</f>
        <v>0</v>
      </c>
      <c r="U129" s="150">
        <f t="shared" ref="U129" si="766">SUM(U116:U128)</f>
        <v>21255.503023464738</v>
      </c>
      <c r="V129" s="150">
        <f t="shared" ref="V129" si="767">SUM(V116:V128)</f>
        <v>5452.3800528944148</v>
      </c>
      <c r="W129" s="150">
        <f t="shared" ref="W129" si="768">SUM(W116:W128)</f>
        <v>28273.246003560438</v>
      </c>
      <c r="X129" s="150">
        <f t="shared" ref="X129" si="769">SUM(X116:X128)</f>
        <v>49050.716263942348</v>
      </c>
      <c r="Y129" s="150">
        <f t="shared" ref="Y129" si="770">SUM(Y116:Y128)</f>
        <v>62529.536796174412</v>
      </c>
      <c r="Z129" s="150">
        <f t="shared" ref="Z129" si="771">SUM(Z116:Z128)</f>
        <v>68465.518865633669</v>
      </c>
      <c r="AA129" s="150">
        <f t="shared" ref="AA129" si="772">SUM(AA116:AA128)</f>
        <v>132871.12793072974</v>
      </c>
      <c r="AB129" s="150">
        <f t="shared" ref="AB129" si="773">SUM(AB116:AB128)</f>
        <v>57152.848596301257</v>
      </c>
      <c r="AC129" s="150">
        <f t="shared" ref="AC129" si="774">SUM(AC116:AC128)</f>
        <v>82033.756326707968</v>
      </c>
      <c r="AD129" s="285">
        <f t="shared" ref="AD129" si="775">SUM(AD116:AD128)</f>
        <v>872121.71818757767</v>
      </c>
      <c r="AE129" s="64">
        <f t="shared" si="688"/>
        <v>1379206.3520469866</v>
      </c>
      <c r="AF129" s="217">
        <f>SUM(S4:AD16,S84:AD96)</f>
        <v>1379206.3520469866</v>
      </c>
      <c r="AG129" s="65"/>
      <c r="AH129" s="158" t="s">
        <v>43</v>
      </c>
      <c r="AI129" s="150">
        <f>SUM(AI116:AI128)</f>
        <v>0</v>
      </c>
      <c r="AJ129" s="150">
        <f t="shared" ref="AJ129" si="776">SUM(AJ116:AJ128)</f>
        <v>0</v>
      </c>
      <c r="AK129" s="150">
        <f t="shared" ref="AK129" si="777">SUM(AK116:AK128)</f>
        <v>0</v>
      </c>
      <c r="AL129" s="150">
        <f t="shared" ref="AL129" si="778">SUM(AL116:AL128)</f>
        <v>0</v>
      </c>
      <c r="AM129" s="150">
        <f t="shared" ref="AM129" si="779">SUM(AM116:AM128)</f>
        <v>0</v>
      </c>
      <c r="AN129" s="150">
        <f t="shared" ref="AN129" si="780">SUM(AN116:AN128)</f>
        <v>0</v>
      </c>
      <c r="AO129" s="150">
        <f t="shared" ref="AO129" si="781">SUM(AO116:AO128)</f>
        <v>0</v>
      </c>
      <c r="AP129" s="150">
        <f t="shared" ref="AP129" si="782">SUM(AP116:AP128)</f>
        <v>0</v>
      </c>
      <c r="AQ129" s="150">
        <f t="shared" ref="AQ129" si="783">SUM(AQ116:AQ128)</f>
        <v>0</v>
      </c>
      <c r="AR129" s="150">
        <f t="shared" ref="AR129" si="784">SUM(AR116:AR128)</f>
        <v>0</v>
      </c>
      <c r="AS129" s="150">
        <f t="shared" ref="AS129" si="785">SUM(AS116:AS128)</f>
        <v>0</v>
      </c>
      <c r="AT129" s="285">
        <f t="shared" ref="AT129" si="786">SUM(AT116:AT128)</f>
        <v>0</v>
      </c>
      <c r="AU129" s="64">
        <f t="shared" si="690"/>
        <v>0</v>
      </c>
      <c r="AV129" s="217">
        <f>SUM(AI4:AT16,AI84:AT96)</f>
        <v>0</v>
      </c>
      <c r="AW129" s="65"/>
      <c r="AX129" s="158" t="s">
        <v>43</v>
      </c>
      <c r="AY129" s="150">
        <f>SUM(AY116:AY128)</f>
        <v>0</v>
      </c>
      <c r="AZ129" s="150">
        <f t="shared" ref="AZ129" si="787">SUM(AZ116:AZ128)</f>
        <v>0</v>
      </c>
      <c r="BA129" s="150">
        <f t="shared" ref="BA129" si="788">SUM(BA116:BA128)</f>
        <v>0</v>
      </c>
      <c r="BB129" s="150">
        <f t="shared" ref="BB129" si="789">SUM(BB116:BB128)</f>
        <v>0</v>
      </c>
      <c r="BC129" s="150">
        <f t="shared" ref="BC129" si="790">SUM(BC116:BC128)</f>
        <v>0</v>
      </c>
      <c r="BD129" s="150">
        <f t="shared" ref="BD129" si="791">SUM(BD116:BD128)</f>
        <v>0</v>
      </c>
      <c r="BE129" s="150">
        <f t="shared" ref="BE129" si="792">SUM(BE116:BE128)</f>
        <v>0</v>
      </c>
      <c r="BF129" s="150">
        <f t="shared" ref="BF129" si="793">SUM(BF116:BF128)</f>
        <v>0</v>
      </c>
      <c r="BG129" s="150">
        <f t="shared" ref="BG129" si="794">SUM(BG116:BG128)</f>
        <v>0</v>
      </c>
      <c r="BH129" s="150">
        <f t="shared" ref="BH129" si="795">SUM(BH116:BH128)</f>
        <v>0</v>
      </c>
      <c r="BI129" s="150">
        <f t="shared" ref="BI129" si="796">SUM(BI116:BI128)</f>
        <v>0</v>
      </c>
      <c r="BJ129" s="285">
        <f t="shared" ref="BJ129" si="797">SUM(BJ116:BJ128)</f>
        <v>0</v>
      </c>
      <c r="BK129" s="64">
        <f t="shared" si="692"/>
        <v>0</v>
      </c>
      <c r="BL129" s="217">
        <f>SUM(AY4:BJ16,AY84:BJ96)</f>
        <v>0</v>
      </c>
      <c r="BN129" s="322">
        <f>SUM(BN116:BN128)</f>
        <v>2657171.827186794</v>
      </c>
    </row>
    <row r="130" spans="1:96" ht="15.75" thickBot="1" x14ac:dyDescent="0.3">
      <c r="M130" s="423" t="s">
        <v>140</v>
      </c>
      <c r="N130" s="424"/>
      <c r="O130" s="102">
        <f>O113+O129+O81</f>
        <v>3361752.0912895594</v>
      </c>
      <c r="P130" s="217">
        <f>P113+P129+P81</f>
        <v>3361752.0912895603</v>
      </c>
      <c r="AC130" s="423" t="s">
        <v>141</v>
      </c>
      <c r="AD130" s="424"/>
      <c r="AE130" s="102">
        <f>AE113+AE129+AE81</f>
        <v>22314207.086081252</v>
      </c>
      <c r="AF130" s="217">
        <f>AF113+AF129+AF81</f>
        <v>22314207.086081237</v>
      </c>
      <c r="AS130" s="423" t="s">
        <v>142</v>
      </c>
      <c r="AT130" s="424"/>
      <c r="AU130" s="102">
        <f>AU113+AU129+AU81</f>
        <v>5563447.0143300584</v>
      </c>
      <c r="AV130" s="217">
        <f>AV113+AV129+AV81</f>
        <v>5563447.0143300584</v>
      </c>
      <c r="BI130" s="423" t="s">
        <v>143</v>
      </c>
      <c r="BJ130" s="424"/>
      <c r="BK130" s="102">
        <f>BK113+BK129+BK81</f>
        <v>1455805.8239574439</v>
      </c>
      <c r="BL130" s="217">
        <f>BL113+BL129+BL81</f>
        <v>1455805.8239574442</v>
      </c>
      <c r="BN130" s="344">
        <f>BN113+BN129+BN81</f>
        <v>32695212.015658312</v>
      </c>
    </row>
    <row r="133" spans="1:96" s="190" customFormat="1" x14ac:dyDescent="0.25">
      <c r="A133" s="194"/>
      <c r="B133" s="190" t="s">
        <v>60</v>
      </c>
      <c r="C133" s="191">
        <f t="shared" ref="C133:O133" si="798">C100+C116+C68</f>
        <v>0</v>
      </c>
      <c r="D133" s="191">
        <f t="shared" si="798"/>
        <v>0</v>
      </c>
      <c r="E133" s="191">
        <f t="shared" si="798"/>
        <v>0</v>
      </c>
      <c r="F133" s="191">
        <f t="shared" si="798"/>
        <v>0</v>
      </c>
      <c r="G133" s="191">
        <f t="shared" si="798"/>
        <v>0</v>
      </c>
      <c r="H133" s="191">
        <f t="shared" si="798"/>
        <v>0</v>
      </c>
      <c r="I133" s="191">
        <f t="shared" si="798"/>
        <v>0</v>
      </c>
      <c r="J133" s="191">
        <f t="shared" si="798"/>
        <v>0</v>
      </c>
      <c r="K133" s="191">
        <f t="shared" si="798"/>
        <v>0</v>
      </c>
      <c r="L133" s="191">
        <f t="shared" si="798"/>
        <v>0</v>
      </c>
      <c r="M133" s="191">
        <f t="shared" si="798"/>
        <v>0</v>
      </c>
      <c r="N133" s="191">
        <f t="shared" si="798"/>
        <v>0</v>
      </c>
      <c r="O133" s="191">
        <f t="shared" si="798"/>
        <v>0</v>
      </c>
      <c r="R133" s="190" t="s">
        <v>60</v>
      </c>
      <c r="S133" s="191">
        <f t="shared" ref="S133:AE133" si="799">S100+S116+S68</f>
        <v>0</v>
      </c>
      <c r="T133" s="191">
        <f t="shared" si="799"/>
        <v>116190.14262052324</v>
      </c>
      <c r="U133" s="191">
        <f t="shared" si="799"/>
        <v>29060.006869772456</v>
      </c>
      <c r="V133" s="191">
        <f t="shared" si="799"/>
        <v>26678.035544001541</v>
      </c>
      <c r="W133" s="191">
        <f t="shared" si="799"/>
        <v>253096.45945894005</v>
      </c>
      <c r="X133" s="191">
        <f t="shared" si="799"/>
        <v>141883.6764182772</v>
      </c>
      <c r="Y133" s="191">
        <f t="shared" si="799"/>
        <v>27235.149644647718</v>
      </c>
      <c r="Z133" s="191">
        <f t="shared" si="799"/>
        <v>32140.473170346635</v>
      </c>
      <c r="AA133" s="191">
        <f t="shared" si="799"/>
        <v>112228.18941189072</v>
      </c>
      <c r="AB133" s="191">
        <f t="shared" si="799"/>
        <v>115698.78181941205</v>
      </c>
      <c r="AC133" s="191">
        <f t="shared" si="799"/>
        <v>204769.45253827574</v>
      </c>
      <c r="AD133" s="191">
        <f t="shared" si="799"/>
        <v>358436.34289292304</v>
      </c>
      <c r="AE133" s="191">
        <f t="shared" si="799"/>
        <v>1417416.7103890101</v>
      </c>
      <c r="AH133" s="190" t="s">
        <v>60</v>
      </c>
      <c r="AI133" s="191">
        <f t="shared" ref="AI133:AU133" si="800">AI100+AI116+AI68</f>
        <v>0</v>
      </c>
      <c r="AJ133" s="191">
        <f t="shared" si="800"/>
        <v>0</v>
      </c>
      <c r="AK133" s="191">
        <f t="shared" si="800"/>
        <v>0</v>
      </c>
      <c r="AL133" s="191">
        <f t="shared" si="800"/>
        <v>128533.99620065581</v>
      </c>
      <c r="AM133" s="191">
        <f t="shared" si="800"/>
        <v>0</v>
      </c>
      <c r="AN133" s="191">
        <f t="shared" si="800"/>
        <v>19517.397991545389</v>
      </c>
      <c r="AO133" s="191">
        <f t="shared" si="800"/>
        <v>48406.351561857889</v>
      </c>
      <c r="AP133" s="191">
        <f t="shared" si="800"/>
        <v>0</v>
      </c>
      <c r="AQ133" s="191">
        <f t="shared" si="800"/>
        <v>0</v>
      </c>
      <c r="AR133" s="191">
        <f t="shared" si="800"/>
        <v>0</v>
      </c>
      <c r="AS133" s="191">
        <f t="shared" si="800"/>
        <v>0</v>
      </c>
      <c r="AT133" s="191">
        <f t="shared" si="800"/>
        <v>150838.04731125143</v>
      </c>
      <c r="AU133" s="191">
        <f t="shared" si="800"/>
        <v>347295.79306531051</v>
      </c>
      <c r="AX133" s="190" t="s">
        <v>60</v>
      </c>
      <c r="AY133" s="191">
        <f t="shared" ref="AY133:BK133" si="801">AY100+AY116+AY68</f>
        <v>0</v>
      </c>
      <c r="AZ133" s="191">
        <f t="shared" si="801"/>
        <v>0</v>
      </c>
      <c r="BA133" s="191">
        <f t="shared" si="801"/>
        <v>0</v>
      </c>
      <c r="BB133" s="191">
        <f t="shared" si="801"/>
        <v>0</v>
      </c>
      <c r="BC133" s="191">
        <f t="shared" si="801"/>
        <v>0</v>
      </c>
      <c r="BD133" s="191">
        <f t="shared" si="801"/>
        <v>0</v>
      </c>
      <c r="BE133" s="191">
        <f t="shared" si="801"/>
        <v>0</v>
      </c>
      <c r="BF133" s="191">
        <f t="shared" si="801"/>
        <v>0</v>
      </c>
      <c r="BG133" s="191">
        <f t="shared" si="801"/>
        <v>0</v>
      </c>
      <c r="BH133" s="191">
        <f t="shared" si="801"/>
        <v>0</v>
      </c>
      <c r="BI133" s="191">
        <f t="shared" si="801"/>
        <v>0</v>
      </c>
      <c r="BJ133" s="191">
        <f t="shared" si="801"/>
        <v>170514.15678191601</v>
      </c>
      <c r="BK133" s="191">
        <f t="shared" si="801"/>
        <v>170514.15678191601</v>
      </c>
      <c r="BM133"/>
      <c r="BN133" s="345">
        <f t="shared" ref="BN133:BN146" si="802">BN100+BN116+BN68</f>
        <v>1935226.6602362369</v>
      </c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</row>
    <row r="134" spans="1:96" s="190" customFormat="1" x14ac:dyDescent="0.25">
      <c r="A134" s="194"/>
      <c r="B134" s="190" t="s">
        <v>59</v>
      </c>
      <c r="C134" s="191">
        <f t="shared" ref="C134:O134" si="803">C101+C117+C69</f>
        <v>0</v>
      </c>
      <c r="D134" s="191">
        <f t="shared" si="803"/>
        <v>0</v>
      </c>
      <c r="E134" s="191">
        <f t="shared" si="803"/>
        <v>0</v>
      </c>
      <c r="F134" s="191">
        <f t="shared" si="803"/>
        <v>0</v>
      </c>
      <c r="G134" s="191">
        <f t="shared" si="803"/>
        <v>0</v>
      </c>
      <c r="H134" s="191">
        <f t="shared" si="803"/>
        <v>0</v>
      </c>
      <c r="I134" s="191">
        <f t="shared" si="803"/>
        <v>0</v>
      </c>
      <c r="J134" s="191">
        <f t="shared" si="803"/>
        <v>0</v>
      </c>
      <c r="K134" s="191">
        <f t="shared" si="803"/>
        <v>0</v>
      </c>
      <c r="L134" s="191">
        <f t="shared" si="803"/>
        <v>0</v>
      </c>
      <c r="M134" s="191">
        <f t="shared" si="803"/>
        <v>0</v>
      </c>
      <c r="N134" s="191">
        <f t="shared" si="803"/>
        <v>0</v>
      </c>
      <c r="O134" s="191">
        <f t="shared" si="803"/>
        <v>0</v>
      </c>
      <c r="R134" s="190" t="s">
        <v>59</v>
      </c>
      <c r="S134" s="191">
        <f t="shared" ref="S134:AE134" si="804">S101+S117+S69</f>
        <v>0</v>
      </c>
      <c r="T134" s="191">
        <f t="shared" si="804"/>
        <v>0</v>
      </c>
      <c r="U134" s="191">
        <f t="shared" si="804"/>
        <v>0</v>
      </c>
      <c r="V134" s="191">
        <f t="shared" si="804"/>
        <v>0</v>
      </c>
      <c r="W134" s="191">
        <f t="shared" si="804"/>
        <v>22927.20472652906</v>
      </c>
      <c r="X134" s="191">
        <f t="shared" si="804"/>
        <v>0</v>
      </c>
      <c r="Y134" s="191">
        <f t="shared" si="804"/>
        <v>0</v>
      </c>
      <c r="Z134" s="191">
        <f t="shared" si="804"/>
        <v>0</v>
      </c>
      <c r="AA134" s="191">
        <f t="shared" si="804"/>
        <v>0</v>
      </c>
      <c r="AB134" s="191">
        <f t="shared" si="804"/>
        <v>52421.063866084456</v>
      </c>
      <c r="AC134" s="191">
        <f t="shared" si="804"/>
        <v>0</v>
      </c>
      <c r="AD134" s="191">
        <f t="shared" si="804"/>
        <v>0</v>
      </c>
      <c r="AE134" s="191">
        <f t="shared" si="804"/>
        <v>75348.268592613516</v>
      </c>
      <c r="AH134" s="190" t="s">
        <v>59</v>
      </c>
      <c r="AI134" s="191">
        <f t="shared" ref="AI134:AU134" si="805">AI101+AI117+AI69</f>
        <v>0</v>
      </c>
      <c r="AJ134" s="191">
        <f t="shared" si="805"/>
        <v>0</v>
      </c>
      <c r="AK134" s="191">
        <f t="shared" si="805"/>
        <v>0</v>
      </c>
      <c r="AL134" s="191">
        <f t="shared" si="805"/>
        <v>0</v>
      </c>
      <c r="AM134" s="191">
        <f t="shared" si="805"/>
        <v>0</v>
      </c>
      <c r="AN134" s="191">
        <f t="shared" si="805"/>
        <v>0</v>
      </c>
      <c r="AO134" s="191">
        <f t="shared" si="805"/>
        <v>0</v>
      </c>
      <c r="AP134" s="191">
        <f t="shared" si="805"/>
        <v>0</v>
      </c>
      <c r="AQ134" s="191">
        <f t="shared" si="805"/>
        <v>0</v>
      </c>
      <c r="AR134" s="191">
        <f t="shared" si="805"/>
        <v>0</v>
      </c>
      <c r="AS134" s="191">
        <f t="shared" si="805"/>
        <v>0</v>
      </c>
      <c r="AT134" s="191">
        <f t="shared" si="805"/>
        <v>15162.202016551691</v>
      </c>
      <c r="AU134" s="191">
        <f t="shared" si="805"/>
        <v>15162.202016551691</v>
      </c>
      <c r="AX134" s="190" t="s">
        <v>59</v>
      </c>
      <c r="AY134" s="191">
        <f t="shared" ref="AY134:BK134" si="806">AY101+AY117+AY69</f>
        <v>0</v>
      </c>
      <c r="AZ134" s="191">
        <f t="shared" si="806"/>
        <v>0</v>
      </c>
      <c r="BA134" s="191">
        <f t="shared" si="806"/>
        <v>0</v>
      </c>
      <c r="BB134" s="191">
        <f t="shared" si="806"/>
        <v>0</v>
      </c>
      <c r="BC134" s="191">
        <f t="shared" si="806"/>
        <v>0</v>
      </c>
      <c r="BD134" s="191">
        <f t="shared" si="806"/>
        <v>0</v>
      </c>
      <c r="BE134" s="191">
        <f t="shared" si="806"/>
        <v>0</v>
      </c>
      <c r="BF134" s="191">
        <f t="shared" si="806"/>
        <v>0</v>
      </c>
      <c r="BG134" s="191">
        <f t="shared" si="806"/>
        <v>0</v>
      </c>
      <c r="BH134" s="191">
        <f t="shared" si="806"/>
        <v>0</v>
      </c>
      <c r="BI134" s="191">
        <f t="shared" si="806"/>
        <v>0</v>
      </c>
      <c r="BJ134" s="191">
        <f t="shared" si="806"/>
        <v>0</v>
      </c>
      <c r="BK134" s="191">
        <f t="shared" si="806"/>
        <v>0</v>
      </c>
      <c r="BM134"/>
      <c r="BN134" s="345">
        <f t="shared" si="802"/>
        <v>90510.470609165204</v>
      </c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</row>
    <row r="135" spans="1:96" s="190" customFormat="1" x14ac:dyDescent="0.25">
      <c r="A135" s="194"/>
      <c r="B135" s="190" t="s">
        <v>58</v>
      </c>
      <c r="C135" s="191">
        <f t="shared" ref="C135:O135" si="807">C102+C118+C70</f>
        <v>0</v>
      </c>
      <c r="D135" s="191">
        <f t="shared" si="807"/>
        <v>0</v>
      </c>
      <c r="E135" s="191">
        <f t="shared" si="807"/>
        <v>0</v>
      </c>
      <c r="F135" s="191">
        <f t="shared" si="807"/>
        <v>0</v>
      </c>
      <c r="G135" s="191">
        <f t="shared" si="807"/>
        <v>0</v>
      </c>
      <c r="H135" s="191">
        <f t="shared" si="807"/>
        <v>0</v>
      </c>
      <c r="I135" s="191">
        <f t="shared" si="807"/>
        <v>0</v>
      </c>
      <c r="J135" s="191">
        <f t="shared" si="807"/>
        <v>0</v>
      </c>
      <c r="K135" s="191">
        <f t="shared" si="807"/>
        <v>0</v>
      </c>
      <c r="L135" s="191">
        <f t="shared" si="807"/>
        <v>0</v>
      </c>
      <c r="M135" s="191">
        <f t="shared" si="807"/>
        <v>0</v>
      </c>
      <c r="N135" s="191">
        <f t="shared" si="807"/>
        <v>0</v>
      </c>
      <c r="O135" s="191">
        <f t="shared" si="807"/>
        <v>0</v>
      </c>
      <c r="R135" s="190" t="s">
        <v>58</v>
      </c>
      <c r="S135" s="191">
        <f t="shared" ref="S135:AE135" si="808">S102+S118+S70</f>
        <v>0</v>
      </c>
      <c r="T135" s="191">
        <f t="shared" si="808"/>
        <v>0</v>
      </c>
      <c r="U135" s="191">
        <f t="shared" si="808"/>
        <v>0</v>
      </c>
      <c r="V135" s="191">
        <f t="shared" si="808"/>
        <v>1168.3227932083889</v>
      </c>
      <c r="W135" s="191">
        <f t="shared" si="808"/>
        <v>0</v>
      </c>
      <c r="X135" s="191">
        <f t="shared" si="808"/>
        <v>0</v>
      </c>
      <c r="Y135" s="191">
        <f t="shared" si="808"/>
        <v>0</v>
      </c>
      <c r="Z135" s="191">
        <f t="shared" si="808"/>
        <v>0</v>
      </c>
      <c r="AA135" s="191">
        <f t="shared" si="808"/>
        <v>2068.1261521958322</v>
      </c>
      <c r="AB135" s="191">
        <f t="shared" si="808"/>
        <v>16344.146150595498</v>
      </c>
      <c r="AC135" s="191">
        <f t="shared" si="808"/>
        <v>6222.8062608967775</v>
      </c>
      <c r="AD135" s="191">
        <f t="shared" si="808"/>
        <v>16935.348625167091</v>
      </c>
      <c r="AE135" s="191">
        <f t="shared" si="808"/>
        <v>42738.749982063586</v>
      </c>
      <c r="AH135" s="190" t="s">
        <v>58</v>
      </c>
      <c r="AI135" s="191">
        <f t="shared" ref="AI135:AU135" si="809">AI102+AI118+AI70</f>
        <v>0</v>
      </c>
      <c r="AJ135" s="191">
        <f t="shared" si="809"/>
        <v>0</v>
      </c>
      <c r="AK135" s="191">
        <f t="shared" si="809"/>
        <v>0</v>
      </c>
      <c r="AL135" s="191">
        <f t="shared" si="809"/>
        <v>0</v>
      </c>
      <c r="AM135" s="191">
        <f t="shared" si="809"/>
        <v>0</v>
      </c>
      <c r="AN135" s="191">
        <f t="shared" si="809"/>
        <v>12389.352060809382</v>
      </c>
      <c r="AO135" s="191">
        <f t="shared" si="809"/>
        <v>0</v>
      </c>
      <c r="AP135" s="191">
        <f t="shared" si="809"/>
        <v>0</v>
      </c>
      <c r="AQ135" s="191">
        <f t="shared" si="809"/>
        <v>0</v>
      </c>
      <c r="AR135" s="191">
        <f t="shared" si="809"/>
        <v>0</v>
      </c>
      <c r="AS135" s="191">
        <f t="shared" si="809"/>
        <v>0</v>
      </c>
      <c r="AT135" s="191">
        <f t="shared" si="809"/>
        <v>0</v>
      </c>
      <c r="AU135" s="191">
        <f t="shared" si="809"/>
        <v>12389.352060809382</v>
      </c>
      <c r="AX135" s="190" t="s">
        <v>58</v>
      </c>
      <c r="AY135" s="191">
        <f t="shared" ref="AY135:BK135" si="810">AY102+AY118+AY70</f>
        <v>0</v>
      </c>
      <c r="AZ135" s="191">
        <f t="shared" si="810"/>
        <v>0</v>
      </c>
      <c r="BA135" s="191">
        <f t="shared" si="810"/>
        <v>0</v>
      </c>
      <c r="BB135" s="191">
        <f t="shared" si="810"/>
        <v>0</v>
      </c>
      <c r="BC135" s="191">
        <f t="shared" si="810"/>
        <v>0</v>
      </c>
      <c r="BD135" s="191">
        <f t="shared" si="810"/>
        <v>0</v>
      </c>
      <c r="BE135" s="191">
        <f t="shared" si="810"/>
        <v>0</v>
      </c>
      <c r="BF135" s="191">
        <f t="shared" si="810"/>
        <v>0</v>
      </c>
      <c r="BG135" s="191">
        <f t="shared" si="810"/>
        <v>0</v>
      </c>
      <c r="BH135" s="191">
        <f t="shared" si="810"/>
        <v>0</v>
      </c>
      <c r="BI135" s="191">
        <f t="shared" si="810"/>
        <v>0</v>
      </c>
      <c r="BJ135" s="191">
        <f t="shared" si="810"/>
        <v>0</v>
      </c>
      <c r="BK135" s="191">
        <f t="shared" si="810"/>
        <v>0</v>
      </c>
      <c r="BM135"/>
      <c r="BN135" s="345">
        <f t="shared" si="802"/>
        <v>55128.102042872975</v>
      </c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</row>
    <row r="136" spans="1:96" s="190" customFormat="1" x14ac:dyDescent="0.25">
      <c r="A136" s="194"/>
      <c r="B136" s="190" t="s">
        <v>57</v>
      </c>
      <c r="C136" s="191">
        <f t="shared" ref="C136:O136" si="811">C103+C119+C71</f>
        <v>0</v>
      </c>
      <c r="D136" s="191">
        <f t="shared" si="811"/>
        <v>3655.5923645045496</v>
      </c>
      <c r="E136" s="191">
        <f t="shared" si="811"/>
        <v>6270.964082261904</v>
      </c>
      <c r="F136" s="191">
        <f t="shared" si="811"/>
        <v>40598.986407830278</v>
      </c>
      <c r="G136" s="191">
        <f t="shared" si="811"/>
        <v>39039.272835109885</v>
      </c>
      <c r="H136" s="191">
        <f t="shared" si="811"/>
        <v>11329.498939570352</v>
      </c>
      <c r="I136" s="191">
        <f t="shared" si="811"/>
        <v>10722.315067573572</v>
      </c>
      <c r="J136" s="191">
        <f t="shared" si="811"/>
        <v>13520.785056488707</v>
      </c>
      <c r="K136" s="191">
        <f t="shared" si="811"/>
        <v>82162.06768499501</v>
      </c>
      <c r="L136" s="191">
        <f t="shared" si="811"/>
        <v>24654.667534048796</v>
      </c>
      <c r="M136" s="191">
        <f t="shared" si="811"/>
        <v>113066.49671538724</v>
      </c>
      <c r="N136" s="191">
        <f t="shared" si="811"/>
        <v>463225.6760386987</v>
      </c>
      <c r="O136" s="191">
        <f t="shared" si="811"/>
        <v>808246.3227264689</v>
      </c>
      <c r="R136" s="190" t="s">
        <v>57</v>
      </c>
      <c r="S136" s="191">
        <f t="shared" ref="S136:AE136" si="812">S103+S119+S71</f>
        <v>0</v>
      </c>
      <c r="T136" s="191">
        <f t="shared" si="812"/>
        <v>42439.987940664185</v>
      </c>
      <c r="U136" s="191">
        <f t="shared" si="812"/>
        <v>181917.00311078958</v>
      </c>
      <c r="V136" s="191">
        <f t="shared" si="812"/>
        <v>484408.59788349428</v>
      </c>
      <c r="W136" s="191">
        <f t="shared" si="812"/>
        <v>360258.64870472887</v>
      </c>
      <c r="X136" s="191">
        <f t="shared" si="812"/>
        <v>231334.52022004494</v>
      </c>
      <c r="Y136" s="191">
        <f t="shared" si="812"/>
        <v>179643.05070194363</v>
      </c>
      <c r="Z136" s="191">
        <f t="shared" si="812"/>
        <v>272968.48238623264</v>
      </c>
      <c r="AA136" s="191">
        <f t="shared" si="812"/>
        <v>337848.81524618668</v>
      </c>
      <c r="AB136" s="191">
        <f t="shared" si="812"/>
        <v>521158.51216529537</v>
      </c>
      <c r="AC136" s="191">
        <f t="shared" si="812"/>
        <v>652621.39338968182</v>
      </c>
      <c r="AD136" s="191">
        <f t="shared" si="812"/>
        <v>1786130.1724075908</v>
      </c>
      <c r="AE136" s="191">
        <f t="shared" si="812"/>
        <v>5050729.1841566525</v>
      </c>
      <c r="AH136" s="190" t="s">
        <v>57</v>
      </c>
      <c r="AI136" s="191">
        <f t="shared" ref="AI136:AU136" si="813">AI103+AI119+AI71</f>
        <v>0</v>
      </c>
      <c r="AJ136" s="191">
        <f t="shared" si="813"/>
        <v>0</v>
      </c>
      <c r="AK136" s="191">
        <f t="shared" si="813"/>
        <v>0</v>
      </c>
      <c r="AL136" s="191">
        <f t="shared" si="813"/>
        <v>0</v>
      </c>
      <c r="AM136" s="191">
        <f t="shared" si="813"/>
        <v>46767.262971395983</v>
      </c>
      <c r="AN136" s="191">
        <f t="shared" si="813"/>
        <v>926481.07812334248</v>
      </c>
      <c r="AO136" s="191">
        <f t="shared" si="813"/>
        <v>214417.76470995331</v>
      </c>
      <c r="AP136" s="191">
        <f t="shared" si="813"/>
        <v>13809.166788718298</v>
      </c>
      <c r="AQ136" s="191">
        <f t="shared" si="813"/>
        <v>5504.5651659524319</v>
      </c>
      <c r="AR136" s="191">
        <f t="shared" si="813"/>
        <v>55713.603722941654</v>
      </c>
      <c r="AS136" s="191">
        <f t="shared" si="813"/>
        <v>120608.39973572064</v>
      </c>
      <c r="AT136" s="191">
        <f t="shared" si="813"/>
        <v>1108315.0130191599</v>
      </c>
      <c r="AU136" s="191">
        <f t="shared" si="813"/>
        <v>2491616.8542371849</v>
      </c>
      <c r="AX136" s="190" t="s">
        <v>57</v>
      </c>
      <c r="AY136" s="191">
        <f t="shared" ref="AY136:BK136" si="814">AY103+AY119+AY71</f>
        <v>0</v>
      </c>
      <c r="AZ136" s="191">
        <f t="shared" si="814"/>
        <v>0</v>
      </c>
      <c r="BA136" s="191">
        <f t="shared" si="814"/>
        <v>0</v>
      </c>
      <c r="BB136" s="191">
        <f t="shared" si="814"/>
        <v>0</v>
      </c>
      <c r="BC136" s="191">
        <f t="shared" si="814"/>
        <v>0</v>
      </c>
      <c r="BD136" s="191">
        <f t="shared" si="814"/>
        <v>189896.53988419342</v>
      </c>
      <c r="BE136" s="191">
        <f t="shared" si="814"/>
        <v>55306.991414405791</v>
      </c>
      <c r="BF136" s="191">
        <f t="shared" si="814"/>
        <v>0</v>
      </c>
      <c r="BG136" s="191">
        <f t="shared" si="814"/>
        <v>0</v>
      </c>
      <c r="BH136" s="191">
        <f t="shared" si="814"/>
        <v>18447.210940249999</v>
      </c>
      <c r="BI136" s="191">
        <f t="shared" si="814"/>
        <v>53739.640685972743</v>
      </c>
      <c r="BJ136" s="191">
        <f t="shared" si="814"/>
        <v>267808.0482426142</v>
      </c>
      <c r="BK136" s="191">
        <f t="shared" si="814"/>
        <v>585198.43116743618</v>
      </c>
      <c r="BM136"/>
      <c r="BN136" s="345">
        <f t="shared" si="802"/>
        <v>8935790.7922877427</v>
      </c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</row>
    <row r="137" spans="1:96" s="190" customFormat="1" x14ac:dyDescent="0.25">
      <c r="A137" s="194"/>
      <c r="B137" s="190" t="s">
        <v>56</v>
      </c>
      <c r="C137" s="191">
        <f t="shared" ref="C137:O137" si="815">C104+C120+C72</f>
        <v>0</v>
      </c>
      <c r="D137" s="191">
        <f t="shared" si="815"/>
        <v>0</v>
      </c>
      <c r="E137" s="191">
        <f t="shared" si="815"/>
        <v>0</v>
      </c>
      <c r="F137" s="191">
        <f t="shared" si="815"/>
        <v>0</v>
      </c>
      <c r="G137" s="191">
        <f t="shared" si="815"/>
        <v>0</v>
      </c>
      <c r="H137" s="191">
        <f t="shared" si="815"/>
        <v>0</v>
      </c>
      <c r="I137" s="191">
        <f t="shared" si="815"/>
        <v>0</v>
      </c>
      <c r="J137" s="191">
        <f t="shared" si="815"/>
        <v>0</v>
      </c>
      <c r="K137" s="191">
        <f t="shared" si="815"/>
        <v>0</v>
      </c>
      <c r="L137" s="191">
        <f t="shared" si="815"/>
        <v>0</v>
      </c>
      <c r="M137" s="191">
        <f t="shared" si="815"/>
        <v>0</v>
      </c>
      <c r="N137" s="191">
        <f t="shared" si="815"/>
        <v>0</v>
      </c>
      <c r="O137" s="191">
        <f t="shared" si="815"/>
        <v>0</v>
      </c>
      <c r="R137" s="190" t="s">
        <v>56</v>
      </c>
      <c r="S137" s="191">
        <f t="shared" ref="S137:AE137" si="816">S104+S120+S72</f>
        <v>0</v>
      </c>
      <c r="T137" s="191">
        <f t="shared" si="816"/>
        <v>0</v>
      </c>
      <c r="U137" s="191">
        <f t="shared" si="816"/>
        <v>0</v>
      </c>
      <c r="V137" s="191">
        <f t="shared" si="816"/>
        <v>0</v>
      </c>
      <c r="W137" s="191">
        <f t="shared" si="816"/>
        <v>0</v>
      </c>
      <c r="X137" s="191">
        <f t="shared" si="816"/>
        <v>0</v>
      </c>
      <c r="Y137" s="191">
        <f t="shared" si="816"/>
        <v>0</v>
      </c>
      <c r="Z137" s="191">
        <f t="shared" si="816"/>
        <v>0</v>
      </c>
      <c r="AA137" s="191">
        <f t="shared" si="816"/>
        <v>0</v>
      </c>
      <c r="AB137" s="191">
        <f t="shared" si="816"/>
        <v>0</v>
      </c>
      <c r="AC137" s="191">
        <f t="shared" si="816"/>
        <v>0</v>
      </c>
      <c r="AD137" s="191">
        <f t="shared" si="816"/>
        <v>0</v>
      </c>
      <c r="AE137" s="191">
        <f t="shared" si="816"/>
        <v>0</v>
      </c>
      <c r="AH137" s="190" t="s">
        <v>56</v>
      </c>
      <c r="AI137" s="191">
        <f t="shared" ref="AI137:AU137" si="817">AI104+AI120+AI72</f>
        <v>0</v>
      </c>
      <c r="AJ137" s="191">
        <f t="shared" si="817"/>
        <v>0</v>
      </c>
      <c r="AK137" s="191">
        <f t="shared" si="817"/>
        <v>0</v>
      </c>
      <c r="AL137" s="191">
        <f t="shared" si="817"/>
        <v>0</v>
      </c>
      <c r="AM137" s="191">
        <f t="shared" si="817"/>
        <v>0</v>
      </c>
      <c r="AN137" s="191">
        <f t="shared" si="817"/>
        <v>0</v>
      </c>
      <c r="AO137" s="191">
        <f t="shared" si="817"/>
        <v>0</v>
      </c>
      <c r="AP137" s="191">
        <f t="shared" si="817"/>
        <v>0</v>
      </c>
      <c r="AQ137" s="191">
        <f t="shared" si="817"/>
        <v>0</v>
      </c>
      <c r="AR137" s="191">
        <f t="shared" si="817"/>
        <v>0</v>
      </c>
      <c r="AS137" s="191">
        <f t="shared" si="817"/>
        <v>0</v>
      </c>
      <c r="AT137" s="191">
        <f t="shared" si="817"/>
        <v>0</v>
      </c>
      <c r="AU137" s="191">
        <f t="shared" si="817"/>
        <v>0</v>
      </c>
      <c r="AX137" s="190" t="s">
        <v>56</v>
      </c>
      <c r="AY137" s="191">
        <f t="shared" ref="AY137:BK137" si="818">AY104+AY120+AY72</f>
        <v>0</v>
      </c>
      <c r="AZ137" s="191">
        <f t="shared" si="818"/>
        <v>0</v>
      </c>
      <c r="BA137" s="191">
        <f t="shared" si="818"/>
        <v>0</v>
      </c>
      <c r="BB137" s="191">
        <f t="shared" si="818"/>
        <v>0</v>
      </c>
      <c r="BC137" s="191">
        <f t="shared" si="818"/>
        <v>0</v>
      </c>
      <c r="BD137" s="191">
        <f t="shared" si="818"/>
        <v>0</v>
      </c>
      <c r="BE137" s="191">
        <f t="shared" si="818"/>
        <v>0</v>
      </c>
      <c r="BF137" s="191">
        <f t="shared" si="818"/>
        <v>0</v>
      </c>
      <c r="BG137" s="191">
        <f t="shared" si="818"/>
        <v>0</v>
      </c>
      <c r="BH137" s="191">
        <f t="shared" si="818"/>
        <v>0</v>
      </c>
      <c r="BI137" s="191">
        <f t="shared" si="818"/>
        <v>0</v>
      </c>
      <c r="BJ137" s="191">
        <f t="shared" si="818"/>
        <v>0</v>
      </c>
      <c r="BK137" s="191">
        <f t="shared" si="818"/>
        <v>0</v>
      </c>
      <c r="BM137"/>
      <c r="BN137" s="345">
        <f t="shared" si="802"/>
        <v>0</v>
      </c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</row>
    <row r="138" spans="1:96" s="190" customFormat="1" x14ac:dyDescent="0.25">
      <c r="A138" s="194"/>
      <c r="B138" s="190" t="s">
        <v>55</v>
      </c>
      <c r="C138" s="191">
        <f t="shared" ref="C138:O138" si="819">C105+C121+C73</f>
        <v>0</v>
      </c>
      <c r="D138" s="191">
        <f t="shared" si="819"/>
        <v>0</v>
      </c>
      <c r="E138" s="191">
        <f t="shared" si="819"/>
        <v>0</v>
      </c>
      <c r="F138" s="191">
        <f t="shared" si="819"/>
        <v>0</v>
      </c>
      <c r="G138" s="191">
        <f t="shared" si="819"/>
        <v>5823.4142161773261</v>
      </c>
      <c r="H138" s="191">
        <f t="shared" si="819"/>
        <v>0</v>
      </c>
      <c r="I138" s="191">
        <f t="shared" si="819"/>
        <v>0</v>
      </c>
      <c r="J138" s="191">
        <f t="shared" si="819"/>
        <v>0</v>
      </c>
      <c r="K138" s="191">
        <f t="shared" si="819"/>
        <v>1294.0920480394057</v>
      </c>
      <c r="L138" s="191">
        <f t="shared" si="819"/>
        <v>0</v>
      </c>
      <c r="M138" s="191">
        <f t="shared" si="819"/>
        <v>0</v>
      </c>
      <c r="N138" s="191">
        <f t="shared" si="819"/>
        <v>0</v>
      </c>
      <c r="O138" s="191">
        <f t="shared" si="819"/>
        <v>7117.5062642167322</v>
      </c>
      <c r="R138" s="190" t="s">
        <v>55</v>
      </c>
      <c r="S138" s="191">
        <f t="shared" ref="S138:AE138" si="820">S105+S121+S73</f>
        <v>0</v>
      </c>
      <c r="T138" s="191">
        <f t="shared" si="820"/>
        <v>0</v>
      </c>
      <c r="U138" s="191">
        <f t="shared" si="820"/>
        <v>0</v>
      </c>
      <c r="V138" s="191">
        <f t="shared" si="820"/>
        <v>0</v>
      </c>
      <c r="W138" s="191">
        <f t="shared" si="820"/>
        <v>0</v>
      </c>
      <c r="X138" s="191">
        <f t="shared" si="820"/>
        <v>0</v>
      </c>
      <c r="Y138" s="191">
        <f t="shared" si="820"/>
        <v>0</v>
      </c>
      <c r="Z138" s="191">
        <f t="shared" si="820"/>
        <v>0</v>
      </c>
      <c r="AA138" s="191">
        <f t="shared" si="820"/>
        <v>0</v>
      </c>
      <c r="AB138" s="191">
        <f t="shared" si="820"/>
        <v>0</v>
      </c>
      <c r="AC138" s="191">
        <f t="shared" si="820"/>
        <v>0</v>
      </c>
      <c r="AD138" s="191">
        <f t="shared" si="820"/>
        <v>0</v>
      </c>
      <c r="AE138" s="191">
        <f t="shared" si="820"/>
        <v>0</v>
      </c>
      <c r="AH138" s="190" t="s">
        <v>55</v>
      </c>
      <c r="AI138" s="191">
        <f t="shared" ref="AI138:AU138" si="821">AI105+AI121+AI73</f>
        <v>0</v>
      </c>
      <c r="AJ138" s="191">
        <f t="shared" si="821"/>
        <v>0</v>
      </c>
      <c r="AK138" s="191">
        <f t="shared" si="821"/>
        <v>0</v>
      </c>
      <c r="AL138" s="191">
        <f t="shared" si="821"/>
        <v>0</v>
      </c>
      <c r="AM138" s="191">
        <f t="shared" si="821"/>
        <v>0</v>
      </c>
      <c r="AN138" s="191">
        <f t="shared" si="821"/>
        <v>0</v>
      </c>
      <c r="AO138" s="191">
        <f t="shared" si="821"/>
        <v>0</v>
      </c>
      <c r="AP138" s="191">
        <f t="shared" si="821"/>
        <v>0</v>
      </c>
      <c r="AQ138" s="191">
        <f t="shared" si="821"/>
        <v>0</v>
      </c>
      <c r="AR138" s="191">
        <f t="shared" si="821"/>
        <v>0</v>
      </c>
      <c r="AS138" s="191">
        <f t="shared" si="821"/>
        <v>0</v>
      </c>
      <c r="AT138" s="191">
        <f t="shared" si="821"/>
        <v>0</v>
      </c>
      <c r="AU138" s="191">
        <f t="shared" si="821"/>
        <v>0</v>
      </c>
      <c r="AX138" s="190" t="s">
        <v>55</v>
      </c>
      <c r="AY138" s="191">
        <f t="shared" ref="AY138:BK138" si="822">AY105+AY121+AY73</f>
        <v>0</v>
      </c>
      <c r="AZ138" s="191">
        <f t="shared" si="822"/>
        <v>0</v>
      </c>
      <c r="BA138" s="191">
        <f t="shared" si="822"/>
        <v>0</v>
      </c>
      <c r="BB138" s="191">
        <f t="shared" si="822"/>
        <v>0</v>
      </c>
      <c r="BC138" s="191">
        <f t="shared" si="822"/>
        <v>0</v>
      </c>
      <c r="BD138" s="191">
        <f t="shared" si="822"/>
        <v>0</v>
      </c>
      <c r="BE138" s="191">
        <f t="shared" si="822"/>
        <v>0</v>
      </c>
      <c r="BF138" s="191">
        <f t="shared" si="822"/>
        <v>0</v>
      </c>
      <c r="BG138" s="191">
        <f t="shared" si="822"/>
        <v>0</v>
      </c>
      <c r="BH138" s="191">
        <f t="shared" si="822"/>
        <v>0</v>
      </c>
      <c r="BI138" s="191">
        <f t="shared" si="822"/>
        <v>0</v>
      </c>
      <c r="BJ138" s="191">
        <f t="shared" si="822"/>
        <v>0</v>
      </c>
      <c r="BK138" s="191">
        <f t="shared" si="822"/>
        <v>0</v>
      </c>
      <c r="BM138"/>
      <c r="BN138" s="345">
        <f t="shared" si="802"/>
        <v>7117.5062642167322</v>
      </c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</row>
    <row r="139" spans="1:96" s="190" customFormat="1" x14ac:dyDescent="0.25">
      <c r="A139" s="194"/>
      <c r="B139" s="190" t="s">
        <v>54</v>
      </c>
      <c r="C139" s="191">
        <f t="shared" ref="C139:O139" si="823">C106+C122+C74</f>
        <v>0</v>
      </c>
      <c r="D139" s="191">
        <f t="shared" si="823"/>
        <v>0</v>
      </c>
      <c r="E139" s="191">
        <f t="shared" si="823"/>
        <v>135.59930479216422</v>
      </c>
      <c r="F139" s="191">
        <f t="shared" si="823"/>
        <v>29872.452840321504</v>
      </c>
      <c r="G139" s="191">
        <f t="shared" si="823"/>
        <v>81727.033397465828</v>
      </c>
      <c r="H139" s="191">
        <f t="shared" si="823"/>
        <v>3704.371427196229</v>
      </c>
      <c r="I139" s="191">
        <f t="shared" si="823"/>
        <v>18641.403268902279</v>
      </c>
      <c r="J139" s="191">
        <f t="shared" si="823"/>
        <v>6440.8055927128789</v>
      </c>
      <c r="K139" s="191">
        <f t="shared" si="823"/>
        <v>7577.1269743629164</v>
      </c>
      <c r="L139" s="191">
        <f t="shared" si="823"/>
        <v>15438.70870038234</v>
      </c>
      <c r="M139" s="191">
        <f t="shared" si="823"/>
        <v>84167.930392150345</v>
      </c>
      <c r="N139" s="191">
        <f t="shared" si="823"/>
        <v>406438.83978444268</v>
      </c>
      <c r="O139" s="191">
        <f t="shared" si="823"/>
        <v>654144.27168272925</v>
      </c>
      <c r="R139" s="190" t="s">
        <v>54</v>
      </c>
      <c r="S139" s="191">
        <f t="shared" ref="S139:AE139" si="824">S106+S122+S74</f>
        <v>0</v>
      </c>
      <c r="T139" s="191">
        <f t="shared" si="824"/>
        <v>0</v>
      </c>
      <c r="U139" s="191">
        <f t="shared" si="824"/>
        <v>36140.760288585458</v>
      </c>
      <c r="V139" s="191">
        <f t="shared" si="824"/>
        <v>2406226.8956412468</v>
      </c>
      <c r="W139" s="191">
        <f t="shared" si="824"/>
        <v>448573.5258877959</v>
      </c>
      <c r="X139" s="191">
        <f t="shared" si="824"/>
        <v>186281.22156446066</v>
      </c>
      <c r="Y139" s="191">
        <f t="shared" si="824"/>
        <v>642707.47400591057</v>
      </c>
      <c r="Z139" s="191">
        <f t="shared" si="824"/>
        <v>44659.977725090357</v>
      </c>
      <c r="AA139" s="191">
        <f t="shared" si="824"/>
        <v>860333.09502104402</v>
      </c>
      <c r="AB139" s="191">
        <f t="shared" si="824"/>
        <v>1082694.9316957835</v>
      </c>
      <c r="AC139" s="191">
        <f t="shared" si="824"/>
        <v>1607180.3442131442</v>
      </c>
      <c r="AD139" s="191">
        <f t="shared" si="824"/>
        <v>4588250.1910291482</v>
      </c>
      <c r="AE139" s="191">
        <f t="shared" si="824"/>
        <v>11903048.41707221</v>
      </c>
      <c r="AH139" s="190" t="s">
        <v>54</v>
      </c>
      <c r="AI139" s="191">
        <f t="shared" ref="AI139:AU139" si="825">AI106+AI122+AI74</f>
        <v>0</v>
      </c>
      <c r="AJ139" s="191">
        <f t="shared" si="825"/>
        <v>0</v>
      </c>
      <c r="AK139" s="191">
        <f t="shared" si="825"/>
        <v>0</v>
      </c>
      <c r="AL139" s="191">
        <f t="shared" si="825"/>
        <v>0</v>
      </c>
      <c r="AM139" s="191">
        <f t="shared" si="825"/>
        <v>119368.33957723666</v>
      </c>
      <c r="AN139" s="191">
        <f t="shared" si="825"/>
        <v>190026.60154340425</v>
      </c>
      <c r="AO139" s="191">
        <f t="shared" si="825"/>
        <v>16809.791481681052</v>
      </c>
      <c r="AP139" s="191">
        <f t="shared" si="825"/>
        <v>35807.037765004272</v>
      </c>
      <c r="AQ139" s="191">
        <f t="shared" si="825"/>
        <v>846888.87117009819</v>
      </c>
      <c r="AR139" s="191">
        <f t="shared" si="825"/>
        <v>114240.75717108649</v>
      </c>
      <c r="AS139" s="191">
        <f t="shared" si="825"/>
        <v>49877.340131535442</v>
      </c>
      <c r="AT139" s="191">
        <f t="shared" si="825"/>
        <v>714712.54946817551</v>
      </c>
      <c r="AU139" s="191">
        <f t="shared" si="825"/>
        <v>2087731.2883082218</v>
      </c>
      <c r="AX139" s="190" t="s">
        <v>54</v>
      </c>
      <c r="AY139" s="191">
        <f t="shared" ref="AY139:BK139" si="826">AY106+AY122+AY74</f>
        <v>0</v>
      </c>
      <c r="AZ139" s="191">
        <f t="shared" si="826"/>
        <v>0</v>
      </c>
      <c r="BA139" s="191">
        <f t="shared" si="826"/>
        <v>0</v>
      </c>
      <c r="BB139" s="191">
        <f t="shared" si="826"/>
        <v>0</v>
      </c>
      <c r="BC139" s="191">
        <f t="shared" si="826"/>
        <v>0</v>
      </c>
      <c r="BD139" s="191">
        <f t="shared" si="826"/>
        <v>0</v>
      </c>
      <c r="BE139" s="191">
        <f t="shared" si="826"/>
        <v>0</v>
      </c>
      <c r="BF139" s="191">
        <f t="shared" si="826"/>
        <v>0</v>
      </c>
      <c r="BG139" s="191">
        <f t="shared" si="826"/>
        <v>0</v>
      </c>
      <c r="BH139" s="191">
        <f t="shared" si="826"/>
        <v>0</v>
      </c>
      <c r="BI139" s="191">
        <f t="shared" si="826"/>
        <v>0</v>
      </c>
      <c r="BJ139" s="191">
        <f t="shared" si="826"/>
        <v>556437.12317425502</v>
      </c>
      <c r="BK139" s="191">
        <f t="shared" si="826"/>
        <v>556437.12317425502</v>
      </c>
      <c r="BM139"/>
      <c r="BN139" s="345">
        <f t="shared" si="802"/>
        <v>15201361.100237414</v>
      </c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</row>
    <row r="140" spans="1:96" s="190" customFormat="1" x14ac:dyDescent="0.25">
      <c r="A140" s="194"/>
      <c r="B140" s="190" t="s">
        <v>53</v>
      </c>
      <c r="C140" s="191">
        <f t="shared" ref="C140:O140" si="827">C107+C123+C75</f>
        <v>0</v>
      </c>
      <c r="D140" s="191">
        <f t="shared" si="827"/>
        <v>0</v>
      </c>
      <c r="E140" s="191">
        <f t="shared" si="827"/>
        <v>24116.741405608569</v>
      </c>
      <c r="F140" s="191">
        <f t="shared" si="827"/>
        <v>85975.436235834364</v>
      </c>
      <c r="G140" s="191">
        <f t="shared" si="827"/>
        <v>240897.52353894259</v>
      </c>
      <c r="H140" s="191">
        <f t="shared" si="827"/>
        <v>160140.35471560614</v>
      </c>
      <c r="I140" s="191">
        <f t="shared" si="827"/>
        <v>66614.736777087906</v>
      </c>
      <c r="J140" s="191">
        <f t="shared" si="827"/>
        <v>77536.199213507818</v>
      </c>
      <c r="K140" s="191">
        <f t="shared" si="827"/>
        <v>140140.74067184707</v>
      </c>
      <c r="L140" s="191">
        <f t="shared" si="827"/>
        <v>78354.827563119572</v>
      </c>
      <c r="M140" s="191">
        <f t="shared" si="827"/>
        <v>106461.58368013073</v>
      </c>
      <c r="N140" s="191">
        <f t="shared" si="827"/>
        <v>242811.2203905546</v>
      </c>
      <c r="O140" s="191">
        <f t="shared" si="827"/>
        <v>1223049.3641922392</v>
      </c>
      <c r="R140" s="190" t="s">
        <v>53</v>
      </c>
      <c r="S140" s="191">
        <f t="shared" ref="S140:AE140" si="828">S107+S123+S75</f>
        <v>0</v>
      </c>
      <c r="T140" s="191">
        <f t="shared" si="828"/>
        <v>0</v>
      </c>
      <c r="U140" s="191">
        <f t="shared" si="828"/>
        <v>21076.148826045392</v>
      </c>
      <c r="V140" s="191">
        <f t="shared" si="828"/>
        <v>5406.3728025681066</v>
      </c>
      <c r="W140" s="191">
        <f t="shared" si="828"/>
        <v>28034.67600407323</v>
      </c>
      <c r="X140" s="191">
        <f t="shared" si="828"/>
        <v>48598.656636898515</v>
      </c>
      <c r="Y140" s="191">
        <f t="shared" si="828"/>
        <v>61900.590978400272</v>
      </c>
      <c r="Z140" s="191">
        <f t="shared" si="828"/>
        <v>67715.445163178389</v>
      </c>
      <c r="AA140" s="191">
        <f t="shared" si="828"/>
        <v>131749.95970977953</v>
      </c>
      <c r="AB140" s="191">
        <f t="shared" si="828"/>
        <v>56670.592152927362</v>
      </c>
      <c r="AC140" s="191">
        <f t="shared" si="828"/>
        <v>81341.554476155259</v>
      </c>
      <c r="AD140" s="191">
        <f t="shared" si="828"/>
        <v>864618.85649613815</v>
      </c>
      <c r="AE140" s="191">
        <f t="shared" si="828"/>
        <v>1367112.8532461643</v>
      </c>
      <c r="AH140" s="190" t="s">
        <v>53</v>
      </c>
      <c r="AI140" s="191">
        <f t="shared" ref="AI140:AU140" si="829">AI107+AI123+AI75</f>
        <v>0</v>
      </c>
      <c r="AJ140" s="191">
        <f t="shared" si="829"/>
        <v>0</v>
      </c>
      <c r="AK140" s="191">
        <f t="shared" si="829"/>
        <v>0</v>
      </c>
      <c r="AL140" s="191">
        <f t="shared" si="829"/>
        <v>0</v>
      </c>
      <c r="AM140" s="191">
        <f t="shared" si="829"/>
        <v>0</v>
      </c>
      <c r="AN140" s="191">
        <f t="shared" si="829"/>
        <v>0</v>
      </c>
      <c r="AO140" s="191">
        <f t="shared" si="829"/>
        <v>0</v>
      </c>
      <c r="AP140" s="191">
        <f t="shared" si="829"/>
        <v>0</v>
      </c>
      <c r="AQ140" s="191">
        <f t="shared" si="829"/>
        <v>0</v>
      </c>
      <c r="AR140" s="191">
        <f t="shared" si="829"/>
        <v>0</v>
      </c>
      <c r="AS140" s="191">
        <f t="shared" si="829"/>
        <v>0</v>
      </c>
      <c r="AT140" s="191">
        <f t="shared" si="829"/>
        <v>0</v>
      </c>
      <c r="AU140" s="191">
        <f t="shared" si="829"/>
        <v>0</v>
      </c>
      <c r="AX140" s="190" t="s">
        <v>53</v>
      </c>
      <c r="AY140" s="191">
        <f t="shared" ref="AY140:BK140" si="830">AY107+AY123+AY75</f>
        <v>0</v>
      </c>
      <c r="AZ140" s="191">
        <f t="shared" si="830"/>
        <v>0</v>
      </c>
      <c r="BA140" s="191">
        <f t="shared" si="830"/>
        <v>0</v>
      </c>
      <c r="BB140" s="191">
        <f t="shared" si="830"/>
        <v>0</v>
      </c>
      <c r="BC140" s="191">
        <f t="shared" si="830"/>
        <v>0</v>
      </c>
      <c r="BD140" s="191">
        <f t="shared" si="830"/>
        <v>0</v>
      </c>
      <c r="BE140" s="191">
        <f t="shared" si="830"/>
        <v>0</v>
      </c>
      <c r="BF140" s="191">
        <f t="shared" si="830"/>
        <v>0</v>
      </c>
      <c r="BG140" s="191">
        <f t="shared" si="830"/>
        <v>0</v>
      </c>
      <c r="BH140" s="191">
        <f t="shared" si="830"/>
        <v>0</v>
      </c>
      <c r="BI140" s="191">
        <f t="shared" si="830"/>
        <v>0</v>
      </c>
      <c r="BJ140" s="191">
        <f t="shared" si="830"/>
        <v>0</v>
      </c>
      <c r="BK140" s="191">
        <f t="shared" si="830"/>
        <v>0</v>
      </c>
      <c r="BM140"/>
      <c r="BN140" s="345">
        <f t="shared" si="802"/>
        <v>2590162.2174384035</v>
      </c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</row>
    <row r="141" spans="1:96" s="190" customFormat="1" x14ac:dyDescent="0.25">
      <c r="A141" s="194"/>
      <c r="B141" s="190" t="s">
        <v>52</v>
      </c>
      <c r="C141" s="191">
        <f t="shared" ref="C141:O141" si="831">C108+C124+C76</f>
        <v>0</v>
      </c>
      <c r="D141" s="191">
        <f t="shared" si="831"/>
        <v>0</v>
      </c>
      <c r="E141" s="191">
        <f t="shared" si="831"/>
        <v>66.637371597053274</v>
      </c>
      <c r="F141" s="191">
        <f t="shared" si="831"/>
        <v>676.42348906507266</v>
      </c>
      <c r="G141" s="191">
        <f t="shared" si="831"/>
        <v>135.70107201457722</v>
      </c>
      <c r="H141" s="191">
        <f t="shared" si="831"/>
        <v>0</v>
      </c>
      <c r="I141" s="191">
        <f t="shared" si="831"/>
        <v>0</v>
      </c>
      <c r="J141" s="191">
        <f t="shared" si="831"/>
        <v>0</v>
      </c>
      <c r="K141" s="191">
        <f t="shared" si="831"/>
        <v>0</v>
      </c>
      <c r="L141" s="191">
        <f t="shared" si="831"/>
        <v>0</v>
      </c>
      <c r="M141" s="191">
        <f t="shared" si="831"/>
        <v>0</v>
      </c>
      <c r="N141" s="191">
        <f t="shared" si="831"/>
        <v>33.122761323059684</v>
      </c>
      <c r="O141" s="191">
        <f t="shared" si="831"/>
        <v>911.88469399976282</v>
      </c>
      <c r="R141" s="190" t="s">
        <v>52</v>
      </c>
      <c r="S141" s="191">
        <f t="shared" ref="S141:AE141" si="832">S108+S124+S76</f>
        <v>0</v>
      </c>
      <c r="T141" s="191">
        <f t="shared" si="832"/>
        <v>0</v>
      </c>
      <c r="U141" s="191">
        <f t="shared" si="832"/>
        <v>0</v>
      </c>
      <c r="V141" s="191">
        <f t="shared" si="832"/>
        <v>90975.628274816831</v>
      </c>
      <c r="W141" s="191">
        <f t="shared" si="832"/>
        <v>0</v>
      </c>
      <c r="X141" s="191">
        <f t="shared" si="832"/>
        <v>15144.766154377996</v>
      </c>
      <c r="Y141" s="191">
        <f t="shared" si="832"/>
        <v>0</v>
      </c>
      <c r="Z141" s="191">
        <f t="shared" si="832"/>
        <v>0</v>
      </c>
      <c r="AA141" s="191">
        <f t="shared" si="832"/>
        <v>0</v>
      </c>
      <c r="AB141" s="191">
        <f t="shared" si="832"/>
        <v>0</v>
      </c>
      <c r="AC141" s="191">
        <f t="shared" si="832"/>
        <v>0</v>
      </c>
      <c r="AD141" s="191">
        <f t="shared" si="832"/>
        <v>71820.478522553094</v>
      </c>
      <c r="AE141" s="191">
        <f t="shared" si="832"/>
        <v>177940.87295174791</v>
      </c>
      <c r="AH141" s="190" t="s">
        <v>52</v>
      </c>
      <c r="AI141" s="191">
        <f t="shared" ref="AI141:AU141" si="833">AI108+AI124+AI76</f>
        <v>0</v>
      </c>
      <c r="AJ141" s="191">
        <f t="shared" si="833"/>
        <v>2303.8874319850115</v>
      </c>
      <c r="AK141" s="191">
        <f t="shared" si="833"/>
        <v>0</v>
      </c>
      <c r="AL141" s="191">
        <f t="shared" si="833"/>
        <v>0</v>
      </c>
      <c r="AM141" s="191">
        <f t="shared" si="833"/>
        <v>0</v>
      </c>
      <c r="AN141" s="191">
        <f t="shared" si="833"/>
        <v>0</v>
      </c>
      <c r="AO141" s="191">
        <f t="shared" si="833"/>
        <v>0</v>
      </c>
      <c r="AP141" s="191">
        <f t="shared" si="833"/>
        <v>0</v>
      </c>
      <c r="AQ141" s="191">
        <f t="shared" si="833"/>
        <v>0</v>
      </c>
      <c r="AR141" s="191">
        <f t="shared" si="833"/>
        <v>0</v>
      </c>
      <c r="AS141" s="191">
        <f t="shared" si="833"/>
        <v>0</v>
      </c>
      <c r="AT141" s="191">
        <f t="shared" si="833"/>
        <v>0</v>
      </c>
      <c r="AU141" s="191">
        <f t="shared" si="833"/>
        <v>2303.8874319850115</v>
      </c>
      <c r="AX141" s="190" t="s">
        <v>52</v>
      </c>
      <c r="AY141" s="191">
        <f t="shared" ref="AY141:BK141" si="834">AY108+AY124+AY76</f>
        <v>0</v>
      </c>
      <c r="AZ141" s="191">
        <f t="shared" si="834"/>
        <v>0</v>
      </c>
      <c r="BA141" s="191">
        <f t="shared" si="834"/>
        <v>0</v>
      </c>
      <c r="BB141" s="191">
        <f t="shared" si="834"/>
        <v>0</v>
      </c>
      <c r="BC141" s="191">
        <f t="shared" si="834"/>
        <v>0</v>
      </c>
      <c r="BD141" s="191">
        <f t="shared" si="834"/>
        <v>0</v>
      </c>
      <c r="BE141" s="191">
        <f t="shared" si="834"/>
        <v>0</v>
      </c>
      <c r="BF141" s="191">
        <f t="shared" si="834"/>
        <v>0</v>
      </c>
      <c r="BG141" s="191">
        <f t="shared" si="834"/>
        <v>0</v>
      </c>
      <c r="BH141" s="191">
        <f t="shared" si="834"/>
        <v>0</v>
      </c>
      <c r="BI141" s="191">
        <f t="shared" si="834"/>
        <v>0</v>
      </c>
      <c r="BJ141" s="191">
        <f t="shared" si="834"/>
        <v>0</v>
      </c>
      <c r="BK141" s="191">
        <f t="shared" si="834"/>
        <v>0</v>
      </c>
      <c r="BM141"/>
      <c r="BN141" s="345">
        <f t="shared" si="802"/>
        <v>181156.64507773268</v>
      </c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</row>
    <row r="142" spans="1:96" s="190" customFormat="1" x14ac:dyDescent="0.25">
      <c r="A142" s="194"/>
      <c r="B142" s="190" t="s">
        <v>51</v>
      </c>
      <c r="C142" s="191">
        <f t="shared" ref="C142:O142" si="835">C109+C125+C77</f>
        <v>0</v>
      </c>
      <c r="D142" s="191">
        <f t="shared" si="835"/>
        <v>13847.466209114345</v>
      </c>
      <c r="E142" s="191">
        <f t="shared" si="835"/>
        <v>15480.173714643002</v>
      </c>
      <c r="F142" s="191">
        <f t="shared" si="835"/>
        <v>15059.588638821686</v>
      </c>
      <c r="G142" s="191">
        <f t="shared" si="835"/>
        <v>23633.079266411245</v>
      </c>
      <c r="H142" s="191">
        <f t="shared" si="835"/>
        <v>29304.483920060804</v>
      </c>
      <c r="I142" s="191">
        <f t="shared" si="835"/>
        <v>11168.527060650746</v>
      </c>
      <c r="J142" s="191">
        <f t="shared" si="835"/>
        <v>17402.196562542624</v>
      </c>
      <c r="K142" s="191">
        <f t="shared" si="835"/>
        <v>15181.524799364281</v>
      </c>
      <c r="L142" s="191">
        <f t="shared" si="835"/>
        <v>27669.771918517887</v>
      </c>
      <c r="M142" s="191">
        <f t="shared" si="835"/>
        <v>24666.519144856662</v>
      </c>
      <c r="N142" s="191">
        <f t="shared" si="835"/>
        <v>65648.798373010999</v>
      </c>
      <c r="O142" s="191">
        <f t="shared" si="835"/>
        <v>259062.12960799431</v>
      </c>
      <c r="R142" s="190" t="s">
        <v>51</v>
      </c>
      <c r="S142" s="191">
        <f t="shared" ref="S142:AE142" si="836">S109+S125+S77</f>
        <v>0</v>
      </c>
      <c r="T142" s="191">
        <f t="shared" si="836"/>
        <v>12527.189638448064</v>
      </c>
      <c r="U142" s="191">
        <f t="shared" si="836"/>
        <v>44502.364225469304</v>
      </c>
      <c r="V142" s="191">
        <f t="shared" si="836"/>
        <v>58555.996002302461</v>
      </c>
      <c r="W142" s="191">
        <f t="shared" si="836"/>
        <v>248326.18393044767</v>
      </c>
      <c r="X142" s="191">
        <f t="shared" si="836"/>
        <v>50293.071107076154</v>
      </c>
      <c r="Y142" s="191">
        <f t="shared" si="836"/>
        <v>61281.627757412905</v>
      </c>
      <c r="Z142" s="191">
        <f t="shared" si="836"/>
        <v>46976.160654869454</v>
      </c>
      <c r="AA142" s="191">
        <f t="shared" si="836"/>
        <v>101164.81715897558</v>
      </c>
      <c r="AB142" s="191">
        <f t="shared" si="836"/>
        <v>148027.58855417097</v>
      </c>
      <c r="AC142" s="191">
        <f t="shared" si="836"/>
        <v>113594.35807047909</v>
      </c>
      <c r="AD142" s="191">
        <f t="shared" si="836"/>
        <v>334423.79634066357</v>
      </c>
      <c r="AE142" s="191">
        <f t="shared" si="836"/>
        <v>1219673.1534403153</v>
      </c>
      <c r="AH142" s="190" t="s">
        <v>51</v>
      </c>
      <c r="AI142" s="191">
        <f t="shared" ref="AI142:AU142" si="837">AI109+AI125+AI77</f>
        <v>0</v>
      </c>
      <c r="AJ142" s="191">
        <f t="shared" si="837"/>
        <v>5272.6494989782586</v>
      </c>
      <c r="AK142" s="191">
        <f t="shared" si="837"/>
        <v>604.38114268946777</v>
      </c>
      <c r="AL142" s="191">
        <f t="shared" si="837"/>
        <v>16230.889196919157</v>
      </c>
      <c r="AM142" s="191">
        <f t="shared" si="837"/>
        <v>18031.998204526706</v>
      </c>
      <c r="AN142" s="191">
        <f t="shared" si="837"/>
        <v>39773.016980158864</v>
      </c>
      <c r="AO142" s="191">
        <f t="shared" si="837"/>
        <v>11695.55759337925</v>
      </c>
      <c r="AP142" s="191">
        <f t="shared" si="837"/>
        <v>14763.640893899219</v>
      </c>
      <c r="AQ142" s="191">
        <f t="shared" si="837"/>
        <v>8911.6573997791947</v>
      </c>
      <c r="AR142" s="191">
        <f t="shared" si="837"/>
        <v>16656.002622636272</v>
      </c>
      <c r="AS142" s="191">
        <f t="shared" si="837"/>
        <v>34903.788272947233</v>
      </c>
      <c r="AT142" s="191">
        <f t="shared" si="837"/>
        <v>166151.14892552473</v>
      </c>
      <c r="AU142" s="191">
        <f t="shared" si="837"/>
        <v>332994.73073143838</v>
      </c>
      <c r="AX142" s="190" t="s">
        <v>51</v>
      </c>
      <c r="AY142" s="191">
        <f t="shared" ref="AY142:BK142" si="838">AY109+AY125+AY77</f>
        <v>0</v>
      </c>
      <c r="AZ142" s="191">
        <f t="shared" si="838"/>
        <v>0</v>
      </c>
      <c r="BA142" s="191">
        <f t="shared" si="838"/>
        <v>1704.8244084668972</v>
      </c>
      <c r="BB142" s="191">
        <f t="shared" si="838"/>
        <v>0</v>
      </c>
      <c r="BC142" s="191">
        <f t="shared" si="838"/>
        <v>2341.4544640968948</v>
      </c>
      <c r="BD142" s="191">
        <f t="shared" si="838"/>
        <v>360.59935065479812</v>
      </c>
      <c r="BE142" s="191">
        <f t="shared" si="838"/>
        <v>7520.5198037809696</v>
      </c>
      <c r="BF142" s="191">
        <f t="shared" si="838"/>
        <v>2720.7709232603088</v>
      </c>
      <c r="BG142" s="191">
        <f t="shared" si="838"/>
        <v>8785.8848242532949</v>
      </c>
      <c r="BH142" s="191">
        <f t="shared" si="838"/>
        <v>1182.7066734670952</v>
      </c>
      <c r="BI142" s="191">
        <f t="shared" si="838"/>
        <v>0</v>
      </c>
      <c r="BJ142" s="191">
        <f t="shared" si="838"/>
        <v>48233.259130023755</v>
      </c>
      <c r="BK142" s="191">
        <f t="shared" si="838"/>
        <v>72850.019578004009</v>
      </c>
      <c r="BM142"/>
      <c r="BN142" s="345">
        <f t="shared" si="802"/>
        <v>1884580.0333577518</v>
      </c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</row>
    <row r="143" spans="1:96" s="190" customFormat="1" x14ac:dyDescent="0.25">
      <c r="A143" s="194"/>
      <c r="B143" s="190" t="s">
        <v>50</v>
      </c>
      <c r="C143" s="191">
        <f t="shared" ref="C143:O143" si="839">C110+C126+C78</f>
        <v>0</v>
      </c>
      <c r="D143" s="191">
        <f t="shared" si="839"/>
        <v>0</v>
      </c>
      <c r="E143" s="191">
        <f t="shared" si="839"/>
        <v>0</v>
      </c>
      <c r="F143" s="191">
        <f t="shared" si="839"/>
        <v>0</v>
      </c>
      <c r="G143" s="191">
        <f t="shared" si="839"/>
        <v>0</v>
      </c>
      <c r="H143" s="191">
        <f t="shared" si="839"/>
        <v>0</v>
      </c>
      <c r="I143" s="191">
        <f t="shared" si="839"/>
        <v>0</v>
      </c>
      <c r="J143" s="191">
        <f t="shared" si="839"/>
        <v>0</v>
      </c>
      <c r="K143" s="191">
        <f t="shared" si="839"/>
        <v>0</v>
      </c>
      <c r="L143" s="191">
        <f t="shared" si="839"/>
        <v>0</v>
      </c>
      <c r="M143" s="191">
        <f t="shared" si="839"/>
        <v>0</v>
      </c>
      <c r="N143" s="191">
        <f t="shared" si="839"/>
        <v>0</v>
      </c>
      <c r="O143" s="191">
        <f t="shared" si="839"/>
        <v>0</v>
      </c>
      <c r="R143" s="190" t="s">
        <v>50</v>
      </c>
      <c r="S143" s="191">
        <f t="shared" ref="S143:AE143" si="840">S110+S126+S78</f>
        <v>0</v>
      </c>
      <c r="T143" s="191">
        <f t="shared" si="840"/>
        <v>0</v>
      </c>
      <c r="U143" s="191">
        <f t="shared" si="840"/>
        <v>0</v>
      </c>
      <c r="V143" s="191">
        <f t="shared" si="840"/>
        <v>0</v>
      </c>
      <c r="W143" s="191">
        <f t="shared" si="840"/>
        <v>0</v>
      </c>
      <c r="X143" s="191">
        <f t="shared" si="840"/>
        <v>0</v>
      </c>
      <c r="Y143" s="191">
        <f t="shared" si="840"/>
        <v>0</v>
      </c>
      <c r="Z143" s="191">
        <f t="shared" si="840"/>
        <v>141124.99161461368</v>
      </c>
      <c r="AA143" s="191">
        <f t="shared" si="840"/>
        <v>404450.93048933963</v>
      </c>
      <c r="AB143" s="191">
        <f t="shared" si="840"/>
        <v>0</v>
      </c>
      <c r="AC143" s="191">
        <f t="shared" si="840"/>
        <v>0</v>
      </c>
      <c r="AD143" s="191">
        <f t="shared" si="840"/>
        <v>30625.817404143825</v>
      </c>
      <c r="AE143" s="191">
        <f t="shared" si="840"/>
        <v>576201.73950809718</v>
      </c>
      <c r="AH143" s="190" t="s">
        <v>50</v>
      </c>
      <c r="AI143" s="191">
        <f t="shared" ref="AI143:AU143" si="841">AI110+AI126+AI78</f>
        <v>0</v>
      </c>
      <c r="AJ143" s="191">
        <f t="shared" si="841"/>
        <v>0</v>
      </c>
      <c r="AK143" s="191">
        <f t="shared" si="841"/>
        <v>0</v>
      </c>
      <c r="AL143" s="191">
        <f t="shared" si="841"/>
        <v>0</v>
      </c>
      <c r="AM143" s="191">
        <f t="shared" si="841"/>
        <v>0</v>
      </c>
      <c r="AN143" s="191">
        <f t="shared" si="841"/>
        <v>0</v>
      </c>
      <c r="AO143" s="191">
        <f t="shared" si="841"/>
        <v>0</v>
      </c>
      <c r="AP143" s="191">
        <f t="shared" si="841"/>
        <v>0</v>
      </c>
      <c r="AQ143" s="191">
        <f t="shared" si="841"/>
        <v>18214.747993683912</v>
      </c>
      <c r="AR143" s="191">
        <f t="shared" si="841"/>
        <v>0</v>
      </c>
      <c r="AS143" s="191">
        <f t="shared" si="841"/>
        <v>213256.11216575906</v>
      </c>
      <c r="AT143" s="191">
        <f t="shared" si="841"/>
        <v>27476.886752745177</v>
      </c>
      <c r="AU143" s="191">
        <f t="shared" si="841"/>
        <v>258947.74691218813</v>
      </c>
      <c r="AX143" s="190" t="s">
        <v>50</v>
      </c>
      <c r="AY143" s="191">
        <f t="shared" ref="AY143:BK143" si="842">AY110+AY126+AY78</f>
        <v>0</v>
      </c>
      <c r="AZ143" s="191">
        <f t="shared" si="842"/>
        <v>0</v>
      </c>
      <c r="BA143" s="191">
        <f t="shared" si="842"/>
        <v>0</v>
      </c>
      <c r="BB143" s="191">
        <f t="shared" si="842"/>
        <v>0</v>
      </c>
      <c r="BC143" s="191">
        <f t="shared" si="842"/>
        <v>0</v>
      </c>
      <c r="BD143" s="191">
        <f t="shared" si="842"/>
        <v>0</v>
      </c>
      <c r="BE143" s="191">
        <f t="shared" si="842"/>
        <v>0</v>
      </c>
      <c r="BF143" s="191">
        <f t="shared" si="842"/>
        <v>0</v>
      </c>
      <c r="BG143" s="191">
        <f t="shared" si="842"/>
        <v>0</v>
      </c>
      <c r="BH143" s="191">
        <f t="shared" si="842"/>
        <v>0</v>
      </c>
      <c r="BI143" s="191">
        <f t="shared" si="842"/>
        <v>0</v>
      </c>
      <c r="BJ143" s="191">
        <f t="shared" si="842"/>
        <v>69955.230820917743</v>
      </c>
      <c r="BK143" s="191">
        <f t="shared" si="842"/>
        <v>69955.230820917743</v>
      </c>
      <c r="BM143"/>
      <c r="BN143" s="345">
        <f t="shared" si="802"/>
        <v>905104.71724120295</v>
      </c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</row>
    <row r="144" spans="1:96" s="190" customFormat="1" x14ac:dyDescent="0.25">
      <c r="A144" s="194"/>
      <c r="B144" s="190" t="s">
        <v>49</v>
      </c>
      <c r="C144" s="191">
        <f t="shared" ref="C144:O144" si="843">C111+C127+C79</f>
        <v>0</v>
      </c>
      <c r="D144" s="191">
        <f t="shared" si="843"/>
        <v>644.35837584371166</v>
      </c>
      <c r="E144" s="191">
        <f t="shared" si="843"/>
        <v>1381.2785149150734</v>
      </c>
      <c r="F144" s="191">
        <f t="shared" si="843"/>
        <v>650.26889746360018</v>
      </c>
      <c r="G144" s="191">
        <f t="shared" si="843"/>
        <v>1994.6738813713678</v>
      </c>
      <c r="H144" s="191">
        <f t="shared" si="843"/>
        <v>861.04032881434705</v>
      </c>
      <c r="I144" s="191">
        <f t="shared" si="843"/>
        <v>644.35837584371166</v>
      </c>
      <c r="J144" s="191">
        <f t="shared" si="843"/>
        <v>0</v>
      </c>
      <c r="K144" s="191">
        <f t="shared" si="843"/>
        <v>9134.6937243822613</v>
      </c>
      <c r="L144" s="191">
        <f t="shared" si="843"/>
        <v>121764.61575114637</v>
      </c>
      <c r="M144" s="191">
        <f t="shared" si="843"/>
        <v>56953.357467228147</v>
      </c>
      <c r="N144" s="191">
        <f t="shared" si="843"/>
        <v>10065.848385573925</v>
      </c>
      <c r="O144" s="191">
        <f t="shared" si="843"/>
        <v>204094.49370258249</v>
      </c>
      <c r="R144" s="190" t="s">
        <v>49</v>
      </c>
      <c r="S144" s="191">
        <f t="shared" ref="S144:AE144" si="844">S111+S127+S79</f>
        <v>0</v>
      </c>
      <c r="T144" s="191">
        <f t="shared" si="844"/>
        <v>0</v>
      </c>
      <c r="U144" s="191">
        <f t="shared" si="844"/>
        <v>8331.5318997324866</v>
      </c>
      <c r="V144" s="191">
        <f t="shared" si="844"/>
        <v>0</v>
      </c>
      <c r="W144" s="191">
        <f t="shared" si="844"/>
        <v>701.27332009837266</v>
      </c>
      <c r="X144" s="191">
        <f t="shared" si="844"/>
        <v>2960.2931135300155</v>
      </c>
      <c r="Y144" s="191">
        <f t="shared" si="844"/>
        <v>7125.6356495170985</v>
      </c>
      <c r="Z144" s="191">
        <f t="shared" si="844"/>
        <v>215996.55550128006</v>
      </c>
      <c r="AA144" s="191">
        <f t="shared" si="844"/>
        <v>57064.267053300173</v>
      </c>
      <c r="AB144" s="191">
        <f t="shared" si="844"/>
        <v>60809.657614925396</v>
      </c>
      <c r="AC144" s="191">
        <f t="shared" si="844"/>
        <v>15863.057961353075</v>
      </c>
      <c r="AD144" s="191">
        <f t="shared" si="844"/>
        <v>103635.51492480452</v>
      </c>
      <c r="AE144" s="191">
        <f t="shared" si="844"/>
        <v>472487.78703854122</v>
      </c>
      <c r="AH144" s="190" t="s">
        <v>49</v>
      </c>
      <c r="AI144" s="191">
        <f t="shared" ref="AI144:AU144" si="845">AI111+AI127+AI79</f>
        <v>0</v>
      </c>
      <c r="AJ144" s="191">
        <f t="shared" si="845"/>
        <v>12215.26387989632</v>
      </c>
      <c r="AK144" s="191">
        <f t="shared" si="845"/>
        <v>0</v>
      </c>
      <c r="AL144" s="191">
        <f t="shared" si="845"/>
        <v>0</v>
      </c>
      <c r="AM144" s="191">
        <f t="shared" si="845"/>
        <v>0</v>
      </c>
      <c r="AN144" s="191">
        <f t="shared" si="845"/>
        <v>0</v>
      </c>
      <c r="AO144" s="191">
        <f t="shared" si="845"/>
        <v>0</v>
      </c>
      <c r="AP144" s="191">
        <f t="shared" si="845"/>
        <v>0</v>
      </c>
      <c r="AQ144" s="191">
        <f t="shared" si="845"/>
        <v>0</v>
      </c>
      <c r="AR144" s="191">
        <f t="shared" si="845"/>
        <v>0</v>
      </c>
      <c r="AS144" s="191">
        <f t="shared" si="845"/>
        <v>0</v>
      </c>
      <c r="AT144" s="191">
        <f t="shared" si="845"/>
        <v>0</v>
      </c>
      <c r="AU144" s="191">
        <f t="shared" si="845"/>
        <v>12215.26387989632</v>
      </c>
      <c r="AX144" s="190" t="s">
        <v>49</v>
      </c>
      <c r="AY144" s="191">
        <f t="shared" ref="AY144:BK144" si="846">AY111+AY127+AY79</f>
        <v>0</v>
      </c>
      <c r="AZ144" s="191">
        <f t="shared" si="846"/>
        <v>0</v>
      </c>
      <c r="BA144" s="191">
        <f t="shared" si="846"/>
        <v>0</v>
      </c>
      <c r="BB144" s="191">
        <f t="shared" si="846"/>
        <v>0</v>
      </c>
      <c r="BC144" s="191">
        <f t="shared" si="846"/>
        <v>0</v>
      </c>
      <c r="BD144" s="191">
        <f t="shared" si="846"/>
        <v>0</v>
      </c>
      <c r="BE144" s="191">
        <f t="shared" si="846"/>
        <v>0</v>
      </c>
      <c r="BF144" s="191">
        <f t="shared" si="846"/>
        <v>0</v>
      </c>
      <c r="BG144" s="191">
        <f t="shared" si="846"/>
        <v>0</v>
      </c>
      <c r="BH144" s="191">
        <f t="shared" si="846"/>
        <v>0</v>
      </c>
      <c r="BI144" s="191">
        <f t="shared" si="846"/>
        <v>0</v>
      </c>
      <c r="BJ144" s="191">
        <f t="shared" si="846"/>
        <v>0</v>
      </c>
      <c r="BK144" s="191">
        <f t="shared" si="846"/>
        <v>0</v>
      </c>
      <c r="BM144"/>
      <c r="BN144" s="345">
        <f t="shared" si="802"/>
        <v>688797.54462101997</v>
      </c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</row>
    <row r="145" spans="1:96" s="190" customFormat="1" x14ac:dyDescent="0.25">
      <c r="A145" s="194"/>
      <c r="B145" s="190" t="s">
        <v>48</v>
      </c>
      <c r="C145" s="191">
        <f t="shared" ref="C145:O145" si="847">C112+C128+C80</f>
        <v>0</v>
      </c>
      <c r="D145" s="191">
        <f t="shared" si="847"/>
        <v>0.8912856236511757</v>
      </c>
      <c r="E145" s="191">
        <f t="shared" si="847"/>
        <v>10.189477066432366</v>
      </c>
      <c r="F145" s="191">
        <f t="shared" si="847"/>
        <v>26.646070631438967</v>
      </c>
      <c r="G145" s="191">
        <f t="shared" si="847"/>
        <v>54.407662467371701</v>
      </c>
      <c r="H145" s="191">
        <f t="shared" si="847"/>
        <v>23.890202766263222</v>
      </c>
      <c r="I145" s="191">
        <f t="shared" si="847"/>
        <v>202353.90016462057</v>
      </c>
      <c r="J145" s="191">
        <f t="shared" si="847"/>
        <v>55.07566309207246</v>
      </c>
      <c r="K145" s="191">
        <f t="shared" si="847"/>
        <v>302.08293756024671</v>
      </c>
      <c r="L145" s="191">
        <f t="shared" si="847"/>
        <v>70.24166684409667</v>
      </c>
      <c r="M145" s="191">
        <f t="shared" si="847"/>
        <v>318.08281572954394</v>
      </c>
      <c r="N145" s="191">
        <f t="shared" si="847"/>
        <v>1910.7104729267744</v>
      </c>
      <c r="O145" s="191">
        <f t="shared" si="847"/>
        <v>205126.11841932847</v>
      </c>
      <c r="R145" s="190" t="s">
        <v>48</v>
      </c>
      <c r="S145" s="191">
        <f t="shared" ref="S145:AE145" si="848">S112+S128+S80</f>
        <v>0</v>
      </c>
      <c r="T145" s="191">
        <f t="shared" si="848"/>
        <v>90.222508370534442</v>
      </c>
      <c r="U145" s="191">
        <f t="shared" si="848"/>
        <v>208.55225823037301</v>
      </c>
      <c r="V145" s="191">
        <f t="shared" si="848"/>
        <v>1574.8906453803581</v>
      </c>
      <c r="W145" s="191">
        <f t="shared" si="848"/>
        <v>1501.2467201146101</v>
      </c>
      <c r="X145" s="191">
        <f t="shared" si="848"/>
        <v>482.14061745870077</v>
      </c>
      <c r="Y145" s="191">
        <f t="shared" si="848"/>
        <v>285.35031892353601</v>
      </c>
      <c r="Z145" s="191">
        <f t="shared" si="848"/>
        <v>556.77851417384989</v>
      </c>
      <c r="AA145" s="191">
        <f t="shared" si="848"/>
        <v>330.04381719625144</v>
      </c>
      <c r="AB145" s="191">
        <f t="shared" si="848"/>
        <v>827.13168397992843</v>
      </c>
      <c r="AC145" s="191">
        <f t="shared" si="848"/>
        <v>1077.1461948764966</v>
      </c>
      <c r="AD145" s="191">
        <f t="shared" si="848"/>
        <v>4575.8464251328533</v>
      </c>
      <c r="AE145" s="191">
        <f t="shared" si="848"/>
        <v>11509.349703837492</v>
      </c>
      <c r="AH145" s="190" t="s">
        <v>48</v>
      </c>
      <c r="AI145" s="191">
        <f t="shared" ref="AI145:AU145" si="849">AI112+AI128+AI80</f>
        <v>0</v>
      </c>
      <c r="AJ145" s="191">
        <f t="shared" si="849"/>
        <v>33.962842941202297</v>
      </c>
      <c r="AK145" s="191">
        <f t="shared" si="849"/>
        <v>0.58458095799274568</v>
      </c>
      <c r="AL145" s="191">
        <f t="shared" si="849"/>
        <v>124.36609510616017</v>
      </c>
      <c r="AM145" s="191">
        <f t="shared" si="849"/>
        <v>82.265320525020002</v>
      </c>
      <c r="AN145" s="191">
        <f t="shared" si="849"/>
        <v>336.74674044436063</v>
      </c>
      <c r="AO145" s="191">
        <f t="shared" si="849"/>
        <v>58.564626089362704</v>
      </c>
      <c r="AP145" s="191">
        <f t="shared" si="849"/>
        <v>98.014370944392141</v>
      </c>
      <c r="AQ145" s="191">
        <f t="shared" si="849"/>
        <v>347.17019830372249</v>
      </c>
      <c r="AR145" s="191">
        <f t="shared" si="849"/>
        <v>147.60232593537643</v>
      </c>
      <c r="AS145" s="191">
        <f t="shared" si="849"/>
        <v>331.6837111342337</v>
      </c>
      <c r="AT145" s="191">
        <f t="shared" si="849"/>
        <v>1228.9348740910198</v>
      </c>
      <c r="AU145" s="191">
        <f t="shared" si="849"/>
        <v>2789.8956864728434</v>
      </c>
      <c r="AX145" s="190" t="s">
        <v>48</v>
      </c>
      <c r="AY145" s="191">
        <f t="shared" ref="AY145:BK145" si="850">AY112+AY128+AY80</f>
        <v>0</v>
      </c>
      <c r="AZ145" s="191">
        <f t="shared" si="850"/>
        <v>0</v>
      </c>
      <c r="BA145" s="191">
        <f t="shared" si="850"/>
        <v>0</v>
      </c>
      <c r="BB145" s="191">
        <f t="shared" si="850"/>
        <v>0</v>
      </c>
      <c r="BC145" s="191">
        <f t="shared" si="850"/>
        <v>5.6165489627043108</v>
      </c>
      <c r="BD145" s="191">
        <f t="shared" si="850"/>
        <v>186.424431377443</v>
      </c>
      <c r="BE145" s="191">
        <f t="shared" si="850"/>
        <v>84.696667090680535</v>
      </c>
      <c r="BF145" s="191">
        <f t="shared" si="850"/>
        <v>1.0862986577076239</v>
      </c>
      <c r="BG145" s="191">
        <f t="shared" si="850"/>
        <v>2.9901366425218363</v>
      </c>
      <c r="BH145" s="191">
        <f t="shared" si="850"/>
        <v>0</v>
      </c>
      <c r="BI145" s="191">
        <f t="shared" si="850"/>
        <v>52.757053727362198</v>
      </c>
      <c r="BJ145" s="191">
        <f t="shared" si="850"/>
        <v>517.29129845666353</v>
      </c>
      <c r="BK145" s="191">
        <f t="shared" si="850"/>
        <v>850.86243491508299</v>
      </c>
      <c r="BM145"/>
      <c r="BN145" s="345">
        <f t="shared" si="802"/>
        <v>220276.22624455387</v>
      </c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</row>
    <row r="146" spans="1:96" s="190" customFormat="1" x14ac:dyDescent="0.25">
      <c r="A146" s="194"/>
      <c r="B146" s="190" t="s">
        <v>43</v>
      </c>
      <c r="C146" s="191">
        <f t="shared" ref="C146:O146" si="851">C113+C129+C81</f>
        <v>0</v>
      </c>
      <c r="D146" s="191">
        <f t="shared" si="851"/>
        <v>18148.308235086261</v>
      </c>
      <c r="E146" s="191">
        <f t="shared" si="851"/>
        <v>47461.583870884198</v>
      </c>
      <c r="F146" s="191">
        <f t="shared" si="851"/>
        <v>172859.80257996795</v>
      </c>
      <c r="G146" s="191">
        <f t="shared" si="851"/>
        <v>393305.10586996016</v>
      </c>
      <c r="H146" s="191">
        <f t="shared" si="851"/>
        <v>205363.63953401413</v>
      </c>
      <c r="I146" s="191">
        <f t="shared" si="851"/>
        <v>310145.24071467877</v>
      </c>
      <c r="J146" s="191">
        <f t="shared" si="851"/>
        <v>114955.0620883441</v>
      </c>
      <c r="K146" s="191">
        <f t="shared" si="851"/>
        <v>255792.3288405512</v>
      </c>
      <c r="L146" s="191">
        <f t="shared" si="851"/>
        <v>267952.8331340591</v>
      </c>
      <c r="M146" s="191">
        <f t="shared" si="851"/>
        <v>385633.9702154827</v>
      </c>
      <c r="N146" s="191">
        <f t="shared" si="851"/>
        <v>1190134.2162065308</v>
      </c>
      <c r="O146" s="191">
        <f t="shared" si="851"/>
        <v>3361752.0912895594</v>
      </c>
      <c r="R146" s="190" t="s">
        <v>43</v>
      </c>
      <c r="S146" s="191">
        <f t="shared" ref="S146:AE146" si="852">S113+S129+S81</f>
        <v>0</v>
      </c>
      <c r="T146" s="191">
        <f t="shared" si="852"/>
        <v>171247.54270800602</v>
      </c>
      <c r="U146" s="191">
        <f t="shared" si="852"/>
        <v>321236.36747862509</v>
      </c>
      <c r="V146" s="191">
        <f t="shared" si="852"/>
        <v>3074994.7395870187</v>
      </c>
      <c r="W146" s="191">
        <f t="shared" si="852"/>
        <v>1363419.2187527281</v>
      </c>
      <c r="X146" s="191">
        <f t="shared" si="852"/>
        <v>676978.34583212412</v>
      </c>
      <c r="Y146" s="191">
        <f t="shared" si="852"/>
        <v>980178.87905675569</v>
      </c>
      <c r="Z146" s="191">
        <f t="shared" si="852"/>
        <v>822138.86472978501</v>
      </c>
      <c r="AA146" s="191">
        <f t="shared" si="852"/>
        <v>2007238.2440599084</v>
      </c>
      <c r="AB146" s="191">
        <f t="shared" si="852"/>
        <v>2054652.4057031744</v>
      </c>
      <c r="AC146" s="191">
        <f t="shared" si="852"/>
        <v>2682670.1131048626</v>
      </c>
      <c r="AD146" s="191">
        <f t="shared" si="852"/>
        <v>8159452.3650682652</v>
      </c>
      <c r="AE146" s="191">
        <f t="shared" si="852"/>
        <v>22314207.086081252</v>
      </c>
      <c r="AH146" s="190" t="s">
        <v>43</v>
      </c>
      <c r="AI146" s="191">
        <f t="shared" ref="AI146:AU146" si="853">AI113+AI129+AI81</f>
        <v>0</v>
      </c>
      <c r="AJ146" s="191">
        <f t="shared" si="853"/>
        <v>19825.76365380079</v>
      </c>
      <c r="AK146" s="191">
        <f t="shared" si="853"/>
        <v>604.96572364746055</v>
      </c>
      <c r="AL146" s="191">
        <f t="shared" si="853"/>
        <v>144889.2514926811</v>
      </c>
      <c r="AM146" s="191">
        <f t="shared" si="853"/>
        <v>184249.86607368436</v>
      </c>
      <c r="AN146" s="191">
        <f t="shared" si="853"/>
        <v>1188524.1934397046</v>
      </c>
      <c r="AO146" s="191">
        <f t="shared" si="853"/>
        <v>291388.02997296082</v>
      </c>
      <c r="AP146" s="191">
        <f t="shared" si="853"/>
        <v>64477.859818566183</v>
      </c>
      <c r="AQ146" s="191">
        <f t="shared" si="853"/>
        <v>879867.01192781748</v>
      </c>
      <c r="AR146" s="191">
        <f t="shared" si="853"/>
        <v>186757.96584259981</v>
      </c>
      <c r="AS146" s="191">
        <f t="shared" si="853"/>
        <v>418977.32401709666</v>
      </c>
      <c r="AT146" s="191">
        <f t="shared" si="853"/>
        <v>2183884.7823674991</v>
      </c>
      <c r="AU146" s="191">
        <f t="shared" si="853"/>
        <v>5563447.0143300584</v>
      </c>
      <c r="AX146" s="190" t="s">
        <v>43</v>
      </c>
      <c r="AY146" s="191">
        <f t="shared" ref="AY146:BK146" si="854">AY113+AY129+AY81</f>
        <v>0</v>
      </c>
      <c r="AZ146" s="191">
        <f t="shared" si="854"/>
        <v>0</v>
      </c>
      <c r="BA146" s="191">
        <f t="shared" si="854"/>
        <v>1704.8244084668972</v>
      </c>
      <c r="BB146" s="191">
        <f t="shared" si="854"/>
        <v>0</v>
      </c>
      <c r="BC146" s="191">
        <f t="shared" si="854"/>
        <v>2347.071013059599</v>
      </c>
      <c r="BD146" s="191">
        <f t="shared" si="854"/>
        <v>190443.56366622567</v>
      </c>
      <c r="BE146" s="191">
        <f t="shared" si="854"/>
        <v>62912.207885277443</v>
      </c>
      <c r="BF146" s="191">
        <f t="shared" si="854"/>
        <v>2721.8572219180164</v>
      </c>
      <c r="BG146" s="191">
        <f t="shared" si="854"/>
        <v>8788.8749608958169</v>
      </c>
      <c r="BH146" s="191">
        <f t="shared" si="854"/>
        <v>19629.917613717094</v>
      </c>
      <c r="BI146" s="191">
        <f t="shared" si="854"/>
        <v>53792.397739700107</v>
      </c>
      <c r="BJ146" s="191">
        <f t="shared" si="854"/>
        <v>1113465.1094481833</v>
      </c>
      <c r="BK146" s="191">
        <f t="shared" si="854"/>
        <v>1455805.8239574439</v>
      </c>
      <c r="BM146"/>
      <c r="BN146" s="345">
        <f t="shared" si="802"/>
        <v>32695212.015658312</v>
      </c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</row>
    <row r="148" spans="1:96" x14ac:dyDescent="0.25">
      <c r="BN148" s="345"/>
    </row>
    <row r="149" spans="1:96" x14ac:dyDescent="0.25">
      <c r="B149" s="190" t="s">
        <v>234</v>
      </c>
      <c r="C149" s="201">
        <f>C17+C33+C49+C65</f>
        <v>0</v>
      </c>
      <c r="D149" s="201">
        <f t="shared" ref="D149:O149" si="855">D17+D33+D49+D65</f>
        <v>18148.308235086257</v>
      </c>
      <c r="E149" s="201">
        <f t="shared" si="855"/>
        <v>39064.954508551004</v>
      </c>
      <c r="F149" s="201">
        <f t="shared" si="855"/>
        <v>170855.87328442096</v>
      </c>
      <c r="G149" s="201">
        <f t="shared" si="855"/>
        <v>379883.57989147282</v>
      </c>
      <c r="H149" s="201">
        <f t="shared" si="855"/>
        <v>184420.14853162999</v>
      </c>
      <c r="I149" s="201">
        <f t="shared" si="855"/>
        <v>303678.72824577463</v>
      </c>
      <c r="J149" s="201">
        <f t="shared" si="855"/>
        <v>109013.75705562712</v>
      </c>
      <c r="K149" s="201">
        <f t="shared" si="855"/>
        <v>169301.82397645657</v>
      </c>
      <c r="L149" s="201">
        <f t="shared" si="855"/>
        <v>247820.15452581242</v>
      </c>
      <c r="M149" s="201">
        <f t="shared" si="855"/>
        <v>372926.09308810177</v>
      </c>
      <c r="N149" s="201">
        <f t="shared" si="855"/>
        <v>1182267.0704964923</v>
      </c>
      <c r="O149" s="201">
        <f t="shared" si="855"/>
        <v>3177380.4918394261</v>
      </c>
      <c r="R149" s="190" t="s">
        <v>234</v>
      </c>
      <c r="S149" s="201">
        <f>S17+S33+S49+S65</f>
        <v>0</v>
      </c>
      <c r="T149" s="201">
        <f t="shared" ref="T149:AE149" si="856">T17+T33+T49+T65</f>
        <v>171247.54270800605</v>
      </c>
      <c r="U149" s="201">
        <f t="shared" si="856"/>
        <v>321236.36747862503</v>
      </c>
      <c r="V149" s="201">
        <f t="shared" si="856"/>
        <v>3074994.7395870192</v>
      </c>
      <c r="W149" s="201">
        <f t="shared" si="856"/>
        <v>1363419.2187527278</v>
      </c>
      <c r="X149" s="201">
        <f t="shared" si="856"/>
        <v>676978.34583212412</v>
      </c>
      <c r="Y149" s="201">
        <f t="shared" si="856"/>
        <v>974249.89816579851</v>
      </c>
      <c r="Z149" s="201">
        <f t="shared" si="856"/>
        <v>817338.10002854001</v>
      </c>
      <c r="AA149" s="201">
        <f t="shared" si="856"/>
        <v>2007238.2440599084</v>
      </c>
      <c r="AB149" s="201">
        <f t="shared" si="856"/>
        <v>2054652.4057031744</v>
      </c>
      <c r="AC149" s="201">
        <f t="shared" si="856"/>
        <v>2682670.1131048622</v>
      </c>
      <c r="AD149" s="201">
        <f t="shared" si="856"/>
        <v>8155280.0535718072</v>
      </c>
      <c r="AE149" s="201">
        <f t="shared" si="856"/>
        <v>22299305.028992593</v>
      </c>
      <c r="AH149" s="190" t="s">
        <v>234</v>
      </c>
      <c r="AI149" s="201">
        <f>AI17+AI33+AI49+AI65</f>
        <v>0</v>
      </c>
      <c r="AJ149" s="201">
        <f t="shared" ref="AJ149:AU149" si="857">AJ17+AJ33+AJ49+AJ65</f>
        <v>19825.763653800794</v>
      </c>
      <c r="AK149" s="201">
        <f t="shared" si="857"/>
        <v>604.96572364746055</v>
      </c>
      <c r="AL149" s="201">
        <f t="shared" si="857"/>
        <v>144889.2514926811</v>
      </c>
      <c r="AM149" s="201">
        <f t="shared" si="857"/>
        <v>184249.86607368436</v>
      </c>
      <c r="AN149" s="201">
        <f t="shared" si="857"/>
        <v>1188524.1934397048</v>
      </c>
      <c r="AO149" s="201">
        <f t="shared" si="857"/>
        <v>291388.02997296082</v>
      </c>
      <c r="AP149" s="201">
        <f t="shared" si="857"/>
        <v>64477.859818566183</v>
      </c>
      <c r="AQ149" s="201">
        <f t="shared" si="857"/>
        <v>879867.01192781737</v>
      </c>
      <c r="AR149" s="201">
        <f t="shared" si="857"/>
        <v>186757.96584259981</v>
      </c>
      <c r="AS149" s="201">
        <f t="shared" si="857"/>
        <v>418977.32401709666</v>
      </c>
      <c r="AT149" s="201">
        <f t="shared" si="857"/>
        <v>2183884.7823674995</v>
      </c>
      <c r="AU149" s="201">
        <f t="shared" si="857"/>
        <v>5563447.0143300593</v>
      </c>
      <c r="AX149" s="190" t="s">
        <v>234</v>
      </c>
      <c r="AY149" s="201">
        <f>AY17+AY33+AY49+AY65</f>
        <v>0</v>
      </c>
      <c r="AZ149" s="201">
        <f t="shared" ref="AZ149:BK149" si="858">AZ17+AZ33+AZ49+AZ65</f>
        <v>0</v>
      </c>
      <c r="BA149" s="201">
        <f t="shared" si="858"/>
        <v>1704.8244084668972</v>
      </c>
      <c r="BB149" s="201">
        <f t="shared" si="858"/>
        <v>0</v>
      </c>
      <c r="BC149" s="201">
        <f t="shared" si="858"/>
        <v>2347.071013059599</v>
      </c>
      <c r="BD149" s="201">
        <f t="shared" si="858"/>
        <v>190443.56366622567</v>
      </c>
      <c r="BE149" s="201">
        <f t="shared" si="858"/>
        <v>62912.207885277443</v>
      </c>
      <c r="BF149" s="201">
        <f t="shared" si="858"/>
        <v>2721.8572219180164</v>
      </c>
      <c r="BG149" s="201">
        <f t="shared" si="858"/>
        <v>8788.8749608958169</v>
      </c>
      <c r="BH149" s="201">
        <f t="shared" si="858"/>
        <v>19629.917613717094</v>
      </c>
      <c r="BI149" s="201">
        <f t="shared" si="858"/>
        <v>53792.397739700107</v>
      </c>
      <c r="BJ149" s="201">
        <f t="shared" si="858"/>
        <v>1113465.1094481833</v>
      </c>
      <c r="BK149" s="201">
        <f t="shared" si="858"/>
        <v>1455805.8239574439</v>
      </c>
    </row>
    <row r="150" spans="1:96" x14ac:dyDescent="0.25">
      <c r="B150" s="190" t="s">
        <v>178</v>
      </c>
      <c r="C150" s="201">
        <f>C81</f>
        <v>0</v>
      </c>
      <c r="D150" s="201">
        <f t="shared" ref="D150:O150" si="859">D81</f>
        <v>0</v>
      </c>
      <c r="E150" s="201">
        <f t="shared" si="859"/>
        <v>0</v>
      </c>
      <c r="F150" s="201">
        <f t="shared" si="859"/>
        <v>0</v>
      </c>
      <c r="G150" s="201">
        <f t="shared" si="859"/>
        <v>0</v>
      </c>
      <c r="H150" s="201">
        <f t="shared" si="859"/>
        <v>0</v>
      </c>
      <c r="I150" s="201">
        <f t="shared" si="859"/>
        <v>0</v>
      </c>
      <c r="J150" s="201">
        <f t="shared" si="859"/>
        <v>0</v>
      </c>
      <c r="K150" s="201">
        <f t="shared" si="859"/>
        <v>0</v>
      </c>
      <c r="L150" s="201">
        <f t="shared" si="859"/>
        <v>0</v>
      </c>
      <c r="M150" s="201">
        <f t="shared" si="859"/>
        <v>0</v>
      </c>
      <c r="N150" s="201">
        <f t="shared" si="859"/>
        <v>0</v>
      </c>
      <c r="O150" s="201">
        <f t="shared" si="859"/>
        <v>0</v>
      </c>
      <c r="R150" s="190" t="s">
        <v>178</v>
      </c>
      <c r="S150" s="201">
        <f>S81</f>
        <v>0</v>
      </c>
      <c r="T150" s="201">
        <f t="shared" ref="T150:AE150" si="860">T81</f>
        <v>0</v>
      </c>
      <c r="U150" s="201">
        <f t="shared" si="860"/>
        <v>0</v>
      </c>
      <c r="V150" s="201">
        <f t="shared" si="860"/>
        <v>0</v>
      </c>
      <c r="W150" s="201">
        <f t="shared" si="860"/>
        <v>0</v>
      </c>
      <c r="X150" s="201">
        <f t="shared" si="860"/>
        <v>0</v>
      </c>
      <c r="Y150" s="201">
        <f t="shared" si="860"/>
        <v>0</v>
      </c>
      <c r="Z150" s="201">
        <f t="shared" si="860"/>
        <v>0</v>
      </c>
      <c r="AA150" s="201">
        <f t="shared" si="860"/>
        <v>0</v>
      </c>
      <c r="AB150" s="201">
        <f t="shared" si="860"/>
        <v>0</v>
      </c>
      <c r="AC150" s="201">
        <f t="shared" si="860"/>
        <v>0</v>
      </c>
      <c r="AD150" s="201">
        <f t="shared" si="860"/>
        <v>0</v>
      </c>
      <c r="AE150" s="201">
        <f t="shared" si="860"/>
        <v>0</v>
      </c>
      <c r="AH150" s="190" t="s">
        <v>178</v>
      </c>
      <c r="AI150" s="201">
        <f>AI81</f>
        <v>0</v>
      </c>
      <c r="AJ150" s="201">
        <f t="shared" ref="AJ150:AU150" si="861">AJ81</f>
        <v>0</v>
      </c>
      <c r="AK150" s="201">
        <f t="shared" si="861"/>
        <v>0</v>
      </c>
      <c r="AL150" s="201">
        <f t="shared" si="861"/>
        <v>0</v>
      </c>
      <c r="AM150" s="201">
        <f t="shared" si="861"/>
        <v>0</v>
      </c>
      <c r="AN150" s="201">
        <f t="shared" si="861"/>
        <v>0</v>
      </c>
      <c r="AO150" s="201">
        <f t="shared" si="861"/>
        <v>0</v>
      </c>
      <c r="AP150" s="201">
        <f t="shared" si="861"/>
        <v>0</v>
      </c>
      <c r="AQ150" s="201">
        <f t="shared" si="861"/>
        <v>0</v>
      </c>
      <c r="AR150" s="201">
        <f t="shared" si="861"/>
        <v>0</v>
      </c>
      <c r="AS150" s="201">
        <f t="shared" si="861"/>
        <v>0</v>
      </c>
      <c r="AT150" s="201">
        <f t="shared" si="861"/>
        <v>0</v>
      </c>
      <c r="AU150" s="201">
        <f t="shared" si="861"/>
        <v>0</v>
      </c>
      <c r="AX150" s="190" t="s">
        <v>178</v>
      </c>
      <c r="AY150" s="201">
        <f>AY81</f>
        <v>0</v>
      </c>
      <c r="AZ150" s="201">
        <f t="shared" ref="AZ150:BK150" si="862">AZ81</f>
        <v>0</v>
      </c>
      <c r="BA150" s="201">
        <f t="shared" si="862"/>
        <v>0</v>
      </c>
      <c r="BB150" s="201">
        <f t="shared" si="862"/>
        <v>0</v>
      </c>
      <c r="BC150" s="201">
        <f t="shared" si="862"/>
        <v>0</v>
      </c>
      <c r="BD150" s="201">
        <f t="shared" si="862"/>
        <v>0</v>
      </c>
      <c r="BE150" s="201">
        <f t="shared" si="862"/>
        <v>0</v>
      </c>
      <c r="BF150" s="201">
        <f t="shared" si="862"/>
        <v>0</v>
      </c>
      <c r="BG150" s="201">
        <f t="shared" si="862"/>
        <v>0</v>
      </c>
      <c r="BH150" s="201">
        <f t="shared" si="862"/>
        <v>0</v>
      </c>
      <c r="BI150" s="201">
        <f t="shared" si="862"/>
        <v>0</v>
      </c>
      <c r="BJ150" s="201">
        <f t="shared" si="862"/>
        <v>0</v>
      </c>
      <c r="BK150" s="201">
        <f t="shared" si="862"/>
        <v>0</v>
      </c>
      <c r="BN150" s="345"/>
    </row>
    <row r="151" spans="1:96" x14ac:dyDescent="0.25">
      <c r="B151" s="190" t="s">
        <v>235</v>
      </c>
      <c r="C151" s="201">
        <f>C97</f>
        <v>0</v>
      </c>
      <c r="D151" s="201">
        <f t="shared" ref="D151:O151" si="863">D97</f>
        <v>0</v>
      </c>
      <c r="E151" s="201">
        <f t="shared" si="863"/>
        <v>8396.6293623331985</v>
      </c>
      <c r="F151" s="201">
        <f t="shared" si="863"/>
        <v>2003.9292955469759</v>
      </c>
      <c r="G151" s="201">
        <f t="shared" si="863"/>
        <v>13421.525978487365</v>
      </c>
      <c r="H151" s="201">
        <f t="shared" si="863"/>
        <v>20943.491002384144</v>
      </c>
      <c r="I151" s="201">
        <f t="shared" si="863"/>
        <v>6466.5124689041741</v>
      </c>
      <c r="J151" s="201">
        <f t="shared" si="863"/>
        <v>5941.3050327169831</v>
      </c>
      <c r="K151" s="201">
        <f t="shared" si="863"/>
        <v>86490.504864094604</v>
      </c>
      <c r="L151" s="201">
        <f t="shared" si="863"/>
        <v>20132.678608246621</v>
      </c>
      <c r="M151" s="201">
        <f t="shared" si="863"/>
        <v>12707.877127380878</v>
      </c>
      <c r="N151" s="201">
        <f t="shared" si="863"/>
        <v>7867.1457100383022</v>
      </c>
      <c r="O151" s="201">
        <f t="shared" si="863"/>
        <v>184371.59945013325</v>
      </c>
      <c r="R151" s="190" t="s">
        <v>235</v>
      </c>
      <c r="S151" s="201">
        <f>S97</f>
        <v>0</v>
      </c>
      <c r="T151" s="201">
        <f t="shared" ref="T151:AE151" si="864">T97</f>
        <v>0</v>
      </c>
      <c r="U151" s="201">
        <f t="shared" si="864"/>
        <v>0</v>
      </c>
      <c r="V151" s="201">
        <f t="shared" si="864"/>
        <v>0</v>
      </c>
      <c r="W151" s="201">
        <f t="shared" si="864"/>
        <v>0</v>
      </c>
      <c r="X151" s="201">
        <f t="shared" si="864"/>
        <v>0</v>
      </c>
      <c r="Y151" s="201">
        <f t="shared" si="864"/>
        <v>5928.9808909571684</v>
      </c>
      <c r="Z151" s="201">
        <f t="shared" si="864"/>
        <v>4800.7647012450125</v>
      </c>
      <c r="AA151" s="201">
        <f t="shared" si="864"/>
        <v>0</v>
      </c>
      <c r="AB151" s="201">
        <f t="shared" si="864"/>
        <v>0</v>
      </c>
      <c r="AC151" s="201">
        <f t="shared" si="864"/>
        <v>0</v>
      </c>
      <c r="AD151" s="201">
        <f t="shared" si="864"/>
        <v>4172.3114964567503</v>
      </c>
      <c r="AE151" s="201">
        <f t="shared" si="864"/>
        <v>14902.05708865893</v>
      </c>
      <c r="AH151" s="190" t="s">
        <v>235</v>
      </c>
      <c r="AI151" s="201">
        <f>AI97</f>
        <v>0</v>
      </c>
      <c r="AJ151" s="201">
        <f t="shared" ref="AJ151:AU151" si="865">AJ97</f>
        <v>0</v>
      </c>
      <c r="AK151" s="201">
        <f t="shared" si="865"/>
        <v>0</v>
      </c>
      <c r="AL151" s="201">
        <f t="shared" si="865"/>
        <v>0</v>
      </c>
      <c r="AM151" s="201">
        <f t="shared" si="865"/>
        <v>0</v>
      </c>
      <c r="AN151" s="201">
        <f t="shared" si="865"/>
        <v>0</v>
      </c>
      <c r="AO151" s="201">
        <f t="shared" si="865"/>
        <v>0</v>
      </c>
      <c r="AP151" s="201">
        <f t="shared" si="865"/>
        <v>0</v>
      </c>
      <c r="AQ151" s="201">
        <f t="shared" si="865"/>
        <v>0</v>
      </c>
      <c r="AR151" s="201">
        <f t="shared" si="865"/>
        <v>0</v>
      </c>
      <c r="AS151" s="201">
        <f t="shared" si="865"/>
        <v>0</v>
      </c>
      <c r="AT151" s="201">
        <f t="shared" si="865"/>
        <v>0</v>
      </c>
      <c r="AU151" s="201">
        <f t="shared" si="865"/>
        <v>0</v>
      </c>
      <c r="AX151" s="190" t="s">
        <v>235</v>
      </c>
      <c r="AY151" s="201">
        <f>AY97</f>
        <v>0</v>
      </c>
      <c r="AZ151" s="201">
        <f t="shared" ref="AZ151:BK151" si="866">AZ97</f>
        <v>0</v>
      </c>
      <c r="BA151" s="201">
        <f t="shared" si="866"/>
        <v>0</v>
      </c>
      <c r="BB151" s="201">
        <f t="shared" si="866"/>
        <v>0</v>
      </c>
      <c r="BC151" s="201">
        <f t="shared" si="866"/>
        <v>0</v>
      </c>
      <c r="BD151" s="201">
        <f t="shared" si="866"/>
        <v>0</v>
      </c>
      <c r="BE151" s="201">
        <f t="shared" si="866"/>
        <v>0</v>
      </c>
      <c r="BF151" s="201">
        <f t="shared" si="866"/>
        <v>0</v>
      </c>
      <c r="BG151" s="201">
        <f t="shared" si="866"/>
        <v>0</v>
      </c>
      <c r="BH151" s="201">
        <f t="shared" si="866"/>
        <v>0</v>
      </c>
      <c r="BI151" s="201">
        <f t="shared" si="866"/>
        <v>0</v>
      </c>
      <c r="BJ151" s="201">
        <f t="shared" si="866"/>
        <v>0</v>
      </c>
      <c r="BK151" s="201">
        <f t="shared" si="866"/>
        <v>0</v>
      </c>
      <c r="BN151" s="345"/>
    </row>
  </sheetData>
  <mergeCells count="68">
    <mergeCell ref="CX1:DI1"/>
    <mergeCell ref="DN1:DY1"/>
    <mergeCell ref="DL36:DL48"/>
    <mergeCell ref="DL68:DL80"/>
    <mergeCell ref="DL84:DL96"/>
    <mergeCell ref="DL4:DL16"/>
    <mergeCell ref="DL20:DL32"/>
    <mergeCell ref="DL52:DL64"/>
    <mergeCell ref="CV36:CV48"/>
    <mergeCell ref="CV68:CV80"/>
    <mergeCell ref="CV84:CV96"/>
    <mergeCell ref="BP52:BP64"/>
    <mergeCell ref="CV4:CV16"/>
    <mergeCell ref="CV20:CV32"/>
    <mergeCell ref="CV52:CV64"/>
    <mergeCell ref="CF4:CF16"/>
    <mergeCell ref="CF20:CF32"/>
    <mergeCell ref="CF52:CF64"/>
    <mergeCell ref="CF36:CF48"/>
    <mergeCell ref="CF68:CF80"/>
    <mergeCell ref="CF84:CF96"/>
    <mergeCell ref="BP36:BP48"/>
    <mergeCell ref="BP68:BP80"/>
    <mergeCell ref="BP84:BP96"/>
    <mergeCell ref="M130:N130"/>
    <mergeCell ref="AC130:AD130"/>
    <mergeCell ref="AS130:AT130"/>
    <mergeCell ref="BI130:BJ130"/>
    <mergeCell ref="AW68:AW80"/>
    <mergeCell ref="AW84:AW96"/>
    <mergeCell ref="Q68:Q80"/>
    <mergeCell ref="Q84:Q96"/>
    <mergeCell ref="AW116:AW128"/>
    <mergeCell ref="Q100:Q112"/>
    <mergeCell ref="AG100:AG112"/>
    <mergeCell ref="AW100:AW112"/>
    <mergeCell ref="A100:A112"/>
    <mergeCell ref="AG68:AG80"/>
    <mergeCell ref="AG84:AG96"/>
    <mergeCell ref="A116:A128"/>
    <mergeCell ref="Q116:Q128"/>
    <mergeCell ref="AG116:AG128"/>
    <mergeCell ref="A84:A96"/>
    <mergeCell ref="A68:A80"/>
    <mergeCell ref="A52:A64"/>
    <mergeCell ref="AW52:AW64"/>
    <mergeCell ref="Q52:Q64"/>
    <mergeCell ref="AG52:AG64"/>
    <mergeCell ref="AY1:BJ1"/>
    <mergeCell ref="AW36:AW48"/>
    <mergeCell ref="AG36:AG48"/>
    <mergeCell ref="A36:A48"/>
    <mergeCell ref="Q36:Q48"/>
    <mergeCell ref="BR1:CC1"/>
    <mergeCell ref="CH1:CS1"/>
    <mergeCell ref="A4:A16"/>
    <mergeCell ref="A20:A32"/>
    <mergeCell ref="C1:N1"/>
    <mergeCell ref="S1:AD1"/>
    <mergeCell ref="AW4:AW16"/>
    <mergeCell ref="AW20:AW32"/>
    <mergeCell ref="AG4:AG16"/>
    <mergeCell ref="AG20:AG32"/>
    <mergeCell ref="Q4:Q16"/>
    <mergeCell ref="Q20:Q32"/>
    <mergeCell ref="AI1:AT1"/>
    <mergeCell ref="BP4:BP16"/>
    <mergeCell ref="BP20:BP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Q155"/>
  <sheetViews>
    <sheetView topLeftCell="A80" zoomScale="90" zoomScaleNormal="90" workbookViewId="0">
      <pane xSplit="1" topLeftCell="D1" activePane="topRight" state="frozen"/>
      <selection pane="topRight" activeCell="P130" sqref="P130"/>
    </sheetView>
  </sheetViews>
  <sheetFormatPr defaultRowHeight="15" x14ac:dyDescent="0.25"/>
  <cols>
    <col min="1" max="1" width="7.7109375" customWidth="1"/>
    <col min="2" max="2" width="17.7109375" bestFit="1" customWidth="1"/>
    <col min="3" max="3" width="14.28515625" bestFit="1" customWidth="1"/>
    <col min="4" max="4" width="11.7109375" bestFit="1" customWidth="1"/>
    <col min="5" max="5" width="12.7109375" bestFit="1" customWidth="1"/>
    <col min="6" max="6" width="11.7109375" bestFit="1" customWidth="1"/>
    <col min="7" max="7" width="12.7109375" customWidth="1"/>
    <col min="8" max="8" width="11.7109375" bestFit="1" customWidth="1"/>
    <col min="9" max="9" width="12.7109375" bestFit="1" customWidth="1"/>
    <col min="10" max="10" width="11.7109375" bestFit="1" customWidth="1"/>
    <col min="11" max="11" width="12.28515625" customWidth="1"/>
    <col min="12" max="14" width="13.28515625" customWidth="1"/>
    <col min="15" max="15" width="14.42578125" style="1" bestFit="1" customWidth="1"/>
    <col min="16" max="16" width="13.42578125" customWidth="1"/>
    <col min="17" max="23" width="11.28515625" customWidth="1"/>
  </cols>
  <sheetData>
    <row r="1" spans="1:15" ht="31.5" x14ac:dyDescent="0.6">
      <c r="A1" s="77"/>
      <c r="B1" s="77"/>
      <c r="C1" s="400" t="s">
        <v>153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78"/>
    </row>
    <row r="2" spans="1:15" ht="5.25" customHeight="1" thickBot="1" x14ac:dyDescent="0.65">
      <c r="A2" s="77"/>
      <c r="B2" s="77"/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78"/>
    </row>
    <row r="3" spans="1:15" ht="21.6" customHeight="1" thickBot="1" x14ac:dyDescent="0.3">
      <c r="B3" s="145" t="s">
        <v>36</v>
      </c>
      <c r="C3" s="146" t="str">
        <f>'BIZ kWh ENTRY'!C3</f>
        <v>Jan</v>
      </c>
      <c r="D3" s="146" t="str">
        <f>'BIZ kWh ENTRY'!D3</f>
        <v>Feb</v>
      </c>
      <c r="E3" s="146" t="str">
        <f>'BIZ kWh ENTRY'!E3</f>
        <v>Mar</v>
      </c>
      <c r="F3" s="146" t="str">
        <f>'BIZ kWh ENTRY'!F3</f>
        <v>Apr</v>
      </c>
      <c r="G3" s="146" t="str">
        <f>'BIZ kWh ENTRY'!G3</f>
        <v>May</v>
      </c>
      <c r="H3" s="146" t="str">
        <f>'BIZ kWh ENTRY'!H3</f>
        <v>Jun</v>
      </c>
      <c r="I3" s="146" t="str">
        <f>'BIZ kWh ENTRY'!I3</f>
        <v>Jul</v>
      </c>
      <c r="J3" s="146" t="str">
        <f>'BIZ kWh ENTRY'!J3</f>
        <v>Aug</v>
      </c>
      <c r="K3" s="146" t="str">
        <f>'BIZ kWh ENTRY'!K3</f>
        <v>Sep</v>
      </c>
      <c r="L3" s="146" t="str">
        <f>'BIZ kWh ENTRY'!L3</f>
        <v>Oct</v>
      </c>
      <c r="M3" s="146" t="str">
        <f>'BIZ kWh ENTRY'!M3</f>
        <v>Nov</v>
      </c>
      <c r="N3" s="153" t="str">
        <f>'BIZ kWh ENTRY'!N3</f>
        <v>Dec</v>
      </c>
      <c r="O3" s="147" t="s">
        <v>34</v>
      </c>
    </row>
    <row r="4" spans="1:15" ht="15" customHeight="1" x14ac:dyDescent="0.25">
      <c r="A4" s="411" t="s">
        <v>65</v>
      </c>
      <c r="B4" s="9" t="s">
        <v>60</v>
      </c>
      <c r="C4" s="3">
        <f>SUM('BIZ kWh ENTRY'!C4,'BIZ kWh ENTRY'!S4,'BIZ kWh ENTRY'!AI4,'BIZ kWh ENTRY'!AY4)</f>
        <v>0</v>
      </c>
      <c r="D4" s="3">
        <f>SUM('BIZ kWh ENTRY'!D4,'BIZ kWh ENTRY'!T4,'BIZ kWh ENTRY'!AJ4,'BIZ kWh ENTRY'!AZ4)</f>
        <v>0</v>
      </c>
      <c r="E4" s="3">
        <f>SUM('BIZ kWh ENTRY'!E4,'BIZ kWh ENTRY'!U4,'BIZ kWh ENTRY'!AK4,'BIZ kWh ENTRY'!BA4)</f>
        <v>0</v>
      </c>
      <c r="F4" s="3">
        <f>SUM('BIZ kWh ENTRY'!F4,'BIZ kWh ENTRY'!V4,'BIZ kWh ENTRY'!AL4,'BIZ kWh ENTRY'!BB4)</f>
        <v>0</v>
      </c>
      <c r="G4" s="3">
        <f>SUM('BIZ kWh ENTRY'!G4,'BIZ kWh ENTRY'!W4,'BIZ kWh ENTRY'!AM4,'BIZ kWh ENTRY'!BC4)</f>
        <v>0</v>
      </c>
      <c r="H4" s="3">
        <f>SUM('BIZ kWh ENTRY'!H4,'BIZ kWh ENTRY'!X4,'BIZ kWh ENTRY'!AN4,'BIZ kWh ENTRY'!BD4)</f>
        <v>0</v>
      </c>
      <c r="I4" s="3">
        <f>SUM('BIZ kWh ENTRY'!I4,'BIZ kWh ENTRY'!Y4,'BIZ kWh ENTRY'!AO4,'BIZ kWh ENTRY'!BE4)</f>
        <v>0</v>
      </c>
      <c r="J4" s="3">
        <f>SUM('BIZ kWh ENTRY'!J4,'BIZ kWh ENTRY'!Z4,'BIZ kWh ENTRY'!AP4,'BIZ kWh ENTRY'!BF4)</f>
        <v>0</v>
      </c>
      <c r="K4" s="3">
        <f>SUM('BIZ kWh ENTRY'!K4,'BIZ kWh ENTRY'!AA4,'BIZ kWh ENTRY'!AQ4,'BIZ kWh ENTRY'!BG4)</f>
        <v>0</v>
      </c>
      <c r="L4" s="3">
        <f>SUM('BIZ kWh ENTRY'!L4,'BIZ kWh ENTRY'!AB4,'BIZ kWh ENTRY'!AR4,'BIZ kWh ENTRY'!BH4)</f>
        <v>0</v>
      </c>
      <c r="M4" s="3">
        <f>SUM('BIZ kWh ENTRY'!M4,'BIZ kWh ENTRY'!AC4,'BIZ kWh ENTRY'!AS4,'BIZ kWh ENTRY'!BI4)</f>
        <v>0</v>
      </c>
      <c r="N4" s="3">
        <f>SUM('BIZ kWh ENTRY'!N4,'BIZ kWh ENTRY'!AD4,'BIZ kWh ENTRY'!AT4,'BIZ kWh ENTRY'!BJ4)</f>
        <v>0</v>
      </c>
      <c r="O4" s="61">
        <f t="shared" ref="O4:O17" si="0">SUM(C4:N4)</f>
        <v>0</v>
      </c>
    </row>
    <row r="5" spans="1:15" x14ac:dyDescent="0.25">
      <c r="A5" s="412"/>
      <c r="B5" s="10" t="s">
        <v>59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61">
        <f t="shared" si="0"/>
        <v>0</v>
      </c>
    </row>
    <row r="6" spans="1:15" x14ac:dyDescent="0.25">
      <c r="A6" s="412"/>
      <c r="B6" s="9" t="s">
        <v>58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61">
        <f t="shared" si="0"/>
        <v>0</v>
      </c>
    </row>
    <row r="7" spans="1:15" x14ac:dyDescent="0.25">
      <c r="A7" s="412"/>
      <c r="B7" s="9" t="s">
        <v>57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9065.6966523087667</v>
      </c>
      <c r="G7" s="3">
        <f>SUM('BIZ kWh ENTRY'!G7,'BIZ kWh ENTRY'!W7,'BIZ kWh ENTRY'!AM7,'BIZ kWh ENTRY'!BC7)</f>
        <v>9884.1455108197151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7059.9811198444377</v>
      </c>
      <c r="M7" s="3">
        <f>SUM('BIZ kWh ENTRY'!M7,'BIZ kWh ENTRY'!AC7,'BIZ kWh ENTRY'!AS7,'BIZ kWh ENTRY'!BI7)</f>
        <v>705.82616894694149</v>
      </c>
      <c r="N7" s="3">
        <f>SUM('BIZ kWh ENTRY'!N7,'BIZ kWh ENTRY'!AD7,'BIZ kWh ENTRY'!AT7,'BIZ kWh ENTRY'!BJ7)</f>
        <v>1500.2030022075676</v>
      </c>
      <c r="O7" s="61">
        <f t="shared" si="0"/>
        <v>28215.852454127424</v>
      </c>
    </row>
    <row r="8" spans="1:15" x14ac:dyDescent="0.25">
      <c r="A8" s="412"/>
      <c r="B8" s="10" t="s">
        <v>56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61">
        <f t="shared" si="0"/>
        <v>0</v>
      </c>
    </row>
    <row r="9" spans="1:15" x14ac:dyDescent="0.25">
      <c r="A9" s="412"/>
      <c r="B9" s="9" t="s">
        <v>55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61">
        <f t="shared" si="0"/>
        <v>0</v>
      </c>
    </row>
    <row r="10" spans="1:15" x14ac:dyDescent="0.25">
      <c r="A10" s="412"/>
      <c r="B10" s="9" t="s">
        <v>54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314.95350221151233</v>
      </c>
      <c r="F10" s="3">
        <f>SUM('BIZ kWh ENTRY'!F10,'BIZ kWh ENTRY'!V10,'BIZ kWh ENTRY'!AL10,'BIZ kWh ENTRY'!BB10)</f>
        <v>835.8434778913221</v>
      </c>
      <c r="G10" s="3">
        <f>SUM('BIZ kWh ENTRY'!G10,'BIZ kWh ENTRY'!W10,'BIZ kWh ENTRY'!AM10,'BIZ kWh ENTRY'!BC10)</f>
        <v>2362.7189718346303</v>
      </c>
      <c r="H10" s="3">
        <f>SUM('BIZ kWh ENTRY'!H10,'BIZ kWh ENTRY'!X10,'BIZ kWh ENTRY'!AN10,'BIZ kWh ENTRY'!BD10)</f>
        <v>1719.2551870287598</v>
      </c>
      <c r="I10" s="3">
        <f>SUM('BIZ kWh ENTRY'!I10,'BIZ kWh ENTRY'!Y10,'BIZ kWh ENTRY'!AO10,'BIZ kWh ENTRY'!BE10)</f>
        <v>996.20960869581688</v>
      </c>
      <c r="J10" s="3">
        <f>SUM('BIZ kWh ENTRY'!J10,'BIZ kWh ENTRY'!Z10,'BIZ kWh ENTRY'!AP10,'BIZ kWh ENTRY'!BF10)</f>
        <v>1148.2382422856663</v>
      </c>
      <c r="K10" s="3">
        <f>SUM('BIZ kWh ENTRY'!K10,'BIZ kWh ENTRY'!AA10,'BIZ kWh ENTRY'!AQ10,'BIZ kWh ENTRY'!BG10)</f>
        <v>1688.2250925954138</v>
      </c>
      <c r="L10" s="3">
        <f>SUM('BIZ kWh ENTRY'!L10,'BIZ kWh ENTRY'!AB10,'BIZ kWh ENTRY'!AR10,'BIZ kWh ENTRY'!BH10)</f>
        <v>1016.012515772944</v>
      </c>
      <c r="M10" s="3">
        <f>SUM('BIZ kWh ENTRY'!M10,'BIZ kWh ENTRY'!AC10,'BIZ kWh ENTRY'!AS10,'BIZ kWh ENTRY'!BI10)</f>
        <v>1495.4249040795532</v>
      </c>
      <c r="N10" s="3">
        <f>SUM('BIZ kWh ENTRY'!N10,'BIZ kWh ENTRY'!AD10,'BIZ kWh ENTRY'!AT10,'BIZ kWh ENTRY'!BJ10)</f>
        <v>9423.5957701542429</v>
      </c>
      <c r="O10" s="61">
        <f t="shared" si="0"/>
        <v>21000.477272549862</v>
      </c>
    </row>
    <row r="11" spans="1:15" x14ac:dyDescent="0.25">
      <c r="A11" s="412"/>
      <c r="B11" s="9" t="s">
        <v>53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0</v>
      </c>
      <c r="E11" s="3">
        <f>SUM('BIZ kWh ENTRY'!E11,'BIZ kWh ENTRY'!U11,'BIZ kWh ENTRY'!AK11,'BIZ kWh ENTRY'!BA11)</f>
        <v>37010.602380125645</v>
      </c>
      <c r="F11" s="3">
        <f>SUM('BIZ kWh ENTRY'!F11,'BIZ kWh ENTRY'!V11,'BIZ kWh ENTRY'!AL11,'BIZ kWh ENTRY'!BB11)</f>
        <v>89429.034225710304</v>
      </c>
      <c r="G11" s="3">
        <f>SUM('BIZ kWh ENTRY'!G11,'BIZ kWh ENTRY'!W11,'BIZ kWh ENTRY'!AM11,'BIZ kWh ENTRY'!BC11)</f>
        <v>263945.36138498376</v>
      </c>
      <c r="H11" s="3">
        <f>SUM('BIZ kWh ENTRY'!H11,'BIZ kWh ENTRY'!X11,'BIZ kWh ENTRY'!AN11,'BIZ kWh ENTRY'!BD11)</f>
        <v>190843.35316456034</v>
      </c>
      <c r="I11" s="3">
        <f>SUM('BIZ kWh ENTRY'!I11,'BIZ kWh ENTRY'!Y11,'BIZ kWh ENTRY'!AO11,'BIZ kWh ENTRY'!BE11)</f>
        <v>116446.68988736003</v>
      </c>
      <c r="J11" s="3">
        <f>SUM('BIZ kWh ENTRY'!J11,'BIZ kWh ENTRY'!Z11,'BIZ kWh ENTRY'!AP11,'BIZ kWh ENTRY'!BF11)</f>
        <v>134930.99370061804</v>
      </c>
      <c r="K11" s="3">
        <f>SUM('BIZ kWh ENTRY'!K11,'BIZ kWh ENTRY'!AA11,'BIZ kWh ENTRY'!AQ11,'BIZ kWh ENTRY'!BG11)</f>
        <v>189420.13078465062</v>
      </c>
      <c r="L11" s="3">
        <f>SUM('BIZ kWh ENTRY'!L11,'BIZ kWh ENTRY'!AB11,'BIZ kWh ENTRY'!AR11,'BIZ kWh ENTRY'!BH11)</f>
        <v>115406.66980028241</v>
      </c>
      <c r="M11" s="3">
        <f>SUM('BIZ kWh ENTRY'!M11,'BIZ kWh ENTRY'!AC11,'BIZ kWh ENTRY'!AS11,'BIZ kWh ENTRY'!BI11)</f>
        <v>175419.65614807335</v>
      </c>
      <c r="N11" s="3">
        <f>SUM('BIZ kWh ENTRY'!N11,'BIZ kWh ENTRY'!AD11,'BIZ kWh ENTRY'!AT11,'BIZ kWh ENTRY'!BJ11)</f>
        <v>1095829.3494449602</v>
      </c>
      <c r="O11" s="61">
        <f t="shared" si="0"/>
        <v>2408681.8409213247</v>
      </c>
    </row>
    <row r="12" spans="1:15" x14ac:dyDescent="0.25">
      <c r="A12" s="412"/>
      <c r="B12" s="9" t="s">
        <v>52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0</v>
      </c>
      <c r="G12" s="3">
        <f>SUM('BIZ kWh ENTRY'!G12,'BIZ kWh ENTRY'!W12,'BIZ kWh ENTRY'!AM12,'BIZ kWh ENTRY'!BC12)</f>
        <v>0</v>
      </c>
      <c r="H12" s="3">
        <f>SUM('BIZ kWh ENTRY'!H12,'BIZ kWh ENTRY'!X12,'BIZ kWh ENTRY'!AN12,'BIZ kWh ENTRY'!BD12)</f>
        <v>0</v>
      </c>
      <c r="I12" s="3">
        <f>SUM('BIZ kWh ENTRY'!I12,'BIZ kWh ENTRY'!Y12,'BIZ kWh ENTRY'!AO12,'BIZ kWh ENTRY'!BE12)</f>
        <v>0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0</v>
      </c>
      <c r="L12" s="3">
        <f>SUM('BIZ kWh ENTRY'!L12,'BIZ kWh ENTRY'!AB12,'BIZ kWh ENTRY'!AR12,'BIZ kWh ENTRY'!BH12)</f>
        <v>0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0</v>
      </c>
      <c r="O12" s="61">
        <f t="shared" si="0"/>
        <v>0</v>
      </c>
    </row>
    <row r="13" spans="1:15" x14ac:dyDescent="0.25">
      <c r="A13" s="412"/>
      <c r="B13" s="9" t="s">
        <v>51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61">
        <f t="shared" si="0"/>
        <v>0</v>
      </c>
    </row>
    <row r="14" spans="1:15" x14ac:dyDescent="0.25">
      <c r="A14" s="412"/>
      <c r="B14" s="9" t="s">
        <v>50</v>
      </c>
      <c r="C14" s="3">
        <f>SUM('BIZ kWh ENTRY'!C14,'BIZ kWh ENTRY'!S14,'BIZ kWh ENTRY'!AI14,'BIZ kWh ENTRY'!AY14)</f>
        <v>0</v>
      </c>
      <c r="D14" s="3">
        <f>SUM('BIZ kWh ENTRY'!D14,'BIZ kWh ENTRY'!T14,'BIZ kWh ENTRY'!AJ14,'BIZ kWh ENTRY'!AZ14)</f>
        <v>0</v>
      </c>
      <c r="E14" s="3">
        <f>SUM('BIZ kWh ENTRY'!E14,'BIZ kWh ENTRY'!U14,'BIZ kWh ENTRY'!AK14,'BIZ kWh ENTRY'!BA14)</f>
        <v>0</v>
      </c>
      <c r="F14" s="3">
        <f>SUM('BIZ kWh ENTRY'!F14,'BIZ kWh ENTRY'!V14,'BIZ kWh ENTRY'!AL14,'BIZ kWh ENTRY'!BB14)</f>
        <v>0</v>
      </c>
      <c r="G14" s="3">
        <f>SUM('BIZ kWh ENTRY'!G14,'BIZ kWh ENTRY'!W14,'BIZ kWh ENTRY'!AM14,'BIZ kWh ENTRY'!BC14)</f>
        <v>0</v>
      </c>
      <c r="H14" s="3">
        <f>SUM('BIZ kWh ENTRY'!H14,'BIZ kWh ENTRY'!X14,'BIZ kWh ENTRY'!AN14,'BIZ kWh ENTRY'!BD14)</f>
        <v>0</v>
      </c>
      <c r="I14" s="3">
        <f>SUM('BIZ kWh ENTRY'!I14,'BIZ kWh ENTRY'!Y14,'BIZ kWh ENTRY'!AO14,'BIZ kWh ENTRY'!BE14)</f>
        <v>0</v>
      </c>
      <c r="J14" s="3">
        <f>SUM('BIZ kWh ENTRY'!J14,'BIZ kWh ENTRY'!Z14,'BIZ kWh ENTRY'!AP14,'BIZ kWh ENTRY'!BF14)</f>
        <v>0</v>
      </c>
      <c r="K14" s="3">
        <f>SUM('BIZ kWh ENTRY'!K14,'BIZ kWh ENTRY'!AA14,'BIZ kWh ENTRY'!AQ14,'BIZ kWh ENTRY'!BG14)</f>
        <v>0</v>
      </c>
      <c r="L14" s="3">
        <f>SUM('BIZ kWh ENTRY'!L14,'BIZ kWh ENTRY'!AB14,'BIZ kWh ENTRY'!AR14,'BIZ kWh ENTRY'!BH14)</f>
        <v>0</v>
      </c>
      <c r="M14" s="3">
        <f>SUM('BIZ kWh ENTRY'!M14,'BIZ kWh ENTRY'!AC14,'BIZ kWh ENTRY'!AS14,'BIZ kWh ENTRY'!BI14)</f>
        <v>0</v>
      </c>
      <c r="N14" s="3">
        <f>SUM('BIZ kWh ENTRY'!N14,'BIZ kWh ENTRY'!AD14,'BIZ kWh ENTRY'!AT14,'BIZ kWh ENTRY'!BJ14)</f>
        <v>0</v>
      </c>
      <c r="O14" s="61">
        <f t="shared" si="0"/>
        <v>0</v>
      </c>
    </row>
    <row r="15" spans="1:15" x14ac:dyDescent="0.25">
      <c r="A15" s="412"/>
      <c r="B15" s="9" t="s">
        <v>49</v>
      </c>
      <c r="C15" s="3">
        <f>SUM('BIZ kWh ENTRY'!C15,'BIZ kWh ENTRY'!S15,'BIZ kWh ENTRY'!AI15,'BIZ kWh ENTRY'!AY15)</f>
        <v>0</v>
      </c>
      <c r="D15" s="3">
        <f>SUM('BIZ kWh ENTRY'!D15,'BIZ kWh ENTRY'!T15,'BIZ kWh ENTRY'!AJ15,'BIZ kWh ENTRY'!AZ15)</f>
        <v>0</v>
      </c>
      <c r="E15" s="3">
        <f>SUM('BIZ kWh ENTRY'!E15,'BIZ kWh ENTRY'!U15,'BIZ kWh ENTRY'!AK15,'BIZ kWh ENTRY'!BA15)</f>
        <v>0</v>
      </c>
      <c r="F15" s="3">
        <f>SUM('BIZ kWh ENTRY'!F15,'BIZ kWh ENTRY'!V15,'BIZ kWh ENTRY'!AL15,'BIZ kWh ENTRY'!BB15)</f>
        <v>0</v>
      </c>
      <c r="G15" s="3">
        <f>SUM('BIZ kWh ENTRY'!G15,'BIZ kWh ENTRY'!W15,'BIZ kWh ENTRY'!AM15,'BIZ kWh ENTRY'!BC15)</f>
        <v>0</v>
      </c>
      <c r="H15" s="3">
        <f>SUM('BIZ kWh ENTRY'!H15,'BIZ kWh ENTRY'!X15,'BIZ kWh ENTRY'!AN15,'BIZ kWh ENTRY'!BD15)</f>
        <v>0</v>
      </c>
      <c r="I15" s="3">
        <f>SUM('BIZ kWh ENTRY'!I15,'BIZ kWh ENTRY'!Y15,'BIZ kWh ENTRY'!AO15,'BIZ kWh ENTRY'!BE15)</f>
        <v>0</v>
      </c>
      <c r="J15" s="3">
        <f>SUM('BIZ kWh ENTRY'!J15,'BIZ kWh ENTRY'!Z15,'BIZ kWh ENTRY'!AP15,'BIZ kWh ENTRY'!BF15)</f>
        <v>0</v>
      </c>
      <c r="K15" s="3">
        <f>SUM('BIZ kWh ENTRY'!K15,'BIZ kWh ENTRY'!AA15,'BIZ kWh ENTRY'!AQ15,'BIZ kWh ENTRY'!BG15)</f>
        <v>0</v>
      </c>
      <c r="L15" s="3">
        <f>SUM('BIZ kWh ENTRY'!L15,'BIZ kWh ENTRY'!AB15,'BIZ kWh ENTRY'!AR15,'BIZ kWh ENTRY'!BH15)</f>
        <v>0</v>
      </c>
      <c r="M15" s="3">
        <f>SUM('BIZ kWh ENTRY'!M15,'BIZ kWh ENTRY'!AC15,'BIZ kWh ENTRY'!AS15,'BIZ kWh ENTRY'!BI15)</f>
        <v>0</v>
      </c>
      <c r="N15" s="3">
        <f>SUM('BIZ kWh ENTRY'!N15,'BIZ kWh ENTRY'!AD15,'BIZ kWh ENTRY'!AT15,'BIZ kWh ENTRY'!BJ15)</f>
        <v>0</v>
      </c>
      <c r="O15" s="61">
        <f t="shared" si="0"/>
        <v>0</v>
      </c>
    </row>
    <row r="16" spans="1:15" ht="15.75" thickBot="1" x14ac:dyDescent="0.3">
      <c r="A16" s="413"/>
      <c r="B16" s="9" t="s">
        <v>48</v>
      </c>
      <c r="C16" s="3">
        <f>SUM('BIZ kWh ENTRY'!C16,'BIZ kWh ENTRY'!S16,'BIZ kWh ENTRY'!AI16,'BIZ kWh ENTRY'!AY16)</f>
        <v>0</v>
      </c>
      <c r="D16" s="3">
        <f>SUM('BIZ kWh ENTRY'!D16,'BIZ kWh ENTRY'!T16,'BIZ kWh ENTRY'!AJ16,'BIZ kWh ENTRY'!AZ16)</f>
        <v>0</v>
      </c>
      <c r="E16" s="3">
        <f>SUM('BIZ kWh ENTRY'!E16,'BIZ kWh ENTRY'!U16,'BIZ kWh ENTRY'!AK16,'BIZ kWh ENTRY'!BA16)</f>
        <v>0</v>
      </c>
      <c r="F16" s="3">
        <f>SUM('BIZ kWh ENTRY'!F16,'BIZ kWh ENTRY'!V16,'BIZ kWh ENTRY'!AL16,'BIZ kWh ENTRY'!BB16)</f>
        <v>0</v>
      </c>
      <c r="G16" s="3">
        <f>SUM('BIZ kWh ENTRY'!G16,'BIZ kWh ENTRY'!W16,'BIZ kWh ENTRY'!AM16,'BIZ kWh ENTRY'!BC16)</f>
        <v>0</v>
      </c>
      <c r="H16" s="3">
        <f>SUM('BIZ kWh ENTRY'!H16,'BIZ kWh ENTRY'!X16,'BIZ kWh ENTRY'!AN16,'BIZ kWh ENTRY'!BD16)</f>
        <v>0</v>
      </c>
      <c r="I16" s="3">
        <f>SUM('BIZ kWh ENTRY'!I16,'BIZ kWh ENTRY'!Y16,'BIZ kWh ENTRY'!AO16,'BIZ kWh ENTRY'!BE16)</f>
        <v>0</v>
      </c>
      <c r="J16" s="3">
        <f>SUM('BIZ kWh ENTRY'!J16,'BIZ kWh ENTRY'!Z16,'BIZ kWh ENTRY'!AP16,'BIZ kWh ENTRY'!BF16)</f>
        <v>0</v>
      </c>
      <c r="K16" s="3">
        <f>SUM('BIZ kWh ENTRY'!K16,'BIZ kWh ENTRY'!AA16,'BIZ kWh ENTRY'!AQ16,'BIZ kWh ENTRY'!BG16)</f>
        <v>0</v>
      </c>
      <c r="L16" s="3">
        <f>SUM('BIZ kWh ENTRY'!L16,'BIZ kWh ENTRY'!AB16,'BIZ kWh ENTRY'!AR16,'BIZ kWh ENTRY'!BH16)</f>
        <v>0</v>
      </c>
      <c r="M16" s="3">
        <f>SUM('BIZ kWh ENTRY'!M16,'BIZ kWh ENTRY'!AC16,'BIZ kWh ENTRY'!AS16,'BIZ kWh ENTRY'!BI16)</f>
        <v>0</v>
      </c>
      <c r="N16" s="3">
        <f>SUM('BIZ kWh ENTRY'!N16,'BIZ kWh ENTRY'!AD16,'BIZ kWh ENTRY'!AT16,'BIZ kWh ENTRY'!BJ16)</f>
        <v>0</v>
      </c>
      <c r="O16" s="61">
        <f t="shared" si="0"/>
        <v>0</v>
      </c>
    </row>
    <row r="17" spans="1:15" ht="15.75" thickBot="1" x14ac:dyDescent="0.3">
      <c r="A17" s="65"/>
      <c r="B17" s="149" t="s">
        <v>43</v>
      </c>
      <c r="C17" s="150">
        <f t="shared" ref="C17:N17" si="1">SUM(C4:C16)</f>
        <v>0</v>
      </c>
      <c r="D17" s="150">
        <f t="shared" si="1"/>
        <v>0</v>
      </c>
      <c r="E17" s="150">
        <f t="shared" si="1"/>
        <v>37325.555882337154</v>
      </c>
      <c r="F17" s="150">
        <f t="shared" si="1"/>
        <v>99330.574355910387</v>
      </c>
      <c r="G17" s="150">
        <f t="shared" si="1"/>
        <v>276192.22586763813</v>
      </c>
      <c r="H17" s="150">
        <f t="shared" si="1"/>
        <v>192562.60835158909</v>
      </c>
      <c r="I17" s="150">
        <f t="shared" si="1"/>
        <v>117442.89949605585</v>
      </c>
      <c r="J17" s="150">
        <f t="shared" si="1"/>
        <v>136079.23194290372</v>
      </c>
      <c r="K17" s="150">
        <f t="shared" si="1"/>
        <v>191108.35587724604</v>
      </c>
      <c r="L17" s="150">
        <f t="shared" si="1"/>
        <v>123482.6634358998</v>
      </c>
      <c r="M17" s="150">
        <f t="shared" si="1"/>
        <v>177620.90722109986</v>
      </c>
      <c r="N17" s="150">
        <f t="shared" si="1"/>
        <v>1106753.1482173221</v>
      </c>
      <c r="O17" s="64">
        <f t="shared" si="0"/>
        <v>2457898.1706480021</v>
      </c>
    </row>
    <row r="18" spans="1:15" ht="21.75" thickBot="1" x14ac:dyDescent="0.4">
      <c r="A18" s="67"/>
    </row>
    <row r="19" spans="1:15" ht="21.75" thickBot="1" x14ac:dyDescent="0.4">
      <c r="A19" s="67"/>
      <c r="B19" s="145" t="s">
        <v>36</v>
      </c>
      <c r="C19" s="146" t="str">
        <f>C$3</f>
        <v>Jan</v>
      </c>
      <c r="D19" s="146" t="str">
        <f t="shared" ref="D19:N19" si="2">D$3</f>
        <v>Feb</v>
      </c>
      <c r="E19" s="146" t="str">
        <f t="shared" si="2"/>
        <v>Mar</v>
      </c>
      <c r="F19" s="146" t="str">
        <f t="shared" si="2"/>
        <v>Apr</v>
      </c>
      <c r="G19" s="146" t="str">
        <f t="shared" si="2"/>
        <v>May</v>
      </c>
      <c r="H19" s="146" t="str">
        <f t="shared" si="2"/>
        <v>Jun</v>
      </c>
      <c r="I19" s="146" t="str">
        <f t="shared" si="2"/>
        <v>Jul</v>
      </c>
      <c r="J19" s="146" t="str">
        <f t="shared" si="2"/>
        <v>Aug</v>
      </c>
      <c r="K19" s="146" t="str">
        <f t="shared" si="2"/>
        <v>Sep</v>
      </c>
      <c r="L19" s="146" t="str">
        <f t="shared" si="2"/>
        <v>Oct</v>
      </c>
      <c r="M19" s="146" t="str">
        <f t="shared" si="2"/>
        <v>Nov</v>
      </c>
      <c r="N19" s="146" t="str">
        <f t="shared" si="2"/>
        <v>Dec</v>
      </c>
      <c r="O19" s="147" t="s">
        <v>34</v>
      </c>
    </row>
    <row r="20" spans="1:15" ht="15" customHeight="1" x14ac:dyDescent="0.25">
      <c r="A20" s="414" t="s">
        <v>64</v>
      </c>
      <c r="B20" s="9" t="s">
        <v>60</v>
      </c>
      <c r="C20" s="3">
        <f>SUM('BIZ kWh ENTRY'!C20,'BIZ kWh ENTRY'!S20,'BIZ kWh ENTRY'!AI20,'BIZ kWh ENTRY'!AY20)</f>
        <v>0</v>
      </c>
      <c r="D20" s="3">
        <f>SUM('BIZ kWh ENTRY'!D20,'BIZ kWh ENTRY'!T20,'BIZ kWh ENTRY'!AJ20,'BIZ kWh ENTRY'!AZ20)</f>
        <v>104136.59914173244</v>
      </c>
      <c r="E20" s="3">
        <f>SUM('BIZ kWh ENTRY'!E20,'BIZ kWh ENTRY'!U20,'BIZ kWh ENTRY'!AK20,'BIZ kWh ENTRY'!BA20)</f>
        <v>29060.006869772456</v>
      </c>
      <c r="F20" s="3">
        <f>SUM('BIZ kWh ENTRY'!F20,'BIZ kWh ENTRY'!V20,'BIZ kWh ENTRY'!AL20,'BIZ kWh ENTRY'!BB20)</f>
        <v>155212.03174465735</v>
      </c>
      <c r="G20" s="3">
        <f>SUM('BIZ kWh ENTRY'!G20,'BIZ kWh ENTRY'!W20,'BIZ kWh ENTRY'!AM20,'BIZ kWh ENTRY'!BC20)</f>
        <v>212920.86799600677</v>
      </c>
      <c r="H20" s="3">
        <f>SUM('BIZ kWh ENTRY'!H20,'BIZ kWh ENTRY'!X20,'BIZ kWh ENTRY'!AN20,'BIZ kWh ENTRY'!BD20)</f>
        <v>50279.493452526396</v>
      </c>
      <c r="I20" s="3">
        <f>SUM('BIZ kWh ENTRY'!I20,'BIZ kWh ENTRY'!Y20,'BIZ kWh ENTRY'!AO20,'BIZ kWh ENTRY'!BE20)</f>
        <v>75641.501206505607</v>
      </c>
      <c r="J20" s="3">
        <f>SUM('BIZ kWh ENTRY'!J20,'BIZ kWh ENTRY'!Z20,'BIZ kWh ENTRY'!AP20,'BIZ kWh ENTRY'!BF20)</f>
        <v>0</v>
      </c>
      <c r="K20" s="3">
        <f>SUM('BIZ kWh ENTRY'!K20,'BIZ kWh ENTRY'!AA20,'BIZ kWh ENTRY'!AQ20,'BIZ kWh ENTRY'!BG20)</f>
        <v>18202.23629417855</v>
      </c>
      <c r="L20" s="3">
        <f>SUM('BIZ kWh ENTRY'!L20,'BIZ kWh ENTRY'!AB20,'BIZ kWh ENTRY'!AR20,'BIZ kWh ENTRY'!BH20)</f>
        <v>20730.577278727866</v>
      </c>
      <c r="M20" s="3">
        <f>SUM('BIZ kWh ENTRY'!M20,'BIZ kWh ENTRY'!AC20,'BIZ kWh ENTRY'!AS20,'BIZ kWh ENTRY'!BI20)</f>
        <v>102195.68550077158</v>
      </c>
      <c r="N20" s="3">
        <f>SUM('BIZ kWh ENTRY'!N20,'BIZ kWh ENTRY'!AD20,'BIZ kWh ENTRY'!AT20,'BIZ kWh ENTRY'!BJ20)</f>
        <v>679788.54698609049</v>
      </c>
      <c r="O20" s="61">
        <f t="shared" ref="O20:O33" si="3">SUM(C20:N20)</f>
        <v>1448167.5464709694</v>
      </c>
    </row>
    <row r="21" spans="1:15" x14ac:dyDescent="0.25">
      <c r="A21" s="415"/>
      <c r="B21" s="10" t="s">
        <v>59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0</v>
      </c>
      <c r="G21" s="3">
        <f>SUM('BIZ kWh ENTRY'!G21,'BIZ kWh ENTRY'!W21,'BIZ kWh ENTRY'!AM21,'BIZ kWh ENTRY'!BC21)</f>
        <v>22927.20472652906</v>
      </c>
      <c r="H21" s="3">
        <f>SUM('BIZ kWh ENTRY'!H21,'BIZ kWh ENTRY'!X21,'BIZ kWh ENTRY'!AN21,'BIZ kWh ENTRY'!BD21)</f>
        <v>0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0</v>
      </c>
      <c r="L21" s="3">
        <f>SUM('BIZ kWh ENTRY'!L21,'BIZ kWh ENTRY'!AB21,'BIZ kWh ENTRY'!AR21,'BIZ kWh ENTRY'!BH21)</f>
        <v>52421.063866084456</v>
      </c>
      <c r="M21" s="3">
        <f>SUM('BIZ kWh ENTRY'!M21,'BIZ kWh ENTRY'!AC21,'BIZ kWh ENTRY'!AS21,'BIZ kWh ENTRY'!BI21)</f>
        <v>0</v>
      </c>
      <c r="N21" s="3">
        <f>SUM('BIZ kWh ENTRY'!N21,'BIZ kWh ENTRY'!AD21,'BIZ kWh ENTRY'!AT21,'BIZ kWh ENTRY'!BJ21)</f>
        <v>15162.202016551691</v>
      </c>
      <c r="O21" s="61">
        <f t="shared" si="3"/>
        <v>90510.470609165204</v>
      </c>
    </row>
    <row r="22" spans="1:15" x14ac:dyDescent="0.25">
      <c r="A22" s="415"/>
      <c r="B22" s="9" t="s">
        <v>58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61">
        <f t="shared" si="3"/>
        <v>0</v>
      </c>
    </row>
    <row r="23" spans="1:15" x14ac:dyDescent="0.25">
      <c r="A23" s="415"/>
      <c r="B23" s="9" t="s">
        <v>57</v>
      </c>
      <c r="C23" s="3">
        <f>SUM('BIZ kWh ENTRY'!C23,'BIZ kWh ENTRY'!S23,'BIZ kWh ENTRY'!AI23,'BIZ kWh ENTRY'!AY23)</f>
        <v>0</v>
      </c>
      <c r="D23" s="3">
        <f>SUM('BIZ kWh ENTRY'!D23,'BIZ kWh ENTRY'!T23,'BIZ kWh ENTRY'!AJ23,'BIZ kWh ENTRY'!AZ23)</f>
        <v>205.96854657397671</v>
      </c>
      <c r="E23" s="3">
        <f>SUM('BIZ kWh ENTRY'!E23,'BIZ kWh ENTRY'!U23,'BIZ kWh ENTRY'!AK23,'BIZ kWh ENTRY'!BA23)</f>
        <v>6442.7015146028307</v>
      </c>
      <c r="F23" s="3">
        <f>SUM('BIZ kWh ENTRY'!F23,'BIZ kWh ENTRY'!V23,'BIZ kWh ENTRY'!AL23,'BIZ kWh ENTRY'!BB23)</f>
        <v>36170.429190496485</v>
      </c>
      <c r="G23" s="3">
        <f>SUM('BIZ kWh ENTRY'!G23,'BIZ kWh ENTRY'!W23,'BIZ kWh ENTRY'!AM23,'BIZ kWh ENTRY'!BC23)</f>
        <v>71162.618561494557</v>
      </c>
      <c r="H23" s="3">
        <f>SUM('BIZ kWh ENTRY'!H23,'BIZ kWh ENTRY'!X23,'BIZ kWh ENTRY'!AN23,'BIZ kWh ENTRY'!BD23)</f>
        <v>442575.49684526288</v>
      </c>
      <c r="I23" s="3">
        <f>SUM('BIZ kWh ENTRY'!I23,'BIZ kWh ENTRY'!Y23,'BIZ kWh ENTRY'!AO23,'BIZ kWh ENTRY'!BE23)</f>
        <v>127990.63816953756</v>
      </c>
      <c r="J23" s="3">
        <f>SUM('BIZ kWh ENTRY'!J23,'BIZ kWh ENTRY'!Z23,'BIZ kWh ENTRY'!AP23,'BIZ kWh ENTRY'!BF23)</f>
        <v>63397.197317267572</v>
      </c>
      <c r="K23" s="3">
        <f>SUM('BIZ kWh ENTRY'!K23,'BIZ kWh ENTRY'!AA23,'BIZ kWh ENTRY'!AQ23,'BIZ kWh ENTRY'!BG23)</f>
        <v>13788.713404452914</v>
      </c>
      <c r="L23" s="3">
        <f>SUM('BIZ kWh ENTRY'!L23,'BIZ kWh ENTRY'!AB23,'BIZ kWh ENTRY'!AR23,'BIZ kWh ENTRY'!BH23)</f>
        <v>48357.415809857106</v>
      </c>
      <c r="M23" s="3">
        <f>SUM('BIZ kWh ENTRY'!M23,'BIZ kWh ENTRY'!AC23,'BIZ kWh ENTRY'!AS23,'BIZ kWh ENTRY'!BI23)</f>
        <v>254456.8577459075</v>
      </c>
      <c r="N23" s="3">
        <f>SUM('BIZ kWh ENTRY'!N23,'BIZ kWh ENTRY'!AD23,'BIZ kWh ENTRY'!AT23,'BIZ kWh ENTRY'!BJ23)</f>
        <v>1718372.0043696139</v>
      </c>
      <c r="O23" s="61">
        <f t="shared" si="3"/>
        <v>2782920.0414750669</v>
      </c>
    </row>
    <row r="24" spans="1:15" x14ac:dyDescent="0.25">
      <c r="A24" s="415"/>
      <c r="B24" s="10" t="s">
        <v>56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0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0</v>
      </c>
      <c r="N24" s="3">
        <f>SUM('BIZ kWh ENTRY'!N24,'BIZ kWh ENTRY'!AD24,'BIZ kWh ENTRY'!AT24,'BIZ kWh ENTRY'!BJ24)</f>
        <v>0</v>
      </c>
      <c r="O24" s="61">
        <f t="shared" si="3"/>
        <v>0</v>
      </c>
    </row>
    <row r="25" spans="1:15" x14ac:dyDescent="0.25">
      <c r="A25" s="415"/>
      <c r="B25" s="9" t="s">
        <v>55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0</v>
      </c>
      <c r="N25" s="3">
        <f>SUM('BIZ kWh ENTRY'!N25,'BIZ kWh ENTRY'!AD25,'BIZ kWh ENTRY'!AT25,'BIZ kWh ENTRY'!BJ25)</f>
        <v>0</v>
      </c>
      <c r="O25" s="61">
        <f t="shared" si="3"/>
        <v>0</v>
      </c>
    </row>
    <row r="26" spans="1:15" x14ac:dyDescent="0.25">
      <c r="A26" s="415"/>
      <c r="B26" s="9" t="s">
        <v>54</v>
      </c>
      <c r="C26" s="3">
        <f>SUM('BIZ kWh ENTRY'!C26,'BIZ kWh ENTRY'!S26,'BIZ kWh ENTRY'!AI26,'BIZ kWh ENTRY'!AY26)</f>
        <v>0</v>
      </c>
      <c r="D26" s="3">
        <f>SUM('BIZ kWh ENTRY'!D26,'BIZ kWh ENTRY'!T26,'BIZ kWh ENTRY'!AJ26,'BIZ kWh ENTRY'!AZ26)</f>
        <v>0</v>
      </c>
      <c r="E26" s="3">
        <f>SUM('BIZ kWh ENTRY'!E26,'BIZ kWh ENTRY'!U26,'BIZ kWh ENTRY'!AK26,'BIZ kWh ENTRY'!BA26)</f>
        <v>35961.406091166107</v>
      </c>
      <c r="F26" s="3">
        <f>SUM('BIZ kWh ENTRY'!F26,'BIZ kWh ENTRY'!V26,'BIZ kWh ENTRY'!AL26,'BIZ kWh ENTRY'!BB26)</f>
        <v>668872.3116731029</v>
      </c>
      <c r="G26" s="3">
        <f>SUM('BIZ kWh ENTRY'!G26,'BIZ kWh ENTRY'!W26,'BIZ kWh ENTRY'!AM26,'BIZ kWh ENTRY'!BC26)</f>
        <v>186338.09308590821</v>
      </c>
      <c r="H26" s="3">
        <f>SUM('BIZ kWh ENTRY'!H26,'BIZ kWh ENTRY'!X26,'BIZ kWh ENTRY'!AN26,'BIZ kWh ENTRY'!BD26)</f>
        <v>114445.34211884398</v>
      </c>
      <c r="I26" s="3">
        <f>SUM('BIZ kWh ENTRY'!I26,'BIZ kWh ENTRY'!Y26,'BIZ kWh ENTRY'!AO26,'BIZ kWh ENTRY'!BE26)</f>
        <v>90119.591703328566</v>
      </c>
      <c r="J26" s="3">
        <f>SUM('BIZ kWh ENTRY'!J26,'BIZ kWh ENTRY'!Z26,'BIZ kWh ENTRY'!AP26,'BIZ kWh ENTRY'!BF26)</f>
        <v>85759.582840521849</v>
      </c>
      <c r="K26" s="3">
        <f>SUM('BIZ kWh ENTRY'!K26,'BIZ kWh ENTRY'!AA26,'BIZ kWh ENTRY'!AQ26,'BIZ kWh ENTRY'!BG26)</f>
        <v>339045.48551769799</v>
      </c>
      <c r="L26" s="3">
        <f>SUM('BIZ kWh ENTRY'!L26,'BIZ kWh ENTRY'!AB26,'BIZ kWh ENTRY'!AR26,'BIZ kWh ENTRY'!BH26)</f>
        <v>546613.36149882071</v>
      </c>
      <c r="M26" s="3">
        <f>SUM('BIZ kWh ENTRY'!M26,'BIZ kWh ENTRY'!AC26,'BIZ kWh ENTRY'!AS26,'BIZ kWh ENTRY'!BI26)</f>
        <v>668550.60433700704</v>
      </c>
      <c r="N26" s="3">
        <f>SUM('BIZ kWh ENTRY'!N26,'BIZ kWh ENTRY'!AD26,'BIZ kWh ENTRY'!AT26,'BIZ kWh ENTRY'!BJ26)</f>
        <v>2465605.188204383</v>
      </c>
      <c r="O26" s="61">
        <f t="shared" si="3"/>
        <v>5201310.9670707807</v>
      </c>
    </row>
    <row r="27" spans="1:15" x14ac:dyDescent="0.25">
      <c r="A27" s="415"/>
      <c r="B27" s="9" t="s">
        <v>53</v>
      </c>
      <c r="C27" s="3">
        <f>SUM('BIZ kWh ENTRY'!C27,'BIZ kWh ENTRY'!S27,'BIZ kWh ENTRY'!AI27,'BIZ kWh ENTRY'!AY27)</f>
        <v>0</v>
      </c>
      <c r="D27" s="3">
        <f>SUM('BIZ kWh ENTRY'!D27,'BIZ kWh ENTRY'!T27,'BIZ kWh ENTRY'!AJ27,'BIZ kWh ENTRY'!AZ27)</f>
        <v>0</v>
      </c>
      <c r="E27" s="3">
        <f>SUM('BIZ kWh ENTRY'!E27,'BIZ kWh ENTRY'!U27,'BIZ kWh ENTRY'!AK27,'BIZ kWh ENTRY'!BA27)</f>
        <v>0</v>
      </c>
      <c r="F27" s="3">
        <f>SUM('BIZ kWh ENTRY'!F27,'BIZ kWh ENTRY'!V27,'BIZ kWh ENTRY'!AL27,'BIZ kWh ENTRY'!BB27)</f>
        <v>0</v>
      </c>
      <c r="G27" s="3">
        <f>SUM('BIZ kWh ENTRY'!G27,'BIZ kWh ENTRY'!W27,'BIZ kWh ENTRY'!AM27,'BIZ kWh ENTRY'!BC27)</f>
        <v>0</v>
      </c>
      <c r="H27" s="3">
        <f>SUM('BIZ kWh ENTRY'!H27,'BIZ kWh ENTRY'!X27,'BIZ kWh ENTRY'!AN27,'BIZ kWh ENTRY'!BD27)</f>
        <v>0</v>
      </c>
      <c r="I27" s="3">
        <f>SUM('BIZ kWh ENTRY'!I27,'BIZ kWh ENTRY'!Y27,'BIZ kWh ENTRY'!AO27,'BIZ kWh ENTRY'!BE27)</f>
        <v>0</v>
      </c>
      <c r="J27" s="3">
        <f>SUM('BIZ kWh ENTRY'!J27,'BIZ kWh ENTRY'!Z27,'BIZ kWh ENTRY'!AP27,'BIZ kWh ENTRY'!BF27)</f>
        <v>0</v>
      </c>
      <c r="K27" s="3">
        <f>SUM('BIZ kWh ENTRY'!K27,'BIZ kWh ENTRY'!AA27,'BIZ kWh ENTRY'!AQ27,'BIZ kWh ENTRY'!BG27)</f>
        <v>0</v>
      </c>
      <c r="L27" s="3">
        <f>SUM('BIZ kWh ENTRY'!L27,'BIZ kWh ENTRY'!AB27,'BIZ kWh ENTRY'!AR27,'BIZ kWh ENTRY'!BH27)</f>
        <v>0</v>
      </c>
      <c r="M27" s="3">
        <f>SUM('BIZ kWh ENTRY'!M27,'BIZ kWh ENTRY'!AC27,'BIZ kWh ENTRY'!AS27,'BIZ kWh ENTRY'!BI27)</f>
        <v>0</v>
      </c>
      <c r="N27" s="3">
        <f>SUM('BIZ kWh ENTRY'!N27,'BIZ kWh ENTRY'!AD27,'BIZ kWh ENTRY'!AT27,'BIZ kWh ENTRY'!BJ27)</f>
        <v>0</v>
      </c>
      <c r="O27" s="61">
        <f t="shared" si="3"/>
        <v>0</v>
      </c>
    </row>
    <row r="28" spans="1:15" x14ac:dyDescent="0.25">
      <c r="A28" s="415"/>
      <c r="B28" s="9" t="s">
        <v>52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2303.8874319850115</v>
      </c>
      <c r="E28" s="3">
        <f>SUM('BIZ kWh ENTRY'!E28,'BIZ kWh ENTRY'!U28,'BIZ kWh ENTRY'!AK28,'BIZ kWh ENTRY'!BA28)</f>
        <v>66.637371597053274</v>
      </c>
      <c r="F28" s="3">
        <f>SUM('BIZ kWh ENTRY'!F28,'BIZ kWh ENTRY'!V28,'BIZ kWh ENTRY'!AL28,'BIZ kWh ENTRY'!BB28)</f>
        <v>91652.0517638819</v>
      </c>
      <c r="G28" s="3">
        <f>SUM('BIZ kWh ENTRY'!G28,'BIZ kWh ENTRY'!W28,'BIZ kWh ENTRY'!AM28,'BIZ kWh ENTRY'!BC28)</f>
        <v>0</v>
      </c>
      <c r="H28" s="3">
        <f>SUM('BIZ kWh ENTRY'!H28,'BIZ kWh ENTRY'!X28,'BIZ kWh ENTRY'!AN28,'BIZ kWh ENTRY'!BD28)</f>
        <v>15144.766154377996</v>
      </c>
      <c r="I28" s="3">
        <f>SUM('BIZ kWh ENTRY'!I28,'BIZ kWh ENTRY'!Y28,'BIZ kWh ENTRY'!AO28,'BIZ kWh ENTRY'!BE28)</f>
        <v>0</v>
      </c>
      <c r="J28" s="3">
        <f>SUM('BIZ kWh ENTRY'!J28,'BIZ kWh ENTRY'!Z28,'BIZ kWh ENTRY'!AP28,'BIZ kWh ENTRY'!BF28)</f>
        <v>0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0</v>
      </c>
      <c r="M28" s="3">
        <f>SUM('BIZ kWh ENTRY'!M28,'BIZ kWh ENTRY'!AC28,'BIZ kWh ENTRY'!AS28,'BIZ kWh ENTRY'!BI28)</f>
        <v>0</v>
      </c>
      <c r="N28" s="3">
        <f>SUM('BIZ kWh ENTRY'!N28,'BIZ kWh ENTRY'!AD28,'BIZ kWh ENTRY'!AT28,'BIZ kWh ENTRY'!BJ28)</f>
        <v>71853.601283876153</v>
      </c>
      <c r="O28" s="61">
        <f t="shared" si="3"/>
        <v>181020.94400571811</v>
      </c>
    </row>
    <row r="29" spans="1:15" x14ac:dyDescent="0.25">
      <c r="A29" s="415"/>
      <c r="B29" s="9" t="s">
        <v>51</v>
      </c>
      <c r="C29" s="3">
        <f>SUM('BIZ kWh ENTRY'!C29,'BIZ kWh ENTRY'!S29,'BIZ kWh ENTRY'!AI29,'BIZ kWh ENTRY'!AY29)</f>
        <v>0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3175.7276255651577</v>
      </c>
      <c r="G29" s="3">
        <f>SUM('BIZ kWh ENTRY'!G29,'BIZ kWh ENTRY'!W29,'BIZ kWh ENTRY'!AM29,'BIZ kWh ENTRY'!BC29)</f>
        <v>189813.67530152272</v>
      </c>
      <c r="H29" s="3">
        <f>SUM('BIZ kWh ENTRY'!H29,'BIZ kWh ENTRY'!X29,'BIZ kWh ENTRY'!AN29,'BIZ kWh ENTRY'!BD29)</f>
        <v>4158.0473602739157</v>
      </c>
      <c r="I29" s="3">
        <f>SUM('BIZ kWh ENTRY'!I29,'BIZ kWh ENTRY'!Y29,'BIZ kWh ENTRY'!AO29,'BIZ kWh ENTRY'!BE29)</f>
        <v>15120.307070880321</v>
      </c>
      <c r="J29" s="3">
        <f>SUM('BIZ kWh ENTRY'!J29,'BIZ kWh ENTRY'!Z29,'BIZ kWh ENTRY'!AP29,'BIZ kWh ENTRY'!BF29)</f>
        <v>0</v>
      </c>
      <c r="K29" s="3">
        <f>SUM('BIZ kWh ENTRY'!K29,'BIZ kWh ENTRY'!AA29,'BIZ kWh ENTRY'!AQ29,'BIZ kWh ENTRY'!BG29)</f>
        <v>0</v>
      </c>
      <c r="L29" s="3">
        <f>SUM('BIZ kWh ENTRY'!L29,'BIZ kWh ENTRY'!AB29,'BIZ kWh ENTRY'!AR29,'BIZ kWh ENTRY'!BH29)</f>
        <v>3821.4325384304839</v>
      </c>
      <c r="M29" s="3">
        <f>SUM('BIZ kWh ENTRY'!M29,'BIZ kWh ENTRY'!AC29,'BIZ kWh ENTRY'!AS29,'BIZ kWh ENTRY'!BI29)</f>
        <v>27560.276731400681</v>
      </c>
      <c r="N29" s="3">
        <f>SUM('BIZ kWh ENTRY'!N29,'BIZ kWh ENTRY'!AD29,'BIZ kWh ENTRY'!AT29,'BIZ kWh ENTRY'!BJ29)</f>
        <v>27881.947986810064</v>
      </c>
      <c r="O29" s="61">
        <f t="shared" si="3"/>
        <v>271531.41461488337</v>
      </c>
    </row>
    <row r="30" spans="1:15" x14ac:dyDescent="0.25">
      <c r="A30" s="415"/>
      <c r="B30" s="9" t="s">
        <v>50</v>
      </c>
      <c r="C30" s="3">
        <f>SUM('BIZ kWh ENTRY'!C30,'BIZ kWh ENTRY'!S30,'BIZ kWh ENTRY'!AI30,'BIZ kWh ENTRY'!AY30)</f>
        <v>0</v>
      </c>
      <c r="D30" s="3">
        <f>SUM('BIZ kWh ENTRY'!D30,'BIZ kWh ENTRY'!T30,'BIZ kWh ENTRY'!AJ30,'BIZ kWh ENTRY'!AZ30)</f>
        <v>0</v>
      </c>
      <c r="E30" s="3">
        <f>SUM('BIZ kWh ENTRY'!E30,'BIZ kWh ENTRY'!U30,'BIZ kWh ENTRY'!AK30,'BIZ kWh ENTRY'!BA30)</f>
        <v>0</v>
      </c>
      <c r="F30" s="3">
        <f>SUM('BIZ kWh ENTRY'!F30,'BIZ kWh ENTRY'!V30,'BIZ kWh ENTRY'!AL30,'BIZ kWh ENTRY'!BB30)</f>
        <v>0</v>
      </c>
      <c r="G30" s="3">
        <f>SUM('BIZ kWh ENTRY'!G30,'BIZ kWh ENTRY'!W30,'BIZ kWh ENTRY'!AM30,'BIZ kWh ENTRY'!BC30)</f>
        <v>0</v>
      </c>
      <c r="H30" s="3">
        <f>SUM('BIZ kWh ENTRY'!H30,'BIZ kWh ENTRY'!X30,'BIZ kWh ENTRY'!AN30,'BIZ kWh ENTRY'!BD30)</f>
        <v>0</v>
      </c>
      <c r="I30" s="3">
        <f>SUM('BIZ kWh ENTRY'!I30,'BIZ kWh ENTRY'!Y30,'BIZ kWh ENTRY'!AO30,'BIZ kWh ENTRY'!BE30)</f>
        <v>0</v>
      </c>
      <c r="J30" s="3">
        <f>SUM('BIZ kWh ENTRY'!J30,'BIZ kWh ENTRY'!Z30,'BIZ kWh ENTRY'!AP30,'BIZ kWh ENTRY'!BF30)</f>
        <v>141124.99161461368</v>
      </c>
      <c r="K30" s="3">
        <f>SUM('BIZ kWh ENTRY'!K30,'BIZ kWh ENTRY'!AA30,'BIZ kWh ENTRY'!AQ30,'BIZ kWh ENTRY'!BG30)</f>
        <v>422665.67848302354</v>
      </c>
      <c r="L30" s="3">
        <f>SUM('BIZ kWh ENTRY'!L30,'BIZ kWh ENTRY'!AB30,'BIZ kWh ENTRY'!AR30,'BIZ kWh ENTRY'!BH30)</f>
        <v>0</v>
      </c>
      <c r="M30" s="3">
        <f>SUM('BIZ kWh ENTRY'!M30,'BIZ kWh ENTRY'!AC30,'BIZ kWh ENTRY'!AS30,'BIZ kWh ENTRY'!BI30)</f>
        <v>213256.11216575906</v>
      </c>
      <c r="N30" s="3">
        <f>SUM('BIZ kWh ENTRY'!N30,'BIZ kWh ENTRY'!AD30,'BIZ kWh ENTRY'!AT30,'BIZ kWh ENTRY'!BJ30)</f>
        <v>128057.93497780674</v>
      </c>
      <c r="O30" s="61">
        <f t="shared" si="3"/>
        <v>905104.71724120306</v>
      </c>
    </row>
    <row r="31" spans="1:15" x14ac:dyDescent="0.25">
      <c r="A31" s="415"/>
      <c r="B31" s="9" t="s">
        <v>49</v>
      </c>
      <c r="C31" s="3">
        <f>SUM('BIZ kWh ENTRY'!C31,'BIZ kWh ENTRY'!S31,'BIZ kWh ENTRY'!AI31,'BIZ kWh ENTRY'!AY31)</f>
        <v>0</v>
      </c>
      <c r="D31" s="3">
        <f>SUM('BIZ kWh ENTRY'!D31,'BIZ kWh ENTRY'!T31,'BIZ kWh ENTRY'!AJ31,'BIZ kWh ENTRY'!AZ31)</f>
        <v>12859.622255740032</v>
      </c>
      <c r="E31" s="3">
        <f>SUM('BIZ kWh ENTRY'!E31,'BIZ kWh ENTRY'!U31,'BIZ kWh ENTRY'!AK31,'BIZ kWh ENTRY'!BA31)</f>
        <v>6677.2166413364894</v>
      </c>
      <c r="F31" s="3">
        <f>SUM('BIZ kWh ENTRY'!F31,'BIZ kWh ENTRY'!V31,'BIZ kWh ENTRY'!AL31,'BIZ kWh ENTRY'!BB31)</f>
        <v>650.26889746360018</v>
      </c>
      <c r="G31" s="3">
        <f>SUM('BIZ kWh ENTRY'!G31,'BIZ kWh ENTRY'!W31,'BIZ kWh ENTRY'!AM31,'BIZ kWh ENTRY'!BC31)</f>
        <v>1293.4005612729952</v>
      </c>
      <c r="H31" s="3">
        <f>SUM('BIZ kWh ENTRY'!H31,'BIZ kWh ENTRY'!X31,'BIZ kWh ENTRY'!AN31,'BIZ kWh ENTRY'!BD31)</f>
        <v>861.04032881434705</v>
      </c>
      <c r="I31" s="3">
        <f>SUM('BIZ kWh ENTRY'!I31,'BIZ kWh ENTRY'!Y31,'BIZ kWh ENTRY'!AO31,'BIZ kWh ENTRY'!BE31)</f>
        <v>7769.9940253608102</v>
      </c>
      <c r="J31" s="3">
        <f>SUM('BIZ kWh ENTRY'!J31,'BIZ kWh ENTRY'!Z31,'BIZ kWh ENTRY'!AP31,'BIZ kWh ENTRY'!BF31)</f>
        <v>215996.55550128006</v>
      </c>
      <c r="K31" s="3">
        <f>SUM('BIZ kWh ENTRY'!K31,'BIZ kWh ENTRY'!AA31,'BIZ kWh ENTRY'!AQ31,'BIZ kWh ENTRY'!BG31)</f>
        <v>61236.015002494445</v>
      </c>
      <c r="L31" s="3">
        <f>SUM('BIZ kWh ENTRY'!L31,'BIZ kWh ENTRY'!AB31,'BIZ kWh ENTRY'!AR31,'BIZ kWh ENTRY'!BH31)</f>
        <v>35448.85525202359</v>
      </c>
      <c r="M31" s="3">
        <f>SUM('BIZ kWh ENTRY'!M31,'BIZ kWh ENTRY'!AC31,'BIZ kWh ENTRY'!AS31,'BIZ kWh ENTRY'!BI31)</f>
        <v>6631.1591804116961</v>
      </c>
      <c r="N31" s="3">
        <f>SUM('BIZ kWh ENTRY'!N31,'BIZ kWh ENTRY'!AD31,'BIZ kWh ENTRY'!AT31,'BIZ kWh ENTRY'!BJ31)</f>
        <v>103128.23097440347</v>
      </c>
      <c r="O31" s="61">
        <f t="shared" si="3"/>
        <v>452552.35862060159</v>
      </c>
    </row>
    <row r="32" spans="1:15" ht="15.75" thickBot="1" x14ac:dyDescent="0.3">
      <c r="A32" s="416"/>
      <c r="B32" s="9" t="s">
        <v>48</v>
      </c>
      <c r="C32" s="3">
        <f>SUM('BIZ kWh ENTRY'!C32,'BIZ kWh ENTRY'!S32,'BIZ kWh ENTRY'!AI32,'BIZ kWh ENTRY'!AY32)</f>
        <v>0</v>
      </c>
      <c r="D32" s="3">
        <f>SUM('BIZ kWh ENTRY'!D32,'BIZ kWh ENTRY'!T32,'BIZ kWh ENTRY'!AJ32,'BIZ kWh ENTRY'!AZ32)</f>
        <v>125.07663693538791</v>
      </c>
      <c r="E32" s="3">
        <f>SUM('BIZ kWh ENTRY'!E32,'BIZ kWh ENTRY'!U32,'BIZ kWh ENTRY'!AK32,'BIZ kWh ENTRY'!BA32)</f>
        <v>219.32631625479814</v>
      </c>
      <c r="F32" s="3">
        <f>SUM('BIZ kWh ENTRY'!F32,'BIZ kWh ENTRY'!V32,'BIZ kWh ENTRY'!AL32,'BIZ kWh ENTRY'!BB32)</f>
        <v>1725.9028111179573</v>
      </c>
      <c r="G32" s="3">
        <f>SUM('BIZ kWh ENTRY'!G32,'BIZ kWh ENTRY'!W32,'BIZ kWh ENTRY'!AM32,'BIZ kWh ENTRY'!BC32)</f>
        <v>1643.5362520697058</v>
      </c>
      <c r="H32" s="3">
        <f>SUM('BIZ kWh ENTRY'!H32,'BIZ kWh ENTRY'!X32,'BIZ kWh ENTRY'!AN32,'BIZ kWh ENTRY'!BD32)</f>
        <v>1029.2019920467676</v>
      </c>
      <c r="I32" s="3">
        <f>SUM('BIZ kWh ENTRY'!I32,'BIZ kWh ENTRY'!Y32,'BIZ kWh ENTRY'!AO32,'BIZ kWh ENTRY'!BE32)</f>
        <v>608.37853904822998</v>
      </c>
      <c r="J32" s="3">
        <f>SUM('BIZ kWh ENTRY'!J32,'BIZ kWh ENTRY'!Z32,'BIZ kWh ENTRY'!AP32,'BIZ kWh ENTRY'!BF32)</f>
        <v>710.95484686802206</v>
      </c>
      <c r="K32" s="3">
        <f>SUM('BIZ kWh ENTRY'!K32,'BIZ kWh ENTRY'!AA32,'BIZ kWh ENTRY'!AQ32,'BIZ kWh ENTRY'!BG32)</f>
        <v>982.28708970274249</v>
      </c>
      <c r="L32" s="3">
        <f>SUM('BIZ kWh ENTRY'!L32,'BIZ kWh ENTRY'!AB32,'BIZ kWh ENTRY'!AR32,'BIZ kWh ENTRY'!BH32)</f>
        <v>1044.9756767594015</v>
      </c>
      <c r="M32" s="3">
        <f>SUM('BIZ kWh ENTRY'!M32,'BIZ kWh ENTRY'!AC32,'BIZ kWh ENTRY'!AS32,'BIZ kWh ENTRY'!BI32)</f>
        <v>1779.6697754676366</v>
      </c>
      <c r="N32" s="3">
        <f>SUM('BIZ kWh ENTRY'!N32,'BIZ kWh ENTRY'!AD32,'BIZ kWh ENTRY'!AT32,'BIZ kWh ENTRY'!BJ32)</f>
        <v>8232.7830706073109</v>
      </c>
      <c r="O32" s="61">
        <f t="shared" si="3"/>
        <v>18102.09300687796</v>
      </c>
    </row>
    <row r="33" spans="1:15" ht="15.75" thickBot="1" x14ac:dyDescent="0.3">
      <c r="A33" s="65"/>
      <c r="B33" s="149" t="s">
        <v>43</v>
      </c>
      <c r="C33" s="150">
        <f t="shared" ref="C33:N33" si="4">SUM(C20:C32)</f>
        <v>0</v>
      </c>
      <c r="D33" s="150">
        <f t="shared" si="4"/>
        <v>119631.15401296686</v>
      </c>
      <c r="E33" s="150">
        <f t="shared" si="4"/>
        <v>78427.29480472974</v>
      </c>
      <c r="F33" s="150">
        <f t="shared" si="4"/>
        <v>957458.72370628524</v>
      </c>
      <c r="G33" s="150">
        <f t="shared" si="4"/>
        <v>686099.39648480399</v>
      </c>
      <c r="H33" s="150">
        <f t="shared" si="4"/>
        <v>628493.38825214619</v>
      </c>
      <c r="I33" s="150">
        <f t="shared" si="4"/>
        <v>317250.41071466112</v>
      </c>
      <c r="J33" s="150">
        <f t="shared" si="4"/>
        <v>506989.28212055116</v>
      </c>
      <c r="K33" s="150">
        <f t="shared" si="4"/>
        <v>855920.4157915503</v>
      </c>
      <c r="L33" s="150">
        <f t="shared" si="4"/>
        <v>708437.6819207035</v>
      </c>
      <c r="M33" s="150">
        <f t="shared" si="4"/>
        <v>1274430.3654367251</v>
      </c>
      <c r="N33" s="150">
        <f t="shared" si="4"/>
        <v>5218082.4398701433</v>
      </c>
      <c r="O33" s="64">
        <f t="shared" si="3"/>
        <v>11351220.553115267</v>
      </c>
    </row>
    <row r="34" spans="1:15" ht="21.75" thickBot="1" x14ac:dyDescent="0.4">
      <c r="A34" s="67"/>
    </row>
    <row r="35" spans="1:15" ht="21.75" thickBot="1" x14ac:dyDescent="0.4">
      <c r="A35" s="67"/>
      <c r="B35" s="145" t="s">
        <v>36</v>
      </c>
      <c r="C35" s="146" t="str">
        <f>C$3</f>
        <v>Jan</v>
      </c>
      <c r="D35" s="146" t="str">
        <f t="shared" ref="D35:N35" si="5">D$3</f>
        <v>Feb</v>
      </c>
      <c r="E35" s="146" t="str">
        <f t="shared" si="5"/>
        <v>Mar</v>
      </c>
      <c r="F35" s="146" t="str">
        <f t="shared" si="5"/>
        <v>Apr</v>
      </c>
      <c r="G35" s="146" t="str">
        <f t="shared" si="5"/>
        <v>May</v>
      </c>
      <c r="H35" s="146" t="str">
        <f t="shared" si="5"/>
        <v>Jun</v>
      </c>
      <c r="I35" s="146" t="str">
        <f t="shared" si="5"/>
        <v>Jul</v>
      </c>
      <c r="J35" s="146" t="str">
        <f t="shared" si="5"/>
        <v>Aug</v>
      </c>
      <c r="K35" s="146" t="str">
        <f t="shared" si="5"/>
        <v>Sep</v>
      </c>
      <c r="L35" s="146" t="str">
        <f t="shared" si="5"/>
        <v>Oct</v>
      </c>
      <c r="M35" s="146" t="str">
        <f t="shared" si="5"/>
        <v>Nov</v>
      </c>
      <c r="N35" s="146" t="str">
        <f t="shared" si="5"/>
        <v>Dec</v>
      </c>
      <c r="O35" s="147" t="s">
        <v>34</v>
      </c>
    </row>
    <row r="36" spans="1:15" ht="15" customHeight="1" x14ac:dyDescent="0.25">
      <c r="A36" s="414" t="s">
        <v>62</v>
      </c>
      <c r="B36" s="9" t="s">
        <v>60</v>
      </c>
      <c r="C36" s="3">
        <f>SUM('BIZ kWh ENTRY'!C36,'BIZ kWh ENTRY'!S36,'BIZ kWh ENTRY'!AI36,'BIZ kWh ENTRY'!AY36)</f>
        <v>0</v>
      </c>
      <c r="D36" s="3">
        <f>SUM('BIZ kWh ENTRY'!D36,'BIZ kWh ENTRY'!T36,'BIZ kWh ENTRY'!AJ36,'BIZ kWh ENTRY'!AZ36)</f>
        <v>12053.543478790807</v>
      </c>
      <c r="E36" s="3">
        <f>SUM('BIZ kWh ENTRY'!E36,'BIZ kWh ENTRY'!U36,'BIZ kWh ENTRY'!AK36,'BIZ kWh ENTRY'!BA36)</f>
        <v>0</v>
      </c>
      <c r="F36" s="3">
        <f>SUM('BIZ kWh ENTRY'!F36,'BIZ kWh ENTRY'!V36,'BIZ kWh ENTRY'!AL36,'BIZ kWh ENTRY'!BB36)</f>
        <v>0</v>
      </c>
      <c r="G36" s="3">
        <f>SUM('BIZ kWh ENTRY'!G36,'BIZ kWh ENTRY'!W36,'BIZ kWh ENTRY'!AM36,'BIZ kWh ENTRY'!BC36)</f>
        <v>40175.591462933291</v>
      </c>
      <c r="H36" s="3">
        <f>SUM('BIZ kWh ENTRY'!H36,'BIZ kWh ENTRY'!X36,'BIZ kWh ENTRY'!AN36,'BIZ kWh ENTRY'!BD36)</f>
        <v>111121.58095729619</v>
      </c>
      <c r="I36" s="3">
        <f>SUM('BIZ kWh ENTRY'!I36,'BIZ kWh ENTRY'!Y36,'BIZ kWh ENTRY'!AO36,'BIZ kWh ENTRY'!BE36)</f>
        <v>0</v>
      </c>
      <c r="J36" s="3">
        <f>SUM('BIZ kWh ENTRY'!J36,'BIZ kWh ENTRY'!Z36,'BIZ kWh ENTRY'!AP36,'BIZ kWh ENTRY'!BF36)</f>
        <v>32140.473170346635</v>
      </c>
      <c r="K36" s="3">
        <f>SUM('BIZ kWh ENTRY'!K36,'BIZ kWh ENTRY'!AA36,'BIZ kWh ENTRY'!AQ36,'BIZ kWh ENTRY'!BG36)</f>
        <v>94025.953117712168</v>
      </c>
      <c r="L36" s="3">
        <f>SUM('BIZ kWh ENTRY'!L36,'BIZ kWh ENTRY'!AB36,'BIZ kWh ENTRY'!AR36,'BIZ kWh ENTRY'!BH36)</f>
        <v>94968.204540684179</v>
      </c>
      <c r="M36" s="3">
        <f>SUM('BIZ kWh ENTRY'!M36,'BIZ kWh ENTRY'!AC36,'BIZ kWh ENTRY'!AS36,'BIZ kWh ENTRY'!BI36)</f>
        <v>102573.76703750418</v>
      </c>
      <c r="N36" s="3">
        <f>SUM('BIZ kWh ENTRY'!N36,'BIZ kWh ENTRY'!AD36,'BIZ kWh ENTRY'!AT36,'BIZ kWh ENTRY'!BJ36)</f>
        <v>0</v>
      </c>
      <c r="O36" s="61">
        <f t="shared" ref="O36:O49" si="6">SUM(C36:N36)</f>
        <v>487059.11376526742</v>
      </c>
    </row>
    <row r="37" spans="1:15" x14ac:dyDescent="0.25">
      <c r="A37" s="415"/>
      <c r="B37" s="10" t="s">
        <v>59</v>
      </c>
      <c r="C37" s="3">
        <f>SUM('BIZ kWh ENTRY'!C37,'BIZ kWh ENTRY'!S37,'BIZ kWh ENTRY'!AI37,'BIZ kWh ENTRY'!AY37)</f>
        <v>0</v>
      </c>
      <c r="D37" s="3">
        <f>SUM('BIZ kWh ENTRY'!D37,'BIZ kWh ENTRY'!T37,'BIZ kWh ENTRY'!AJ37,'BIZ kWh ENTRY'!AZ37)</f>
        <v>0</v>
      </c>
      <c r="E37" s="3">
        <f>SUM('BIZ kWh ENTRY'!E37,'BIZ kWh ENTRY'!U37,'BIZ kWh ENTRY'!AK37,'BIZ kWh ENTRY'!BA37)</f>
        <v>0</v>
      </c>
      <c r="F37" s="3">
        <f>SUM('BIZ kWh ENTRY'!F37,'BIZ kWh ENTRY'!V37,'BIZ kWh ENTRY'!AL37,'BIZ kWh ENTRY'!BB37)</f>
        <v>0</v>
      </c>
      <c r="G37" s="3">
        <f>SUM('BIZ kWh ENTRY'!G37,'BIZ kWh ENTRY'!W37,'BIZ kWh ENTRY'!AM37,'BIZ kWh ENTRY'!BC37)</f>
        <v>0</v>
      </c>
      <c r="H37" s="3">
        <f>SUM('BIZ kWh ENTRY'!H37,'BIZ kWh ENTRY'!X37,'BIZ kWh ENTRY'!AN37,'BIZ kWh ENTRY'!BD37)</f>
        <v>0</v>
      </c>
      <c r="I37" s="3">
        <f>SUM('BIZ kWh ENTRY'!I37,'BIZ kWh ENTRY'!Y37,'BIZ kWh ENTRY'!AO37,'BIZ kWh ENTRY'!BE37)</f>
        <v>0</v>
      </c>
      <c r="J37" s="3">
        <f>SUM('BIZ kWh ENTRY'!J37,'BIZ kWh ENTRY'!Z37,'BIZ kWh ENTRY'!AP37,'BIZ kWh ENTRY'!BF37)</f>
        <v>0</v>
      </c>
      <c r="K37" s="3">
        <f>SUM('BIZ kWh ENTRY'!K37,'BIZ kWh ENTRY'!AA37,'BIZ kWh ENTRY'!AQ37,'BIZ kWh ENTRY'!BG37)</f>
        <v>0</v>
      </c>
      <c r="L37" s="3">
        <f>SUM('BIZ kWh ENTRY'!L37,'BIZ kWh ENTRY'!AB37,'BIZ kWh ENTRY'!AR37,'BIZ kWh ENTRY'!BH37)</f>
        <v>0</v>
      </c>
      <c r="M37" s="3">
        <f>SUM('BIZ kWh ENTRY'!M37,'BIZ kWh ENTRY'!AC37,'BIZ kWh ENTRY'!AS37,'BIZ kWh ENTRY'!BI37)</f>
        <v>0</v>
      </c>
      <c r="N37" s="3">
        <f>SUM('BIZ kWh ENTRY'!N37,'BIZ kWh ENTRY'!AD37,'BIZ kWh ENTRY'!AT37,'BIZ kWh ENTRY'!BJ37)</f>
        <v>0</v>
      </c>
      <c r="O37" s="61">
        <f t="shared" si="6"/>
        <v>0</v>
      </c>
    </row>
    <row r="38" spans="1:15" x14ac:dyDescent="0.25">
      <c r="A38" s="415"/>
      <c r="B38" s="9" t="s">
        <v>58</v>
      </c>
      <c r="C38" s="3">
        <f>SUM('BIZ kWh ENTRY'!C38,'BIZ kWh ENTRY'!S38,'BIZ kWh ENTRY'!AI38,'BIZ kWh ENTRY'!AY38)</f>
        <v>0</v>
      </c>
      <c r="D38" s="3">
        <f>SUM('BIZ kWh ENTRY'!D38,'BIZ kWh ENTRY'!T38,'BIZ kWh ENTRY'!AJ38,'BIZ kWh ENTRY'!AZ38)</f>
        <v>0</v>
      </c>
      <c r="E38" s="3">
        <f>SUM('BIZ kWh ENTRY'!E38,'BIZ kWh ENTRY'!U38,'BIZ kWh ENTRY'!AK38,'BIZ kWh ENTRY'!BA38)</f>
        <v>0</v>
      </c>
      <c r="F38" s="3">
        <f>SUM('BIZ kWh ENTRY'!F38,'BIZ kWh ENTRY'!V38,'BIZ kWh ENTRY'!AL38,'BIZ kWh ENTRY'!BB38)</f>
        <v>1168.3227932083889</v>
      </c>
      <c r="G38" s="3">
        <f>SUM('BIZ kWh ENTRY'!G38,'BIZ kWh ENTRY'!W38,'BIZ kWh ENTRY'!AM38,'BIZ kWh ENTRY'!BC38)</f>
        <v>0</v>
      </c>
      <c r="H38" s="3">
        <f>SUM('BIZ kWh ENTRY'!H38,'BIZ kWh ENTRY'!X38,'BIZ kWh ENTRY'!AN38,'BIZ kWh ENTRY'!BD38)</f>
        <v>12389.352060809382</v>
      </c>
      <c r="I38" s="3">
        <f>SUM('BIZ kWh ENTRY'!I38,'BIZ kWh ENTRY'!Y38,'BIZ kWh ENTRY'!AO38,'BIZ kWh ENTRY'!BE38)</f>
        <v>0</v>
      </c>
      <c r="J38" s="3">
        <f>SUM('BIZ kWh ENTRY'!J38,'BIZ kWh ENTRY'!Z38,'BIZ kWh ENTRY'!AP38,'BIZ kWh ENTRY'!BF38)</f>
        <v>0</v>
      </c>
      <c r="K38" s="3">
        <f>SUM('BIZ kWh ENTRY'!K38,'BIZ kWh ENTRY'!AA38,'BIZ kWh ENTRY'!AQ38,'BIZ kWh ENTRY'!BG38)</f>
        <v>2068.1261521958322</v>
      </c>
      <c r="L38" s="3">
        <f>SUM('BIZ kWh ENTRY'!L38,'BIZ kWh ENTRY'!AB38,'BIZ kWh ENTRY'!AR38,'BIZ kWh ENTRY'!BH38)</f>
        <v>16344.146150595498</v>
      </c>
      <c r="M38" s="3">
        <f>SUM('BIZ kWh ENTRY'!M38,'BIZ kWh ENTRY'!AC38,'BIZ kWh ENTRY'!AS38,'BIZ kWh ENTRY'!BI38)</f>
        <v>6222.8062608967775</v>
      </c>
      <c r="N38" s="3">
        <f>SUM('BIZ kWh ENTRY'!N38,'BIZ kWh ENTRY'!AD38,'BIZ kWh ENTRY'!AT38,'BIZ kWh ENTRY'!BJ38)</f>
        <v>16935.348625167091</v>
      </c>
      <c r="O38" s="61">
        <f t="shared" si="6"/>
        <v>55128.102042872968</v>
      </c>
    </row>
    <row r="39" spans="1:15" x14ac:dyDescent="0.25">
      <c r="A39" s="415"/>
      <c r="B39" s="9" t="s">
        <v>57</v>
      </c>
      <c r="C39" s="3">
        <f>SUM('BIZ kWh ENTRY'!C39,'BIZ kWh ENTRY'!S39,'BIZ kWh ENTRY'!AI39,'BIZ kWh ENTRY'!AY39)</f>
        <v>0</v>
      </c>
      <c r="D39" s="3">
        <f>SUM('BIZ kWh ENTRY'!D39,'BIZ kWh ENTRY'!T39,'BIZ kWh ENTRY'!AJ39,'BIZ kWh ENTRY'!AZ39)</f>
        <v>45889.611758594758</v>
      </c>
      <c r="E39" s="3">
        <f>SUM('BIZ kWh ENTRY'!E39,'BIZ kWh ENTRY'!U39,'BIZ kWh ENTRY'!AK39,'BIZ kWh ENTRY'!BA39)</f>
        <v>181745.26567844866</v>
      </c>
      <c r="F39" s="3">
        <f>SUM('BIZ kWh ENTRY'!F39,'BIZ kWh ENTRY'!V39,'BIZ kWh ENTRY'!AL39,'BIZ kWh ENTRY'!BB39)</f>
        <v>479771.45844851935</v>
      </c>
      <c r="G39" s="3">
        <f>SUM('BIZ kWh ENTRY'!G39,'BIZ kWh ENTRY'!W39,'BIZ kWh ENTRY'!AM39,'BIZ kWh ENTRY'!BC39)</f>
        <v>362678.17378549365</v>
      </c>
      <c r="H39" s="3">
        <f>SUM('BIZ kWh ENTRY'!H39,'BIZ kWh ENTRY'!X39,'BIZ kWh ENTRY'!AN39,'BIZ kWh ENTRY'!BD39)</f>
        <v>916466.14032188826</v>
      </c>
      <c r="I39" s="3">
        <f>SUM('BIZ kWh ENTRY'!I39,'BIZ kWh ENTRY'!Y39,'BIZ kWh ENTRY'!AO39,'BIZ kWh ENTRY'!BE39)</f>
        <v>332099.4837243387</v>
      </c>
      <c r="J39" s="3">
        <f>SUM('BIZ kWh ENTRY'!J39,'BIZ kWh ENTRY'!Z39,'BIZ kWh ENTRY'!AP39,'BIZ kWh ENTRY'!BF39)</f>
        <v>236901.23691417207</v>
      </c>
      <c r="K39" s="3">
        <f>SUM('BIZ kWh ENTRY'!K39,'BIZ kWh ENTRY'!AA39,'BIZ kWh ENTRY'!AQ39,'BIZ kWh ENTRY'!BG39)</f>
        <v>411206.67988080857</v>
      </c>
      <c r="L39" s="3">
        <f>SUM('BIZ kWh ENTRY'!L39,'BIZ kWh ENTRY'!AB39,'BIZ kWh ENTRY'!AR39,'BIZ kWh ENTRY'!BH39)</f>
        <v>564556.59743283421</v>
      </c>
      <c r="M39" s="3">
        <f>SUM('BIZ kWh ENTRY'!M39,'BIZ kWh ENTRY'!AC39,'BIZ kWh ENTRY'!AS39,'BIZ kWh ENTRY'!BI39)</f>
        <v>684873.24661190796</v>
      </c>
      <c r="N39" s="3">
        <f>SUM('BIZ kWh ENTRY'!N39,'BIZ kWh ENTRY'!AD39,'BIZ kWh ENTRY'!AT39,'BIZ kWh ENTRY'!BJ39)</f>
        <v>1905606.7023362422</v>
      </c>
      <c r="O39" s="61">
        <f t="shared" si="6"/>
        <v>6121794.5968932481</v>
      </c>
    </row>
    <row r="40" spans="1:15" x14ac:dyDescent="0.25">
      <c r="A40" s="415"/>
      <c r="B40" s="10" t="s">
        <v>56</v>
      </c>
      <c r="C40" s="3">
        <f>SUM('BIZ kWh ENTRY'!C40,'BIZ kWh ENTRY'!S40,'BIZ kWh ENTRY'!AI40,'BIZ kWh ENTRY'!AY40)</f>
        <v>0</v>
      </c>
      <c r="D40" s="3">
        <f>SUM('BIZ kWh ENTRY'!D40,'BIZ kWh ENTRY'!T40,'BIZ kWh ENTRY'!AJ40,'BIZ kWh ENTRY'!AZ40)</f>
        <v>0</v>
      </c>
      <c r="E40" s="3">
        <f>SUM('BIZ kWh ENTRY'!E40,'BIZ kWh ENTRY'!U40,'BIZ kWh ENTRY'!AK40,'BIZ kWh ENTRY'!BA40)</f>
        <v>0</v>
      </c>
      <c r="F40" s="3">
        <f>SUM('BIZ kWh ENTRY'!F40,'BIZ kWh ENTRY'!V40,'BIZ kWh ENTRY'!AL40,'BIZ kWh ENTRY'!BB40)</f>
        <v>0</v>
      </c>
      <c r="G40" s="3">
        <f>SUM('BIZ kWh ENTRY'!G40,'BIZ kWh ENTRY'!W40,'BIZ kWh ENTRY'!AM40,'BIZ kWh ENTRY'!BC40)</f>
        <v>0</v>
      </c>
      <c r="H40" s="3">
        <f>SUM('BIZ kWh ENTRY'!H40,'BIZ kWh ENTRY'!X40,'BIZ kWh ENTRY'!AN40,'BIZ kWh ENTRY'!BD40)</f>
        <v>0</v>
      </c>
      <c r="I40" s="3">
        <f>SUM('BIZ kWh ENTRY'!I40,'BIZ kWh ENTRY'!Y40,'BIZ kWh ENTRY'!AO40,'BIZ kWh ENTRY'!BE40)</f>
        <v>0</v>
      </c>
      <c r="J40" s="3">
        <f>SUM('BIZ kWh ENTRY'!J40,'BIZ kWh ENTRY'!Z40,'BIZ kWh ENTRY'!AP40,'BIZ kWh ENTRY'!BF40)</f>
        <v>0</v>
      </c>
      <c r="K40" s="3">
        <f>SUM('BIZ kWh ENTRY'!K40,'BIZ kWh ENTRY'!AA40,'BIZ kWh ENTRY'!AQ40,'BIZ kWh ENTRY'!BG40)</f>
        <v>0</v>
      </c>
      <c r="L40" s="3">
        <f>SUM('BIZ kWh ENTRY'!L40,'BIZ kWh ENTRY'!AB40,'BIZ kWh ENTRY'!AR40,'BIZ kWh ENTRY'!BH40)</f>
        <v>0</v>
      </c>
      <c r="M40" s="3">
        <f>SUM('BIZ kWh ENTRY'!M40,'BIZ kWh ENTRY'!AC40,'BIZ kWh ENTRY'!AS40,'BIZ kWh ENTRY'!BI40)</f>
        <v>0</v>
      </c>
      <c r="N40" s="3">
        <f>SUM('BIZ kWh ENTRY'!N40,'BIZ kWh ENTRY'!AD40,'BIZ kWh ENTRY'!AT40,'BIZ kWh ENTRY'!BJ40)</f>
        <v>0</v>
      </c>
      <c r="O40" s="61">
        <f t="shared" si="6"/>
        <v>0</v>
      </c>
    </row>
    <row r="41" spans="1:15" x14ac:dyDescent="0.25">
      <c r="A41" s="415"/>
      <c r="B41" s="9" t="s">
        <v>55</v>
      </c>
      <c r="C41" s="3">
        <f>SUM('BIZ kWh ENTRY'!C41,'BIZ kWh ENTRY'!S41,'BIZ kWh ENTRY'!AI41,'BIZ kWh ENTRY'!AY41)</f>
        <v>0</v>
      </c>
      <c r="D41" s="3">
        <f>SUM('BIZ kWh ENTRY'!D41,'BIZ kWh ENTRY'!T41,'BIZ kWh ENTRY'!AJ41,'BIZ kWh ENTRY'!AZ41)</f>
        <v>0</v>
      </c>
      <c r="E41" s="3">
        <f>SUM('BIZ kWh ENTRY'!E41,'BIZ kWh ENTRY'!U41,'BIZ kWh ENTRY'!AK41,'BIZ kWh ENTRY'!BA41)</f>
        <v>0</v>
      </c>
      <c r="F41" s="3">
        <f>SUM('BIZ kWh ENTRY'!F41,'BIZ kWh ENTRY'!V41,'BIZ kWh ENTRY'!AL41,'BIZ kWh ENTRY'!BB41)</f>
        <v>0</v>
      </c>
      <c r="G41" s="3">
        <f>SUM('BIZ kWh ENTRY'!G41,'BIZ kWh ENTRY'!W41,'BIZ kWh ENTRY'!AM41,'BIZ kWh ENTRY'!BC41)</f>
        <v>0</v>
      </c>
      <c r="H41" s="3">
        <f>SUM('BIZ kWh ENTRY'!H41,'BIZ kWh ENTRY'!X41,'BIZ kWh ENTRY'!AN41,'BIZ kWh ENTRY'!BD41)</f>
        <v>0</v>
      </c>
      <c r="I41" s="3">
        <f>SUM('BIZ kWh ENTRY'!I41,'BIZ kWh ENTRY'!Y41,'BIZ kWh ENTRY'!AO41,'BIZ kWh ENTRY'!BE41)</f>
        <v>0</v>
      </c>
      <c r="J41" s="3">
        <f>SUM('BIZ kWh ENTRY'!J41,'BIZ kWh ENTRY'!Z41,'BIZ kWh ENTRY'!AP41,'BIZ kWh ENTRY'!BF41)</f>
        <v>0</v>
      </c>
      <c r="K41" s="3">
        <f>SUM('BIZ kWh ENTRY'!K41,'BIZ kWh ENTRY'!AA41,'BIZ kWh ENTRY'!AQ41,'BIZ kWh ENTRY'!BG41)</f>
        <v>0</v>
      </c>
      <c r="L41" s="3">
        <f>SUM('BIZ kWh ENTRY'!L41,'BIZ kWh ENTRY'!AB41,'BIZ kWh ENTRY'!AR41,'BIZ kWh ENTRY'!BH41)</f>
        <v>0</v>
      </c>
      <c r="M41" s="3">
        <f>SUM('BIZ kWh ENTRY'!M41,'BIZ kWh ENTRY'!AC41,'BIZ kWh ENTRY'!AS41,'BIZ kWh ENTRY'!BI41)</f>
        <v>0</v>
      </c>
      <c r="N41" s="3">
        <f>SUM('BIZ kWh ENTRY'!N41,'BIZ kWh ENTRY'!AD41,'BIZ kWh ENTRY'!AT41,'BIZ kWh ENTRY'!BJ41)</f>
        <v>0</v>
      </c>
      <c r="O41" s="61">
        <f t="shared" si="6"/>
        <v>0</v>
      </c>
    </row>
    <row r="42" spans="1:15" x14ac:dyDescent="0.25">
      <c r="A42" s="415"/>
      <c r="B42" s="9" t="s">
        <v>54</v>
      </c>
      <c r="C42" s="3">
        <f>SUM('BIZ kWh ENTRY'!C42,'BIZ kWh ENTRY'!S42,'BIZ kWh ENTRY'!AI42,'BIZ kWh ENTRY'!AY42)</f>
        <v>0</v>
      </c>
      <c r="D42" s="3">
        <f>SUM('BIZ kWh ENTRY'!D42,'BIZ kWh ENTRY'!T42,'BIZ kWh ENTRY'!AJ42,'BIZ kWh ENTRY'!AZ42)</f>
        <v>0</v>
      </c>
      <c r="E42" s="3">
        <f>SUM('BIZ kWh ENTRY'!E42,'BIZ kWh ENTRY'!U42,'BIZ kWh ENTRY'!AK42,'BIZ kWh ENTRY'!BA42)</f>
        <v>0</v>
      </c>
      <c r="F42" s="3">
        <f>SUM('BIZ kWh ENTRY'!F42,'BIZ kWh ENTRY'!V42,'BIZ kWh ENTRY'!AL42,'BIZ kWh ENTRY'!BB42)</f>
        <v>1766391.1933305743</v>
      </c>
      <c r="G42" s="3">
        <f>SUM('BIZ kWh ENTRY'!G42,'BIZ kWh ENTRY'!W42,'BIZ kWh ENTRY'!AM42,'BIZ kWh ENTRY'!BC42)</f>
        <v>460968.08680475556</v>
      </c>
      <c r="H42" s="3">
        <f>SUM('BIZ kWh ENTRY'!H42,'BIZ kWh ENTRY'!X42,'BIZ kWh ENTRY'!AN42,'BIZ kWh ENTRY'!BD42)</f>
        <v>261410.42136197712</v>
      </c>
      <c r="I42" s="3">
        <f>SUM('BIZ kWh ENTRY'!I42,'BIZ kWh ENTRY'!Y42,'BIZ kWh ENTRY'!AO42,'BIZ kWh ENTRY'!BE42)</f>
        <v>587032.74849598017</v>
      </c>
      <c r="J42" s="3">
        <f>SUM('BIZ kWh ENTRY'!J42,'BIZ kWh ENTRY'!Z42,'BIZ kWh ENTRY'!AP42,'BIZ kWh ENTRY'!BF42)</f>
        <v>0</v>
      </c>
      <c r="K42" s="3">
        <f>SUM('BIZ kWh ENTRY'!K42,'BIZ kWh ENTRY'!AA42,'BIZ kWh ENTRY'!AQ42,'BIZ kWh ENTRY'!BG42)</f>
        <v>1374065.3825552117</v>
      </c>
      <c r="L42" s="3">
        <f>SUM('BIZ kWh ENTRY'!L42,'BIZ kWh ENTRY'!AB42,'BIZ kWh ENTRY'!AR42,'BIZ kWh ENTRY'!BH42)</f>
        <v>664745.02355265862</v>
      </c>
      <c r="M42" s="3">
        <f>SUM('BIZ kWh ENTRY'!M42,'BIZ kWh ENTRY'!AC42,'BIZ kWh ENTRY'!AS42,'BIZ kWh ENTRY'!BI42)</f>
        <v>1071179.5854957432</v>
      </c>
      <c r="N42" s="3">
        <f>SUM('BIZ kWh ENTRY'!N42,'BIZ kWh ENTRY'!AD42,'BIZ kWh ENTRY'!AT42,'BIZ kWh ENTRY'!BJ42)</f>
        <v>3790809.9194814842</v>
      </c>
      <c r="O42" s="61">
        <f t="shared" si="6"/>
        <v>9976602.3610783853</v>
      </c>
    </row>
    <row r="43" spans="1:15" x14ac:dyDescent="0.25">
      <c r="A43" s="415"/>
      <c r="B43" s="9" t="s">
        <v>53</v>
      </c>
      <c r="C43" s="3">
        <f>SUM('BIZ kWh ENTRY'!C43,'BIZ kWh ENTRY'!S43,'BIZ kWh ENTRY'!AI43,'BIZ kWh ENTRY'!AY43)</f>
        <v>0</v>
      </c>
      <c r="D43" s="3">
        <f>SUM('BIZ kWh ENTRY'!D43,'BIZ kWh ENTRY'!T43,'BIZ kWh ENTRY'!AJ43,'BIZ kWh ENTRY'!AZ43)</f>
        <v>0</v>
      </c>
      <c r="E43" s="3">
        <f>SUM('BIZ kWh ENTRY'!E43,'BIZ kWh ENTRY'!U43,'BIZ kWh ENTRY'!AK43,'BIZ kWh ENTRY'!BA43)</f>
        <v>0</v>
      </c>
      <c r="F43" s="3">
        <f>SUM('BIZ kWh ENTRY'!F43,'BIZ kWh ENTRY'!V43,'BIZ kWh ENTRY'!AL43,'BIZ kWh ENTRY'!BB43)</f>
        <v>0</v>
      </c>
      <c r="G43" s="3">
        <f>SUM('BIZ kWh ENTRY'!G43,'BIZ kWh ENTRY'!W43,'BIZ kWh ENTRY'!AM43,'BIZ kWh ENTRY'!BC43)</f>
        <v>0</v>
      </c>
      <c r="H43" s="3">
        <f>SUM('BIZ kWh ENTRY'!H43,'BIZ kWh ENTRY'!X43,'BIZ kWh ENTRY'!AN43,'BIZ kWh ENTRY'!BD43)</f>
        <v>0</v>
      </c>
      <c r="I43" s="3">
        <f>SUM('BIZ kWh ENTRY'!I43,'BIZ kWh ENTRY'!Y43,'BIZ kWh ENTRY'!AO43,'BIZ kWh ENTRY'!BE43)</f>
        <v>0</v>
      </c>
      <c r="J43" s="3">
        <f>SUM('BIZ kWh ENTRY'!J43,'BIZ kWh ENTRY'!Z43,'BIZ kWh ENTRY'!AP43,'BIZ kWh ENTRY'!BF43)</f>
        <v>0</v>
      </c>
      <c r="K43" s="3">
        <f>SUM('BIZ kWh ENTRY'!K43,'BIZ kWh ENTRY'!AA43,'BIZ kWh ENTRY'!AQ43,'BIZ kWh ENTRY'!BG43)</f>
        <v>0</v>
      </c>
      <c r="L43" s="3">
        <f>SUM('BIZ kWh ENTRY'!L43,'BIZ kWh ENTRY'!AB43,'BIZ kWh ENTRY'!AR43,'BIZ kWh ENTRY'!BH43)</f>
        <v>0</v>
      </c>
      <c r="M43" s="3">
        <f>SUM('BIZ kWh ENTRY'!M43,'BIZ kWh ENTRY'!AC43,'BIZ kWh ENTRY'!AS43,'BIZ kWh ENTRY'!BI43)</f>
        <v>0</v>
      </c>
      <c r="N43" s="3">
        <f>SUM('BIZ kWh ENTRY'!N43,'BIZ kWh ENTRY'!AD43,'BIZ kWh ENTRY'!AT43,'BIZ kWh ENTRY'!BJ43)</f>
        <v>0</v>
      </c>
      <c r="O43" s="61">
        <f t="shared" si="6"/>
        <v>0</v>
      </c>
    </row>
    <row r="44" spans="1:15" x14ac:dyDescent="0.25">
      <c r="A44" s="415"/>
      <c r="B44" s="9" t="s">
        <v>52</v>
      </c>
      <c r="C44" s="3">
        <f>SUM('BIZ kWh ENTRY'!C44,'BIZ kWh ENTRY'!S44,'BIZ kWh ENTRY'!AI44,'BIZ kWh ENTRY'!AY44)</f>
        <v>0</v>
      </c>
      <c r="D44" s="3">
        <f>SUM('BIZ kWh ENTRY'!D44,'BIZ kWh ENTRY'!T44,'BIZ kWh ENTRY'!AJ44,'BIZ kWh ENTRY'!AZ44)</f>
        <v>0</v>
      </c>
      <c r="E44" s="3">
        <f>SUM('BIZ kWh ENTRY'!E44,'BIZ kWh ENTRY'!U44,'BIZ kWh ENTRY'!AK44,'BIZ kWh ENTRY'!BA44)</f>
        <v>0</v>
      </c>
      <c r="F44" s="3">
        <f>SUM('BIZ kWh ENTRY'!F44,'BIZ kWh ENTRY'!V44,'BIZ kWh ENTRY'!AL44,'BIZ kWh ENTRY'!BB44)</f>
        <v>0</v>
      </c>
      <c r="G44" s="3">
        <f>SUM('BIZ kWh ENTRY'!G44,'BIZ kWh ENTRY'!W44,'BIZ kWh ENTRY'!AM44,'BIZ kWh ENTRY'!BC44)</f>
        <v>0</v>
      </c>
      <c r="H44" s="3">
        <f>SUM('BIZ kWh ENTRY'!H44,'BIZ kWh ENTRY'!X44,'BIZ kWh ENTRY'!AN44,'BIZ kWh ENTRY'!BD44)</f>
        <v>0</v>
      </c>
      <c r="I44" s="3">
        <f>SUM('BIZ kWh ENTRY'!I44,'BIZ kWh ENTRY'!Y44,'BIZ kWh ENTRY'!AO44,'BIZ kWh ENTRY'!BE44)</f>
        <v>0</v>
      </c>
      <c r="J44" s="3">
        <f>SUM('BIZ kWh ENTRY'!J44,'BIZ kWh ENTRY'!Z44,'BIZ kWh ENTRY'!AP44,'BIZ kWh ENTRY'!BF44)</f>
        <v>0</v>
      </c>
      <c r="K44" s="3">
        <f>SUM('BIZ kWh ENTRY'!K44,'BIZ kWh ENTRY'!AA44,'BIZ kWh ENTRY'!AQ44,'BIZ kWh ENTRY'!BG44)</f>
        <v>0</v>
      </c>
      <c r="L44" s="3">
        <f>SUM('BIZ kWh ENTRY'!L44,'BIZ kWh ENTRY'!AB44,'BIZ kWh ENTRY'!AR44,'BIZ kWh ENTRY'!BH44)</f>
        <v>0</v>
      </c>
      <c r="M44" s="3">
        <f>SUM('BIZ kWh ENTRY'!M44,'BIZ kWh ENTRY'!AC44,'BIZ kWh ENTRY'!AS44,'BIZ kWh ENTRY'!BI44)</f>
        <v>0</v>
      </c>
      <c r="N44" s="3">
        <f>SUM('BIZ kWh ENTRY'!N44,'BIZ kWh ENTRY'!AD44,'BIZ kWh ENTRY'!AT44,'BIZ kWh ENTRY'!BJ44)</f>
        <v>0</v>
      </c>
      <c r="O44" s="61">
        <f t="shared" si="6"/>
        <v>0</v>
      </c>
    </row>
    <row r="45" spans="1:15" x14ac:dyDescent="0.25">
      <c r="A45" s="415"/>
      <c r="B45" s="9" t="s">
        <v>51</v>
      </c>
      <c r="C45" s="3">
        <f>SUM('BIZ kWh ENTRY'!C45,'BIZ kWh ENTRY'!S45,'BIZ kWh ENTRY'!AI45,'BIZ kWh ENTRY'!AY45)</f>
        <v>0</v>
      </c>
      <c r="D45" s="3">
        <f>SUM('BIZ kWh ENTRY'!D45,'BIZ kWh ENTRY'!T45,'BIZ kWh ENTRY'!AJ45,'BIZ kWh ENTRY'!AZ45)</f>
        <v>31647.30534654067</v>
      </c>
      <c r="E45" s="3">
        <f>SUM('BIZ kWh ENTRY'!E45,'BIZ kWh ENTRY'!U45,'BIZ kWh ENTRY'!AK45,'BIZ kWh ENTRY'!BA45)</f>
        <v>62077.401980463794</v>
      </c>
      <c r="F45" s="3">
        <f>SUM('BIZ kWh ENTRY'!F45,'BIZ kWh ENTRY'!V45,'BIZ kWh ENTRY'!AL45,'BIZ kWh ENTRY'!BB45)</f>
        <v>86619.591729623324</v>
      </c>
      <c r="G45" s="3">
        <f>SUM('BIZ kWh ENTRY'!G45,'BIZ kWh ENTRY'!W45,'BIZ kWh ENTRY'!AM45,'BIZ kWh ENTRY'!BC45)</f>
        <v>102383.71468512322</v>
      </c>
      <c r="H45" s="3">
        <f>SUM('BIZ kWh ENTRY'!H45,'BIZ kWh ENTRY'!X45,'BIZ kWh ENTRY'!AN45,'BIZ kWh ENTRY'!BD45)</f>
        <v>114962.46705044819</v>
      </c>
      <c r="I45" s="3">
        <f>SUM('BIZ kWh ENTRY'!I45,'BIZ kWh ENTRY'!Y45,'BIZ kWh ENTRY'!AO45,'BIZ kWh ENTRY'!BE45)</f>
        <v>76229.188601099682</v>
      </c>
      <c r="J45" s="3">
        <f>SUM('BIZ kWh ENTRY'!J45,'BIZ kWh ENTRY'!Z45,'BIZ kWh ENTRY'!AP45,'BIZ kWh ENTRY'!BF45)</f>
        <v>81441.349976677768</v>
      </c>
      <c r="K45" s="3">
        <f>SUM('BIZ kWh ENTRY'!K45,'BIZ kWh ENTRY'!AA45,'BIZ kWh ENTRY'!AQ45,'BIZ kWh ENTRY'!BG45)</f>
        <v>131838.09577516574</v>
      </c>
      <c r="L45" s="3">
        <f>SUM('BIZ kWh ENTRY'!L45,'BIZ kWh ENTRY'!AB45,'BIZ kWh ENTRY'!AR45,'BIZ kWh ENTRY'!BH45)</f>
        <v>189200.70853787963</v>
      </c>
      <c r="M45" s="3">
        <f>SUM('BIZ kWh ENTRY'!M45,'BIZ kWh ENTRY'!AC45,'BIZ kWh ENTRY'!AS45,'BIZ kWh ENTRY'!BI45)</f>
        <v>145279.99363771407</v>
      </c>
      <c r="N45" s="3">
        <f>SUM('BIZ kWh ENTRY'!N45,'BIZ kWh ENTRY'!AD45,'BIZ kWh ENTRY'!AT45,'BIZ kWh ENTRY'!BJ45)</f>
        <v>586136.3250176505</v>
      </c>
      <c r="O45" s="61">
        <f t="shared" si="6"/>
        <v>1607816.1423383867</v>
      </c>
    </row>
    <row r="46" spans="1:15" x14ac:dyDescent="0.25">
      <c r="A46" s="415"/>
      <c r="B46" s="9" t="s">
        <v>50</v>
      </c>
      <c r="C46" s="3">
        <f>SUM('BIZ kWh ENTRY'!C46,'BIZ kWh ENTRY'!S46,'BIZ kWh ENTRY'!AI46,'BIZ kWh ENTRY'!AY46)</f>
        <v>0</v>
      </c>
      <c r="D46" s="3">
        <f>SUM('BIZ kWh ENTRY'!D46,'BIZ kWh ENTRY'!T46,'BIZ kWh ENTRY'!AJ46,'BIZ kWh ENTRY'!AZ46)</f>
        <v>0</v>
      </c>
      <c r="E46" s="3">
        <f>SUM('BIZ kWh ENTRY'!E46,'BIZ kWh ENTRY'!U46,'BIZ kWh ENTRY'!AK46,'BIZ kWh ENTRY'!BA46)</f>
        <v>0</v>
      </c>
      <c r="F46" s="3">
        <f>SUM('BIZ kWh ENTRY'!F46,'BIZ kWh ENTRY'!V46,'BIZ kWh ENTRY'!AL46,'BIZ kWh ENTRY'!BB46)</f>
        <v>0</v>
      </c>
      <c r="G46" s="3">
        <f>SUM('BIZ kWh ENTRY'!G46,'BIZ kWh ENTRY'!W46,'BIZ kWh ENTRY'!AM46,'BIZ kWh ENTRY'!BC46)</f>
        <v>0</v>
      </c>
      <c r="H46" s="3">
        <f>SUM('BIZ kWh ENTRY'!H46,'BIZ kWh ENTRY'!X46,'BIZ kWh ENTRY'!AN46,'BIZ kWh ENTRY'!BD46)</f>
        <v>0</v>
      </c>
      <c r="I46" s="3">
        <f>SUM('BIZ kWh ENTRY'!I46,'BIZ kWh ENTRY'!Y46,'BIZ kWh ENTRY'!AO46,'BIZ kWh ENTRY'!BE46)</f>
        <v>0</v>
      </c>
      <c r="J46" s="3">
        <f>SUM('BIZ kWh ENTRY'!J46,'BIZ kWh ENTRY'!Z46,'BIZ kWh ENTRY'!AP46,'BIZ kWh ENTRY'!BF46)</f>
        <v>0</v>
      </c>
      <c r="K46" s="3">
        <f>SUM('BIZ kWh ENTRY'!K46,'BIZ kWh ENTRY'!AA46,'BIZ kWh ENTRY'!AQ46,'BIZ kWh ENTRY'!BG46)</f>
        <v>0</v>
      </c>
      <c r="L46" s="3">
        <f>SUM('BIZ kWh ENTRY'!L46,'BIZ kWh ENTRY'!AB46,'BIZ kWh ENTRY'!AR46,'BIZ kWh ENTRY'!BH46)</f>
        <v>0</v>
      </c>
      <c r="M46" s="3">
        <f>SUM('BIZ kWh ENTRY'!M46,'BIZ kWh ENTRY'!AC46,'BIZ kWh ENTRY'!AS46,'BIZ kWh ENTRY'!BI46)</f>
        <v>0</v>
      </c>
      <c r="N46" s="3">
        <f>SUM('BIZ kWh ENTRY'!N46,'BIZ kWh ENTRY'!AD46,'BIZ kWh ENTRY'!AT46,'BIZ kWh ENTRY'!BJ46)</f>
        <v>0</v>
      </c>
      <c r="O46" s="61">
        <f t="shared" si="6"/>
        <v>0</v>
      </c>
    </row>
    <row r="47" spans="1:15" x14ac:dyDescent="0.25">
      <c r="A47" s="415"/>
      <c r="B47" s="9" t="s">
        <v>49</v>
      </c>
      <c r="C47" s="3">
        <f>SUM('BIZ kWh ENTRY'!C47,'BIZ kWh ENTRY'!S47,'BIZ kWh ENTRY'!AI47,'BIZ kWh ENTRY'!AY47)</f>
        <v>0</v>
      </c>
      <c r="D47" s="3">
        <f>SUM('BIZ kWh ENTRY'!D47,'BIZ kWh ENTRY'!T47,'BIZ kWh ENTRY'!AJ47,'BIZ kWh ENTRY'!AZ47)</f>
        <v>0</v>
      </c>
      <c r="E47" s="3">
        <f>SUM('BIZ kWh ENTRY'!E47,'BIZ kWh ENTRY'!U47,'BIZ kWh ENTRY'!AK47,'BIZ kWh ENTRY'!BA47)</f>
        <v>3035.5937733110704</v>
      </c>
      <c r="F47" s="3">
        <f>SUM('BIZ kWh ENTRY'!F47,'BIZ kWh ENTRY'!V47,'BIZ kWh ENTRY'!AL47,'BIZ kWh ENTRY'!BB47)</f>
        <v>0</v>
      </c>
      <c r="G47" s="3">
        <f>SUM('BIZ kWh ENTRY'!G47,'BIZ kWh ENTRY'!W47,'BIZ kWh ENTRY'!AM47,'BIZ kWh ENTRY'!BC47)</f>
        <v>1402.5466401967453</v>
      </c>
      <c r="H47" s="3">
        <f>SUM('BIZ kWh ENTRY'!H47,'BIZ kWh ENTRY'!X47,'BIZ kWh ENTRY'!AN47,'BIZ kWh ENTRY'!BD47)</f>
        <v>2960.2931135300155</v>
      </c>
      <c r="I47" s="3">
        <f>SUM('BIZ kWh ENTRY'!I47,'BIZ kWh ENTRY'!Y47,'BIZ kWh ENTRY'!AO47,'BIZ kWh ENTRY'!BE47)</f>
        <v>0</v>
      </c>
      <c r="J47" s="3">
        <f>SUM('BIZ kWh ENTRY'!J47,'BIZ kWh ENTRY'!Z47,'BIZ kWh ENTRY'!AP47,'BIZ kWh ENTRY'!BF47)</f>
        <v>0</v>
      </c>
      <c r="K47" s="3">
        <f>SUM('BIZ kWh ENTRY'!K47,'BIZ kWh ENTRY'!AA47,'BIZ kWh ENTRY'!AQ47,'BIZ kWh ENTRY'!BG47)</f>
        <v>4962.9457751879909</v>
      </c>
      <c r="L47" s="3">
        <f>SUM('BIZ kWh ENTRY'!L47,'BIZ kWh ENTRY'!AB47,'BIZ kWh ENTRY'!AR47,'BIZ kWh ENTRY'!BH47)</f>
        <v>147125.41811404817</v>
      </c>
      <c r="M47" s="3">
        <f>SUM('BIZ kWh ENTRY'!M47,'BIZ kWh ENTRY'!AC47,'BIZ kWh ENTRY'!AS47,'BIZ kWh ENTRY'!BI47)</f>
        <v>66185.25624816952</v>
      </c>
      <c r="N47" s="3">
        <f>SUM('BIZ kWh ENTRY'!N47,'BIZ kWh ENTRY'!AD47,'BIZ kWh ENTRY'!AT47,'BIZ kWh ENTRY'!BJ47)</f>
        <v>10573.132335974973</v>
      </c>
      <c r="O47" s="61">
        <f t="shared" si="6"/>
        <v>236245.1860004185</v>
      </c>
    </row>
    <row r="48" spans="1:15" ht="15.75" thickBot="1" x14ac:dyDescent="0.3">
      <c r="A48" s="416"/>
      <c r="B48" s="9" t="s">
        <v>48</v>
      </c>
      <c r="C48" s="3">
        <f>SUM('BIZ kWh ENTRY'!C48,'BIZ kWh ENTRY'!S48,'BIZ kWh ENTRY'!AI48,'BIZ kWh ENTRY'!AY48)</f>
        <v>0</v>
      </c>
      <c r="D48" s="3">
        <f>SUM('BIZ kWh ENTRY'!D48,'BIZ kWh ENTRY'!T48,'BIZ kWh ENTRY'!AJ48,'BIZ kWh ENTRY'!AZ48)</f>
        <v>0</v>
      </c>
      <c r="E48" s="3">
        <f>SUM('BIZ kWh ENTRY'!E48,'BIZ kWh ENTRY'!U48,'BIZ kWh ENTRY'!AK48,'BIZ kWh ENTRY'!BA48)</f>
        <v>0</v>
      </c>
      <c r="F48" s="3">
        <f>SUM('BIZ kWh ENTRY'!F48,'BIZ kWh ENTRY'!V48,'BIZ kWh ENTRY'!AL48,'BIZ kWh ENTRY'!BB48)</f>
        <v>0</v>
      </c>
      <c r="G48" s="3">
        <f>SUM('BIZ kWh ENTRY'!G48,'BIZ kWh ENTRY'!W48,'BIZ kWh ENTRY'!AM48,'BIZ kWh ENTRY'!BC48)</f>
        <v>0</v>
      </c>
      <c r="H48" s="3">
        <f>SUM('BIZ kWh ENTRY'!H48,'BIZ kWh ENTRY'!X48,'BIZ kWh ENTRY'!AN48,'BIZ kWh ENTRY'!BD48)</f>
        <v>0</v>
      </c>
      <c r="I48" s="3">
        <f>SUM('BIZ kWh ENTRY'!I48,'BIZ kWh ENTRY'!Y48,'BIZ kWh ENTRY'!AO48,'BIZ kWh ENTRY'!BE48)</f>
        <v>202174.13323767591</v>
      </c>
      <c r="J48" s="3">
        <f>SUM('BIZ kWh ENTRY'!J48,'BIZ kWh ENTRY'!Z48,'BIZ kWh ENTRY'!AP48,'BIZ kWh ENTRY'!BF48)</f>
        <v>0</v>
      </c>
      <c r="K48" s="3">
        <f>SUM('BIZ kWh ENTRY'!K48,'BIZ kWh ENTRY'!AA48,'BIZ kWh ENTRY'!AQ48,'BIZ kWh ENTRY'!BG48)</f>
        <v>0</v>
      </c>
      <c r="L48" s="3">
        <f>SUM('BIZ kWh ENTRY'!L48,'BIZ kWh ENTRY'!AB48,'BIZ kWh ENTRY'!AR48,'BIZ kWh ENTRY'!BH48)</f>
        <v>0</v>
      </c>
      <c r="M48" s="3">
        <f>SUM('BIZ kWh ENTRY'!M48,'BIZ kWh ENTRY'!AC48,'BIZ kWh ENTRY'!AS48,'BIZ kWh ENTRY'!BI48)</f>
        <v>0</v>
      </c>
      <c r="N48" s="3">
        <f>SUM('BIZ kWh ENTRY'!N48,'BIZ kWh ENTRY'!AD48,'BIZ kWh ENTRY'!AT48,'BIZ kWh ENTRY'!BJ48)</f>
        <v>0</v>
      </c>
      <c r="O48" s="61">
        <f t="shared" si="6"/>
        <v>202174.13323767591</v>
      </c>
    </row>
    <row r="49" spans="1:15" ht="15.75" thickBot="1" x14ac:dyDescent="0.3">
      <c r="A49" s="65"/>
      <c r="B49" s="149" t="s">
        <v>43</v>
      </c>
      <c r="C49" s="150">
        <f t="shared" ref="C49:N49" si="7">SUM(C36:C48)</f>
        <v>0</v>
      </c>
      <c r="D49" s="150">
        <f t="shared" si="7"/>
        <v>89590.460583926237</v>
      </c>
      <c r="E49" s="150">
        <f t="shared" si="7"/>
        <v>246858.26143222352</v>
      </c>
      <c r="F49" s="150">
        <f t="shared" si="7"/>
        <v>2333950.5663019251</v>
      </c>
      <c r="G49" s="150">
        <f t="shared" si="7"/>
        <v>967608.11337850231</v>
      </c>
      <c r="H49" s="150">
        <f t="shared" si="7"/>
        <v>1419310.254865949</v>
      </c>
      <c r="I49" s="150">
        <f t="shared" si="7"/>
        <v>1197535.5540590945</v>
      </c>
      <c r="J49" s="150">
        <f t="shared" si="7"/>
        <v>350483.06006119645</v>
      </c>
      <c r="K49" s="150">
        <f t="shared" si="7"/>
        <v>2018167.1832562822</v>
      </c>
      <c r="L49" s="150">
        <f t="shared" si="7"/>
        <v>1676940.0983287003</v>
      </c>
      <c r="M49" s="150">
        <f t="shared" si="7"/>
        <v>2076314.6552919359</v>
      </c>
      <c r="N49" s="150">
        <f t="shared" si="7"/>
        <v>6310061.4277965184</v>
      </c>
      <c r="O49" s="64">
        <f t="shared" si="6"/>
        <v>18686819.635356255</v>
      </c>
    </row>
    <row r="50" spans="1:15" ht="21.75" thickBot="1" x14ac:dyDescent="0.4">
      <c r="A50" s="67"/>
    </row>
    <row r="51" spans="1:15" ht="21.75" thickBot="1" x14ac:dyDescent="0.4">
      <c r="A51" s="67"/>
      <c r="B51" s="145" t="s">
        <v>36</v>
      </c>
      <c r="C51" s="146" t="str">
        <f>C$3</f>
        <v>Jan</v>
      </c>
      <c r="D51" s="146" t="str">
        <f t="shared" ref="D51:N51" si="8">D$3</f>
        <v>Feb</v>
      </c>
      <c r="E51" s="146" t="str">
        <f t="shared" si="8"/>
        <v>Mar</v>
      </c>
      <c r="F51" s="146" t="str">
        <f t="shared" si="8"/>
        <v>Apr</v>
      </c>
      <c r="G51" s="146" t="str">
        <f t="shared" si="8"/>
        <v>May</v>
      </c>
      <c r="H51" s="146" t="str">
        <f t="shared" si="8"/>
        <v>Jun</v>
      </c>
      <c r="I51" s="146" t="str">
        <f t="shared" si="8"/>
        <v>Jul</v>
      </c>
      <c r="J51" s="146" t="str">
        <f t="shared" si="8"/>
        <v>Aug</v>
      </c>
      <c r="K51" s="146" t="str">
        <f t="shared" si="8"/>
        <v>Sep</v>
      </c>
      <c r="L51" s="146" t="str">
        <f t="shared" si="8"/>
        <v>Oct</v>
      </c>
      <c r="M51" s="146" t="str">
        <f t="shared" si="8"/>
        <v>Nov</v>
      </c>
      <c r="N51" s="146" t="str">
        <f t="shared" si="8"/>
        <v>Dec</v>
      </c>
      <c r="O51" s="147" t="s">
        <v>34</v>
      </c>
    </row>
    <row r="52" spans="1:15" ht="15" customHeight="1" x14ac:dyDescent="0.25">
      <c r="A52" s="414" t="s">
        <v>63</v>
      </c>
      <c r="B52" s="9" t="s">
        <v>60</v>
      </c>
      <c r="C52" s="3">
        <f>SUM('BIZ kWh ENTRY'!C52,'BIZ kWh ENTRY'!S52,'BIZ kWh ENTRY'!AI52,'BIZ kWh ENTRY'!AY52)</f>
        <v>0</v>
      </c>
      <c r="D52" s="3">
        <f>SUM('BIZ kWh ENTRY'!D52,'BIZ kWh ENTRY'!T52,'BIZ kWh ENTRY'!AJ52,'BIZ kWh ENTRY'!AZ52)</f>
        <v>0</v>
      </c>
      <c r="E52" s="3">
        <f>SUM('BIZ kWh ENTRY'!E52,'BIZ kWh ENTRY'!U52,'BIZ kWh ENTRY'!AK52,'BIZ kWh ENTRY'!BA52)</f>
        <v>0</v>
      </c>
      <c r="F52" s="3">
        <f>SUM('BIZ kWh ENTRY'!F52,'BIZ kWh ENTRY'!V52,'BIZ kWh ENTRY'!AL52,'BIZ kWh ENTRY'!BB52)</f>
        <v>0</v>
      </c>
      <c r="G52" s="3">
        <f>SUM('BIZ kWh ENTRY'!G52,'BIZ kWh ENTRY'!W52,'BIZ kWh ENTRY'!AM52,'BIZ kWh ENTRY'!BC52)</f>
        <v>0</v>
      </c>
      <c r="H52" s="3">
        <f>SUM('BIZ kWh ENTRY'!H52,'BIZ kWh ENTRY'!X52,'BIZ kWh ENTRY'!AN52,'BIZ kWh ENTRY'!BD52)</f>
        <v>0</v>
      </c>
      <c r="I52" s="3">
        <f>SUM('BIZ kWh ENTRY'!I52,'BIZ kWh ENTRY'!Y52,'BIZ kWh ENTRY'!AO52,'BIZ kWh ENTRY'!BE52)</f>
        <v>0</v>
      </c>
      <c r="J52" s="3">
        <f>SUM('BIZ kWh ENTRY'!J52,'BIZ kWh ENTRY'!Z52,'BIZ kWh ENTRY'!AP52,'BIZ kWh ENTRY'!BF52)</f>
        <v>0</v>
      </c>
      <c r="K52" s="3">
        <f>SUM('BIZ kWh ENTRY'!K52,'BIZ kWh ENTRY'!AA52,'BIZ kWh ENTRY'!AQ52,'BIZ kWh ENTRY'!BG52)</f>
        <v>0</v>
      </c>
      <c r="L52" s="3">
        <f>SUM('BIZ kWh ENTRY'!L52,'BIZ kWh ENTRY'!AB52,'BIZ kWh ENTRY'!AR52,'BIZ kWh ENTRY'!BH52)</f>
        <v>0</v>
      </c>
      <c r="M52" s="3">
        <f>SUM('BIZ kWh ENTRY'!M52,'BIZ kWh ENTRY'!AC52,'BIZ kWh ENTRY'!AS52,'BIZ kWh ENTRY'!BI52)</f>
        <v>0</v>
      </c>
      <c r="N52" s="3">
        <f>SUM('BIZ kWh ENTRY'!N52,'BIZ kWh ENTRY'!AD52,'BIZ kWh ENTRY'!AT52,'BIZ kWh ENTRY'!BJ52)</f>
        <v>0</v>
      </c>
      <c r="O52" s="61">
        <f t="shared" ref="O52:O65" si="9">SUM(C52:N52)</f>
        <v>0</v>
      </c>
    </row>
    <row r="53" spans="1:15" x14ac:dyDescent="0.25">
      <c r="A53" s="415"/>
      <c r="B53" s="10" t="s">
        <v>59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61">
        <f t="shared" si="9"/>
        <v>0</v>
      </c>
    </row>
    <row r="54" spans="1:15" x14ac:dyDescent="0.25">
      <c r="A54" s="415"/>
      <c r="B54" s="9" t="s">
        <v>58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61">
        <f t="shared" si="9"/>
        <v>0</v>
      </c>
    </row>
    <row r="55" spans="1:15" x14ac:dyDescent="0.25">
      <c r="A55" s="415"/>
      <c r="B55" s="9" t="s">
        <v>57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0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0</v>
      </c>
      <c r="I55" s="3">
        <f>SUM('BIZ kWh ENTRY'!I55,'BIZ kWh ENTRY'!Y55,'BIZ kWh ENTRY'!AO55,'BIZ kWh ENTRY'!BE55)</f>
        <v>0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0</v>
      </c>
      <c r="N55" s="3">
        <f>SUM('BIZ kWh ENTRY'!N55,'BIZ kWh ENTRY'!AD55,'BIZ kWh ENTRY'!AT55,'BIZ kWh ENTRY'!BJ55)</f>
        <v>0</v>
      </c>
      <c r="O55" s="61">
        <f t="shared" si="9"/>
        <v>0</v>
      </c>
    </row>
    <row r="56" spans="1:15" x14ac:dyDescent="0.25">
      <c r="A56" s="415"/>
      <c r="B56" s="10" t="s">
        <v>56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61">
        <f t="shared" si="9"/>
        <v>0</v>
      </c>
    </row>
    <row r="57" spans="1:15" x14ac:dyDescent="0.25">
      <c r="A57" s="415"/>
      <c r="B57" s="9" t="s">
        <v>55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61">
        <f t="shared" si="9"/>
        <v>0</v>
      </c>
    </row>
    <row r="58" spans="1:15" x14ac:dyDescent="0.25">
      <c r="A58" s="415"/>
      <c r="B58" s="9" t="s">
        <v>54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0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0</v>
      </c>
      <c r="H58" s="3">
        <f>SUM('BIZ kWh ENTRY'!H58,'BIZ kWh ENTRY'!X58,'BIZ kWh ENTRY'!AN58,'BIZ kWh ENTRY'!BD58)</f>
        <v>0</v>
      </c>
      <c r="I58" s="3">
        <f>SUM('BIZ kWh ENTRY'!I58,'BIZ kWh ENTRY'!Y58,'BIZ kWh ENTRY'!AO58,'BIZ kWh ENTRY'!BE58)</f>
        <v>0</v>
      </c>
      <c r="J58" s="3">
        <f>SUM('BIZ kWh ENTRY'!J58,'BIZ kWh ENTRY'!Z58,'BIZ kWh ENTRY'!AP58,'BIZ kWh ENTRY'!BF58)</f>
        <v>0</v>
      </c>
      <c r="K58" s="3">
        <f>SUM('BIZ kWh ENTRY'!K58,'BIZ kWh ENTRY'!AA58,'BIZ kWh ENTRY'!AQ58,'BIZ kWh ENTRY'!BG58)</f>
        <v>0</v>
      </c>
      <c r="L58" s="3">
        <f>SUM('BIZ kWh ENTRY'!L58,'BIZ kWh ENTRY'!AB58,'BIZ kWh ENTRY'!AR58,'BIZ kWh ENTRY'!BH58)</f>
        <v>0</v>
      </c>
      <c r="M58" s="3">
        <f>SUM('BIZ kWh ENTRY'!M58,'BIZ kWh ENTRY'!AC58,'BIZ kWh ENTRY'!AS58,'BIZ kWh ENTRY'!BI58)</f>
        <v>0</v>
      </c>
      <c r="N58" s="3">
        <f>SUM('BIZ kWh ENTRY'!N58,'BIZ kWh ENTRY'!AD58,'BIZ kWh ENTRY'!AT58,'BIZ kWh ENTRY'!BJ58)</f>
        <v>0</v>
      </c>
      <c r="O58" s="61">
        <f t="shared" si="9"/>
        <v>0</v>
      </c>
    </row>
    <row r="59" spans="1:15" x14ac:dyDescent="0.25">
      <c r="A59" s="415"/>
      <c r="B59" s="9" t="s">
        <v>53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0</v>
      </c>
      <c r="J59" s="3">
        <f>SUM('BIZ kWh ENTRY'!J59,'BIZ kWh ENTRY'!Z59,'BIZ kWh ENTRY'!AP59,'BIZ kWh ENTRY'!BF59)</f>
        <v>0</v>
      </c>
      <c r="K59" s="3">
        <f>SUM('BIZ kWh ENTRY'!K59,'BIZ kWh ENTRY'!AA59,'BIZ kWh ENTRY'!AQ59,'BIZ kWh ENTRY'!BG59)</f>
        <v>0</v>
      </c>
      <c r="L59" s="3">
        <f>SUM('BIZ kWh ENTRY'!L59,'BIZ kWh ENTRY'!AB59,'BIZ kWh ENTRY'!AR59,'BIZ kWh ENTRY'!BH59)</f>
        <v>0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61">
        <f t="shared" si="9"/>
        <v>0</v>
      </c>
    </row>
    <row r="60" spans="1:15" x14ac:dyDescent="0.25">
      <c r="A60" s="415"/>
      <c r="B60" s="9" t="s">
        <v>52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61">
        <f t="shared" si="9"/>
        <v>0</v>
      </c>
    </row>
    <row r="61" spans="1:15" x14ac:dyDescent="0.25">
      <c r="A61" s="415"/>
      <c r="B61" s="9" t="s">
        <v>51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61">
        <f t="shared" si="9"/>
        <v>0</v>
      </c>
    </row>
    <row r="62" spans="1:15" x14ac:dyDescent="0.25">
      <c r="A62" s="415"/>
      <c r="B62" s="9" t="s">
        <v>50</v>
      </c>
      <c r="C62" s="3">
        <f>SUM('BIZ kWh ENTRY'!C62,'BIZ kWh ENTRY'!S62,'BIZ kWh ENTRY'!AI62,'BIZ kWh ENTRY'!AY62)</f>
        <v>0</v>
      </c>
      <c r="D62" s="3">
        <f>SUM('BIZ kWh ENTRY'!D62,'BIZ kWh ENTRY'!T62,'BIZ kWh ENTRY'!AJ62,'BIZ kWh ENTRY'!AZ62)</f>
        <v>0</v>
      </c>
      <c r="E62" s="3">
        <f>SUM('BIZ kWh ENTRY'!E62,'BIZ kWh ENTRY'!U62,'BIZ kWh ENTRY'!AK62,'BIZ kWh ENTRY'!BA62)</f>
        <v>0</v>
      </c>
      <c r="F62" s="3">
        <f>SUM('BIZ kWh ENTRY'!F62,'BIZ kWh ENTRY'!V62,'BIZ kWh ENTRY'!AL62,'BIZ kWh ENTRY'!BB62)</f>
        <v>0</v>
      </c>
      <c r="G62" s="3">
        <f>SUM('BIZ kWh ENTRY'!G62,'BIZ kWh ENTRY'!W62,'BIZ kWh ENTRY'!AM62,'BIZ kWh ENTRY'!BC62)</f>
        <v>0</v>
      </c>
      <c r="H62" s="3">
        <f>SUM('BIZ kWh ENTRY'!H62,'BIZ kWh ENTRY'!X62,'BIZ kWh ENTRY'!AN62,'BIZ kWh ENTRY'!BD62)</f>
        <v>0</v>
      </c>
      <c r="I62" s="3">
        <f>SUM('BIZ kWh ENTRY'!I62,'BIZ kWh ENTRY'!Y62,'BIZ kWh ENTRY'!AO62,'BIZ kWh ENTRY'!BE62)</f>
        <v>0</v>
      </c>
      <c r="J62" s="3">
        <f>SUM('BIZ kWh ENTRY'!J62,'BIZ kWh ENTRY'!Z62,'BIZ kWh ENTRY'!AP62,'BIZ kWh ENTRY'!BF62)</f>
        <v>0</v>
      </c>
      <c r="K62" s="3">
        <f>SUM('BIZ kWh ENTRY'!K62,'BIZ kWh ENTRY'!AA62,'BIZ kWh ENTRY'!AQ62,'BIZ kWh ENTRY'!BG62)</f>
        <v>0</v>
      </c>
      <c r="L62" s="3">
        <f>SUM('BIZ kWh ENTRY'!L62,'BIZ kWh ENTRY'!AB62,'BIZ kWh ENTRY'!AR62,'BIZ kWh ENTRY'!BH62)</f>
        <v>0</v>
      </c>
      <c r="M62" s="3">
        <f>SUM('BIZ kWh ENTRY'!M62,'BIZ kWh ENTRY'!AC62,'BIZ kWh ENTRY'!AS62,'BIZ kWh ENTRY'!BI62)</f>
        <v>0</v>
      </c>
      <c r="N62" s="3">
        <f>SUM('BIZ kWh ENTRY'!N62,'BIZ kWh ENTRY'!AD62,'BIZ kWh ENTRY'!AT62,'BIZ kWh ENTRY'!BJ62)</f>
        <v>0</v>
      </c>
      <c r="O62" s="61">
        <f t="shared" si="9"/>
        <v>0</v>
      </c>
    </row>
    <row r="63" spans="1:15" x14ac:dyDescent="0.25">
      <c r="A63" s="415"/>
      <c r="B63" s="9" t="s">
        <v>49</v>
      </c>
      <c r="C63" s="3">
        <f>SUM('BIZ kWh ENTRY'!C63,'BIZ kWh ENTRY'!S63,'BIZ kWh ENTRY'!AI63,'BIZ kWh ENTRY'!AY63)</f>
        <v>0</v>
      </c>
      <c r="D63" s="3">
        <f>SUM('BIZ kWh ENTRY'!D63,'BIZ kWh ENTRY'!T63,'BIZ kWh ENTRY'!AJ63,'BIZ kWh ENTRY'!AZ63)</f>
        <v>0</v>
      </c>
      <c r="E63" s="3">
        <f>SUM('BIZ kWh ENTRY'!E63,'BIZ kWh ENTRY'!U63,'BIZ kWh ENTRY'!AK63,'BIZ kWh ENTRY'!BA63)</f>
        <v>0</v>
      </c>
      <c r="F63" s="3">
        <f>SUM('BIZ kWh ENTRY'!F63,'BIZ kWh ENTRY'!V63,'BIZ kWh ENTRY'!AL63,'BIZ kWh ENTRY'!BB63)</f>
        <v>0</v>
      </c>
      <c r="G63" s="3">
        <f>SUM('BIZ kWh ENTRY'!G63,'BIZ kWh ENTRY'!W63,'BIZ kWh ENTRY'!AM63,'BIZ kWh ENTRY'!BC63)</f>
        <v>0</v>
      </c>
      <c r="H63" s="3">
        <f>SUM('BIZ kWh ENTRY'!H63,'BIZ kWh ENTRY'!X63,'BIZ kWh ENTRY'!AN63,'BIZ kWh ENTRY'!BD63)</f>
        <v>0</v>
      </c>
      <c r="I63" s="3">
        <f>SUM('BIZ kWh ENTRY'!I63,'BIZ kWh ENTRY'!Y63,'BIZ kWh ENTRY'!AO63,'BIZ kWh ENTRY'!BE63)</f>
        <v>0</v>
      </c>
      <c r="J63" s="3">
        <f>SUM('BIZ kWh ENTRY'!J63,'BIZ kWh ENTRY'!Z63,'BIZ kWh ENTRY'!AP63,'BIZ kWh ENTRY'!BF63)</f>
        <v>0</v>
      </c>
      <c r="K63" s="3">
        <f>SUM('BIZ kWh ENTRY'!K63,'BIZ kWh ENTRY'!AA63,'BIZ kWh ENTRY'!AQ63,'BIZ kWh ENTRY'!BG63)</f>
        <v>0</v>
      </c>
      <c r="L63" s="3">
        <f>SUM('BIZ kWh ENTRY'!L63,'BIZ kWh ENTRY'!AB63,'BIZ kWh ENTRY'!AR63,'BIZ kWh ENTRY'!BH63)</f>
        <v>0</v>
      </c>
      <c r="M63" s="3">
        <f>SUM('BIZ kWh ENTRY'!M63,'BIZ kWh ENTRY'!AC63,'BIZ kWh ENTRY'!AS63,'BIZ kWh ENTRY'!BI63)</f>
        <v>0</v>
      </c>
      <c r="N63" s="3">
        <f>SUM('BIZ kWh ENTRY'!N63,'BIZ kWh ENTRY'!AD63,'BIZ kWh ENTRY'!AT63,'BIZ kWh ENTRY'!BJ63)</f>
        <v>0</v>
      </c>
      <c r="O63" s="61">
        <f t="shared" si="9"/>
        <v>0</v>
      </c>
    </row>
    <row r="64" spans="1:15" ht="15.75" thickBot="1" x14ac:dyDescent="0.3">
      <c r="A64" s="416"/>
      <c r="B64" s="9" t="s">
        <v>48</v>
      </c>
      <c r="C64" s="3">
        <f>SUM('BIZ kWh ENTRY'!C64,'BIZ kWh ENTRY'!S64,'BIZ kWh ENTRY'!AI64,'BIZ kWh ENTRY'!AY64)</f>
        <v>0</v>
      </c>
      <c r="D64" s="3">
        <f>SUM('BIZ kWh ENTRY'!D64,'BIZ kWh ENTRY'!T64,'BIZ kWh ENTRY'!AJ64,'BIZ kWh ENTRY'!AZ64)</f>
        <v>0</v>
      </c>
      <c r="E64" s="3">
        <f>SUM('BIZ kWh ENTRY'!E64,'BIZ kWh ENTRY'!U64,'BIZ kWh ENTRY'!AK64,'BIZ kWh ENTRY'!BA64)</f>
        <v>0</v>
      </c>
      <c r="F64" s="3">
        <f>SUM('BIZ kWh ENTRY'!F64,'BIZ kWh ENTRY'!V64,'BIZ kWh ENTRY'!AL64,'BIZ kWh ENTRY'!BB64)</f>
        <v>0</v>
      </c>
      <c r="G64" s="3">
        <f>SUM('BIZ kWh ENTRY'!G64,'BIZ kWh ENTRY'!W64,'BIZ kWh ENTRY'!AM64,'BIZ kWh ENTRY'!BC64)</f>
        <v>0</v>
      </c>
      <c r="H64" s="3">
        <f>SUM('BIZ kWh ENTRY'!H64,'BIZ kWh ENTRY'!X64,'BIZ kWh ENTRY'!AN64,'BIZ kWh ENTRY'!BD64)</f>
        <v>0</v>
      </c>
      <c r="I64" s="3">
        <f>SUM('BIZ kWh ENTRY'!I64,'BIZ kWh ENTRY'!Y64,'BIZ kWh ENTRY'!AO64,'BIZ kWh ENTRY'!BE64)</f>
        <v>0</v>
      </c>
      <c r="J64" s="3">
        <f>SUM('BIZ kWh ENTRY'!J64,'BIZ kWh ENTRY'!Z64,'BIZ kWh ENTRY'!AP64,'BIZ kWh ENTRY'!BF64)</f>
        <v>0</v>
      </c>
      <c r="K64" s="3">
        <f>SUM('BIZ kWh ENTRY'!K64,'BIZ kWh ENTRY'!AA64,'BIZ kWh ENTRY'!AQ64,'BIZ kWh ENTRY'!BG64)</f>
        <v>0</v>
      </c>
      <c r="L64" s="3">
        <f>SUM('BIZ kWh ENTRY'!L64,'BIZ kWh ENTRY'!AB64,'BIZ kWh ENTRY'!AR64,'BIZ kWh ENTRY'!BH64)</f>
        <v>0</v>
      </c>
      <c r="M64" s="3">
        <f>SUM('BIZ kWh ENTRY'!M64,'BIZ kWh ENTRY'!AC64,'BIZ kWh ENTRY'!AS64,'BIZ kWh ENTRY'!BI64)</f>
        <v>0</v>
      </c>
      <c r="N64" s="3">
        <f>SUM('BIZ kWh ENTRY'!N64,'BIZ kWh ENTRY'!AD64,'BIZ kWh ENTRY'!AT64,'BIZ kWh ENTRY'!BJ64)</f>
        <v>0</v>
      </c>
      <c r="O64" s="61">
        <f t="shared" si="9"/>
        <v>0</v>
      </c>
    </row>
    <row r="65" spans="1:15" ht="15.75" thickBot="1" x14ac:dyDescent="0.3">
      <c r="A65" s="65"/>
      <c r="B65" s="149" t="s">
        <v>43</v>
      </c>
      <c r="C65" s="150">
        <f t="shared" ref="C65:N65" si="10">SUM(C52:C64)</f>
        <v>0</v>
      </c>
      <c r="D65" s="150">
        <f t="shared" si="10"/>
        <v>0</v>
      </c>
      <c r="E65" s="150">
        <f t="shared" si="10"/>
        <v>0</v>
      </c>
      <c r="F65" s="150">
        <f t="shared" si="10"/>
        <v>0</v>
      </c>
      <c r="G65" s="150">
        <f t="shared" si="10"/>
        <v>0</v>
      </c>
      <c r="H65" s="150">
        <f t="shared" si="10"/>
        <v>0</v>
      </c>
      <c r="I65" s="150">
        <f t="shared" si="10"/>
        <v>0</v>
      </c>
      <c r="J65" s="150">
        <f t="shared" si="10"/>
        <v>0</v>
      </c>
      <c r="K65" s="150">
        <f t="shared" si="10"/>
        <v>0</v>
      </c>
      <c r="L65" s="150">
        <f t="shared" si="10"/>
        <v>0</v>
      </c>
      <c r="M65" s="150">
        <f t="shared" si="10"/>
        <v>0</v>
      </c>
      <c r="N65" s="150">
        <f t="shared" si="10"/>
        <v>0</v>
      </c>
      <c r="O65" s="64">
        <f t="shared" si="9"/>
        <v>0</v>
      </c>
    </row>
    <row r="66" spans="1:15" ht="21.75" thickBot="1" x14ac:dyDescent="0.4">
      <c r="A66" s="67"/>
    </row>
    <row r="67" spans="1:15" ht="21.75" thickBot="1" x14ac:dyDescent="0.4">
      <c r="A67" s="67"/>
      <c r="B67" s="145" t="s">
        <v>36</v>
      </c>
      <c r="C67" s="146" t="str">
        <f>C$3</f>
        <v>Jan</v>
      </c>
      <c r="D67" s="146" t="str">
        <f t="shared" ref="D67:N67" si="11">D$3</f>
        <v>Feb</v>
      </c>
      <c r="E67" s="146" t="str">
        <f t="shared" si="11"/>
        <v>Mar</v>
      </c>
      <c r="F67" s="146" t="str">
        <f t="shared" si="11"/>
        <v>Apr</v>
      </c>
      <c r="G67" s="146" t="str">
        <f t="shared" si="11"/>
        <v>May</v>
      </c>
      <c r="H67" s="146" t="str">
        <f t="shared" si="11"/>
        <v>Jun</v>
      </c>
      <c r="I67" s="146" t="str">
        <f t="shared" si="11"/>
        <v>Jul</v>
      </c>
      <c r="J67" s="146" t="str">
        <f t="shared" si="11"/>
        <v>Aug</v>
      </c>
      <c r="K67" s="146" t="str">
        <f t="shared" si="11"/>
        <v>Sep</v>
      </c>
      <c r="L67" s="146" t="str">
        <f t="shared" si="11"/>
        <v>Oct</v>
      </c>
      <c r="M67" s="146" t="str">
        <f t="shared" si="11"/>
        <v>Nov</v>
      </c>
      <c r="N67" s="146" t="str">
        <f t="shared" si="11"/>
        <v>Dec</v>
      </c>
      <c r="O67" s="147" t="s">
        <v>34</v>
      </c>
    </row>
    <row r="68" spans="1:15" ht="15" customHeight="1" x14ac:dyDescent="0.25">
      <c r="A68" s="417" t="s">
        <v>166</v>
      </c>
      <c r="B68" s="9" t="s">
        <v>60</v>
      </c>
      <c r="C68" s="3">
        <f>SUM('BIZ kWh ENTRY'!C68,'BIZ kWh ENTRY'!S68,'BIZ kWh ENTRY'!AI68,'BIZ kWh ENTRY'!AY68)</f>
        <v>0</v>
      </c>
      <c r="D68" s="3">
        <f>SUM('BIZ kWh ENTRY'!D68,'BIZ kWh ENTRY'!T68,'BIZ kWh ENTRY'!AJ68,'BIZ kWh ENTRY'!AZ68)</f>
        <v>0</v>
      </c>
      <c r="E68" s="3">
        <f>SUM('BIZ kWh ENTRY'!E68,'BIZ kWh ENTRY'!U68,'BIZ kWh ENTRY'!AK68,'BIZ kWh ENTRY'!BA68)</f>
        <v>0</v>
      </c>
      <c r="F68" s="3">
        <f>SUM('BIZ kWh ENTRY'!F68,'BIZ kWh ENTRY'!V68,'BIZ kWh ENTRY'!AL68,'BIZ kWh ENTRY'!BB68)</f>
        <v>0</v>
      </c>
      <c r="G68" s="3">
        <f>SUM('BIZ kWh ENTRY'!G68,'BIZ kWh ENTRY'!W68,'BIZ kWh ENTRY'!AM68,'BIZ kWh ENTRY'!BC68)</f>
        <v>0</v>
      </c>
      <c r="H68" s="3">
        <f>SUM('BIZ kWh ENTRY'!H68,'BIZ kWh ENTRY'!X68,'BIZ kWh ENTRY'!AN68,'BIZ kWh ENTRY'!BD68)</f>
        <v>0</v>
      </c>
      <c r="I68" s="3">
        <f>SUM('BIZ kWh ENTRY'!I68,'BIZ kWh ENTRY'!Y68,'BIZ kWh ENTRY'!AO68,'BIZ kWh ENTRY'!BE68)</f>
        <v>0</v>
      </c>
      <c r="J68" s="3">
        <f>SUM('BIZ kWh ENTRY'!J68,'BIZ kWh ENTRY'!Z68,'BIZ kWh ENTRY'!AP68,'BIZ kWh ENTRY'!BF68)</f>
        <v>0</v>
      </c>
      <c r="K68" s="3">
        <f>SUM('BIZ kWh ENTRY'!K68,'BIZ kWh ENTRY'!AA68,'BIZ kWh ENTRY'!AQ68,'BIZ kWh ENTRY'!BG68)</f>
        <v>0</v>
      </c>
      <c r="L68" s="3">
        <f>SUM('BIZ kWh ENTRY'!L68,'BIZ kWh ENTRY'!AB68,'BIZ kWh ENTRY'!AR68,'BIZ kWh ENTRY'!BH68)</f>
        <v>0</v>
      </c>
      <c r="M68" s="3">
        <f>SUM('BIZ kWh ENTRY'!M68,'BIZ kWh ENTRY'!AC68,'BIZ kWh ENTRY'!AS68,'BIZ kWh ENTRY'!BI68)</f>
        <v>0</v>
      </c>
      <c r="N68" s="3">
        <f>SUM('BIZ kWh ENTRY'!N68,'BIZ kWh ENTRY'!AD68,'BIZ kWh ENTRY'!AT68,'BIZ kWh ENTRY'!BJ68)</f>
        <v>0</v>
      </c>
      <c r="O68" s="61">
        <f t="shared" ref="O68:O81" si="12">SUM(C68:N68)</f>
        <v>0</v>
      </c>
    </row>
    <row r="69" spans="1:15" x14ac:dyDescent="0.25">
      <c r="A69" s="418"/>
      <c r="B69" s="10" t="s">
        <v>59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61">
        <f t="shared" si="12"/>
        <v>0</v>
      </c>
    </row>
    <row r="70" spans="1:15" x14ac:dyDescent="0.25">
      <c r="A70" s="418"/>
      <c r="B70" s="9" t="s">
        <v>58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61">
        <f t="shared" si="12"/>
        <v>0</v>
      </c>
    </row>
    <row r="71" spans="1:15" x14ac:dyDescent="0.25">
      <c r="A71" s="418"/>
      <c r="B71" s="9" t="s">
        <v>57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0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0</v>
      </c>
      <c r="M71" s="3">
        <f>SUM('BIZ kWh ENTRY'!M71,'BIZ kWh ENTRY'!AC71,'BIZ kWh ENTRY'!AS71,'BIZ kWh ENTRY'!BI71)</f>
        <v>0</v>
      </c>
      <c r="N71" s="3">
        <f>SUM('BIZ kWh ENTRY'!N71,'BIZ kWh ENTRY'!AD71,'BIZ kWh ENTRY'!AT71,'BIZ kWh ENTRY'!BJ71)</f>
        <v>0</v>
      </c>
      <c r="O71" s="61">
        <f t="shared" si="12"/>
        <v>0</v>
      </c>
    </row>
    <row r="72" spans="1:15" x14ac:dyDescent="0.25">
      <c r="A72" s="418"/>
      <c r="B72" s="10" t="s">
        <v>56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61">
        <f t="shared" si="12"/>
        <v>0</v>
      </c>
    </row>
    <row r="73" spans="1:15" x14ac:dyDescent="0.25">
      <c r="A73" s="418"/>
      <c r="B73" s="9" t="s">
        <v>55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61">
        <f t="shared" si="12"/>
        <v>0</v>
      </c>
    </row>
    <row r="74" spans="1:15" x14ac:dyDescent="0.25">
      <c r="A74" s="418"/>
      <c r="B74" s="9" t="s">
        <v>54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0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0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0</v>
      </c>
      <c r="N74" s="3">
        <f>SUM('BIZ kWh ENTRY'!N74,'BIZ kWh ENTRY'!AD74,'BIZ kWh ENTRY'!AT74,'BIZ kWh ENTRY'!BJ74)</f>
        <v>0</v>
      </c>
      <c r="O74" s="61">
        <f t="shared" si="12"/>
        <v>0</v>
      </c>
    </row>
    <row r="75" spans="1:15" x14ac:dyDescent="0.25">
      <c r="A75" s="418"/>
      <c r="B75" s="9" t="s">
        <v>53</v>
      </c>
      <c r="C75" s="3">
        <f>SUM('BIZ kWh ENTRY'!C75,'BIZ kWh ENTRY'!S75,'BIZ kWh ENTRY'!AI75,'BIZ kWh ENTRY'!AY75)</f>
        <v>0</v>
      </c>
      <c r="D75" s="3">
        <f>SUM('BIZ kWh ENTRY'!D75,'BIZ kWh ENTRY'!T75,'BIZ kWh ENTRY'!AJ75,'BIZ kWh ENTRY'!AZ75)</f>
        <v>0</v>
      </c>
      <c r="E75" s="3">
        <f>SUM('BIZ kWh ENTRY'!E75,'BIZ kWh ENTRY'!U75,'BIZ kWh ENTRY'!AK75,'BIZ kWh ENTRY'!BA75)</f>
        <v>0</v>
      </c>
      <c r="F75" s="3">
        <f>SUM('BIZ kWh ENTRY'!F75,'BIZ kWh ENTRY'!V75,'BIZ kWh ENTRY'!AL75,'BIZ kWh ENTRY'!BB75)</f>
        <v>0</v>
      </c>
      <c r="G75" s="3">
        <f>SUM('BIZ kWh ENTRY'!G75,'BIZ kWh ENTRY'!W75,'BIZ kWh ENTRY'!AM75,'BIZ kWh ENTRY'!BC75)</f>
        <v>0</v>
      </c>
      <c r="H75" s="3">
        <f>SUM('BIZ kWh ENTRY'!H75,'BIZ kWh ENTRY'!X75,'BIZ kWh ENTRY'!AN75,'BIZ kWh ENTRY'!BD75)</f>
        <v>0</v>
      </c>
      <c r="I75" s="3">
        <f>SUM('BIZ kWh ENTRY'!I75,'BIZ kWh ENTRY'!Y75,'BIZ kWh ENTRY'!AO75,'BIZ kWh ENTRY'!BE75)</f>
        <v>0</v>
      </c>
      <c r="J75" s="3">
        <f>SUM('BIZ kWh ENTRY'!J75,'BIZ kWh ENTRY'!Z75,'BIZ kWh ENTRY'!AP75,'BIZ kWh ENTRY'!BF75)</f>
        <v>0</v>
      </c>
      <c r="K75" s="3">
        <f>SUM('BIZ kWh ENTRY'!K75,'BIZ kWh ENTRY'!AA75,'BIZ kWh ENTRY'!AQ75,'BIZ kWh ENTRY'!BG75)</f>
        <v>0</v>
      </c>
      <c r="L75" s="3">
        <f>SUM('BIZ kWh ENTRY'!L75,'BIZ kWh ENTRY'!AB75,'BIZ kWh ENTRY'!AR75,'BIZ kWh ENTRY'!BH75)</f>
        <v>0</v>
      </c>
      <c r="M75" s="3">
        <f>SUM('BIZ kWh ENTRY'!M75,'BIZ kWh ENTRY'!AC75,'BIZ kWh ENTRY'!AS75,'BIZ kWh ENTRY'!BI75)</f>
        <v>0</v>
      </c>
      <c r="N75" s="3">
        <f>SUM('BIZ kWh ENTRY'!N75,'BIZ kWh ENTRY'!AD75,'BIZ kWh ENTRY'!AT75,'BIZ kWh ENTRY'!BJ75)</f>
        <v>0</v>
      </c>
      <c r="O75" s="61">
        <f t="shared" si="12"/>
        <v>0</v>
      </c>
    </row>
    <row r="76" spans="1:15" x14ac:dyDescent="0.25">
      <c r="A76" s="418"/>
      <c r="B76" s="9" t="s">
        <v>52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0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0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0</v>
      </c>
      <c r="L76" s="3">
        <f>SUM('BIZ kWh ENTRY'!L76,'BIZ kWh ENTRY'!AB76,'BIZ kWh ENTRY'!AR76,'BIZ kWh ENTRY'!BH76)</f>
        <v>0</v>
      </c>
      <c r="M76" s="3">
        <f>SUM('BIZ kWh ENTRY'!M76,'BIZ kWh ENTRY'!AC76,'BIZ kWh ENTRY'!AS76,'BIZ kWh ENTRY'!BI76)</f>
        <v>0</v>
      </c>
      <c r="N76" s="3">
        <f>SUM('BIZ kWh ENTRY'!N76,'BIZ kWh ENTRY'!AD76,'BIZ kWh ENTRY'!AT76,'BIZ kWh ENTRY'!BJ76)</f>
        <v>0</v>
      </c>
      <c r="O76" s="61">
        <f t="shared" si="12"/>
        <v>0</v>
      </c>
    </row>
    <row r="77" spans="1:15" x14ac:dyDescent="0.25">
      <c r="A77" s="418"/>
      <c r="B77" s="9" t="s">
        <v>51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61">
        <f t="shared" si="12"/>
        <v>0</v>
      </c>
    </row>
    <row r="78" spans="1:15" x14ac:dyDescent="0.25">
      <c r="A78" s="418"/>
      <c r="B78" s="9" t="s">
        <v>50</v>
      </c>
      <c r="C78" s="3">
        <f>SUM('BIZ kWh ENTRY'!C78,'BIZ kWh ENTRY'!S78,'BIZ kWh ENTRY'!AI78,'BIZ kWh ENTRY'!AY78)</f>
        <v>0</v>
      </c>
      <c r="D78" s="3">
        <f>SUM('BIZ kWh ENTRY'!D78,'BIZ kWh ENTRY'!T78,'BIZ kWh ENTRY'!AJ78,'BIZ kWh ENTRY'!AZ78)</f>
        <v>0</v>
      </c>
      <c r="E78" s="3">
        <f>SUM('BIZ kWh ENTRY'!E78,'BIZ kWh ENTRY'!U78,'BIZ kWh ENTRY'!AK78,'BIZ kWh ENTRY'!BA78)</f>
        <v>0</v>
      </c>
      <c r="F78" s="3">
        <f>SUM('BIZ kWh ENTRY'!F78,'BIZ kWh ENTRY'!V78,'BIZ kWh ENTRY'!AL78,'BIZ kWh ENTRY'!BB78)</f>
        <v>0</v>
      </c>
      <c r="G78" s="3">
        <f>SUM('BIZ kWh ENTRY'!G78,'BIZ kWh ENTRY'!W78,'BIZ kWh ENTRY'!AM78,'BIZ kWh ENTRY'!BC78)</f>
        <v>0</v>
      </c>
      <c r="H78" s="3">
        <f>SUM('BIZ kWh ENTRY'!H78,'BIZ kWh ENTRY'!X78,'BIZ kWh ENTRY'!AN78,'BIZ kWh ENTRY'!BD78)</f>
        <v>0</v>
      </c>
      <c r="I78" s="3">
        <f>SUM('BIZ kWh ENTRY'!I78,'BIZ kWh ENTRY'!Y78,'BIZ kWh ENTRY'!AO78,'BIZ kWh ENTRY'!BE78)</f>
        <v>0</v>
      </c>
      <c r="J78" s="3">
        <f>SUM('BIZ kWh ENTRY'!J78,'BIZ kWh ENTRY'!Z78,'BIZ kWh ENTRY'!AP78,'BIZ kWh ENTRY'!BF78)</f>
        <v>0</v>
      </c>
      <c r="K78" s="3">
        <f>SUM('BIZ kWh ENTRY'!K78,'BIZ kWh ENTRY'!AA78,'BIZ kWh ENTRY'!AQ78,'BIZ kWh ENTRY'!BG78)</f>
        <v>0</v>
      </c>
      <c r="L78" s="3">
        <f>SUM('BIZ kWh ENTRY'!L78,'BIZ kWh ENTRY'!AB78,'BIZ kWh ENTRY'!AR78,'BIZ kWh ENTRY'!BH78)</f>
        <v>0</v>
      </c>
      <c r="M78" s="3">
        <f>SUM('BIZ kWh ENTRY'!M78,'BIZ kWh ENTRY'!AC78,'BIZ kWh ENTRY'!AS78,'BIZ kWh ENTRY'!BI78)</f>
        <v>0</v>
      </c>
      <c r="N78" s="3">
        <f>SUM('BIZ kWh ENTRY'!N78,'BIZ kWh ENTRY'!AD78,'BIZ kWh ENTRY'!AT78,'BIZ kWh ENTRY'!BJ78)</f>
        <v>0</v>
      </c>
      <c r="O78" s="61">
        <f t="shared" si="12"/>
        <v>0</v>
      </c>
    </row>
    <row r="79" spans="1:15" x14ac:dyDescent="0.25">
      <c r="A79" s="418"/>
      <c r="B79" s="9" t="s">
        <v>49</v>
      </c>
      <c r="C79" s="3">
        <f>SUM('BIZ kWh ENTRY'!C79,'BIZ kWh ENTRY'!S79,'BIZ kWh ENTRY'!AI79,'BIZ kWh ENTRY'!AY79)</f>
        <v>0</v>
      </c>
      <c r="D79" s="3">
        <f>SUM('BIZ kWh ENTRY'!D79,'BIZ kWh ENTRY'!T79,'BIZ kWh ENTRY'!AJ79,'BIZ kWh ENTRY'!AZ79)</f>
        <v>0</v>
      </c>
      <c r="E79" s="3">
        <f>SUM('BIZ kWh ENTRY'!E79,'BIZ kWh ENTRY'!U79,'BIZ kWh ENTRY'!AK79,'BIZ kWh ENTRY'!BA79)</f>
        <v>0</v>
      </c>
      <c r="F79" s="3">
        <f>SUM('BIZ kWh ENTRY'!F79,'BIZ kWh ENTRY'!V79,'BIZ kWh ENTRY'!AL79,'BIZ kWh ENTRY'!BB79)</f>
        <v>0</v>
      </c>
      <c r="G79" s="3">
        <f>SUM('BIZ kWh ENTRY'!G79,'BIZ kWh ENTRY'!W79,'BIZ kWh ENTRY'!AM79,'BIZ kWh ENTRY'!BC79)</f>
        <v>0</v>
      </c>
      <c r="H79" s="3">
        <f>SUM('BIZ kWh ENTRY'!H79,'BIZ kWh ENTRY'!X79,'BIZ kWh ENTRY'!AN79,'BIZ kWh ENTRY'!BD79)</f>
        <v>0</v>
      </c>
      <c r="I79" s="3">
        <f>SUM('BIZ kWh ENTRY'!I79,'BIZ kWh ENTRY'!Y79,'BIZ kWh ENTRY'!AO79,'BIZ kWh ENTRY'!BE79)</f>
        <v>0</v>
      </c>
      <c r="J79" s="3">
        <f>SUM('BIZ kWh ENTRY'!J79,'BIZ kWh ENTRY'!Z79,'BIZ kWh ENTRY'!AP79,'BIZ kWh ENTRY'!BF79)</f>
        <v>0</v>
      </c>
      <c r="K79" s="3">
        <f>SUM('BIZ kWh ENTRY'!K79,'BIZ kWh ENTRY'!AA79,'BIZ kWh ENTRY'!AQ79,'BIZ kWh ENTRY'!BG79)</f>
        <v>0</v>
      </c>
      <c r="L79" s="3">
        <f>SUM('BIZ kWh ENTRY'!L79,'BIZ kWh ENTRY'!AB79,'BIZ kWh ENTRY'!AR79,'BIZ kWh ENTRY'!BH79)</f>
        <v>0</v>
      </c>
      <c r="M79" s="3">
        <f>SUM('BIZ kWh ENTRY'!M79,'BIZ kWh ENTRY'!AC79,'BIZ kWh ENTRY'!AS79,'BIZ kWh ENTRY'!BI79)</f>
        <v>0</v>
      </c>
      <c r="N79" s="3">
        <f>SUM('BIZ kWh ENTRY'!N79,'BIZ kWh ENTRY'!AD79,'BIZ kWh ENTRY'!AT79,'BIZ kWh ENTRY'!BJ79)</f>
        <v>0</v>
      </c>
      <c r="O79" s="61">
        <f t="shared" si="12"/>
        <v>0</v>
      </c>
    </row>
    <row r="80" spans="1:15" ht="15.75" thickBot="1" x14ac:dyDescent="0.3">
      <c r="A80" s="419"/>
      <c r="B80" s="9" t="s">
        <v>48</v>
      </c>
      <c r="C80" s="3">
        <f>SUM('BIZ kWh ENTRY'!C80,'BIZ kWh ENTRY'!S80,'BIZ kWh ENTRY'!AI80,'BIZ kWh ENTRY'!AY80)</f>
        <v>0</v>
      </c>
      <c r="D80" s="3">
        <f>SUM('BIZ kWh ENTRY'!D80,'BIZ kWh ENTRY'!T80,'BIZ kWh ENTRY'!AJ80,'BIZ kWh ENTRY'!AZ80)</f>
        <v>0</v>
      </c>
      <c r="E80" s="3">
        <f>SUM('BIZ kWh ENTRY'!E80,'BIZ kWh ENTRY'!U80,'BIZ kWh ENTRY'!AK80,'BIZ kWh ENTRY'!BA80)</f>
        <v>0</v>
      </c>
      <c r="F80" s="3">
        <f>SUM('BIZ kWh ENTRY'!F80,'BIZ kWh ENTRY'!V80,'BIZ kWh ENTRY'!AL80,'BIZ kWh ENTRY'!BB80)</f>
        <v>0</v>
      </c>
      <c r="G80" s="3">
        <f>SUM('BIZ kWh ENTRY'!G80,'BIZ kWh ENTRY'!W80,'BIZ kWh ENTRY'!AM80,'BIZ kWh ENTRY'!BC80)</f>
        <v>0</v>
      </c>
      <c r="H80" s="3">
        <f>SUM('BIZ kWh ENTRY'!H80,'BIZ kWh ENTRY'!X80,'BIZ kWh ENTRY'!AN80,'BIZ kWh ENTRY'!BD80)</f>
        <v>0</v>
      </c>
      <c r="I80" s="3">
        <f>SUM('BIZ kWh ENTRY'!I80,'BIZ kWh ENTRY'!Y80,'BIZ kWh ENTRY'!AO80,'BIZ kWh ENTRY'!BE80)</f>
        <v>0</v>
      </c>
      <c r="J80" s="3">
        <f>SUM('BIZ kWh ENTRY'!J80,'BIZ kWh ENTRY'!Z80,'BIZ kWh ENTRY'!AP80,'BIZ kWh ENTRY'!BF80)</f>
        <v>0</v>
      </c>
      <c r="K80" s="3">
        <f>SUM('BIZ kWh ENTRY'!K80,'BIZ kWh ENTRY'!AA80,'BIZ kWh ENTRY'!AQ80,'BIZ kWh ENTRY'!BG80)</f>
        <v>0</v>
      </c>
      <c r="L80" s="3">
        <f>SUM('BIZ kWh ENTRY'!L80,'BIZ kWh ENTRY'!AB80,'BIZ kWh ENTRY'!AR80,'BIZ kWh ENTRY'!BH80)</f>
        <v>0</v>
      </c>
      <c r="M80" s="3">
        <f>SUM('BIZ kWh ENTRY'!M80,'BIZ kWh ENTRY'!AC80,'BIZ kWh ENTRY'!AS80,'BIZ kWh ENTRY'!BI80)</f>
        <v>0</v>
      </c>
      <c r="N80" s="3">
        <f>SUM('BIZ kWh ENTRY'!N80,'BIZ kWh ENTRY'!AD80,'BIZ kWh ENTRY'!AT80,'BIZ kWh ENTRY'!BJ80)</f>
        <v>0</v>
      </c>
      <c r="O80" s="61">
        <f t="shared" si="12"/>
        <v>0</v>
      </c>
    </row>
    <row r="81" spans="1:16" ht="15.75" thickBot="1" x14ac:dyDescent="0.3">
      <c r="A81" s="65"/>
      <c r="B81" s="149" t="s">
        <v>43</v>
      </c>
      <c r="C81" s="150">
        <f t="shared" ref="C81:N81" si="13">SUM(C68:C80)</f>
        <v>0</v>
      </c>
      <c r="D81" s="150">
        <f t="shared" si="13"/>
        <v>0</v>
      </c>
      <c r="E81" s="150">
        <f t="shared" si="13"/>
        <v>0</v>
      </c>
      <c r="F81" s="150">
        <f t="shared" si="13"/>
        <v>0</v>
      </c>
      <c r="G81" s="150">
        <f t="shared" si="13"/>
        <v>0</v>
      </c>
      <c r="H81" s="150">
        <f t="shared" si="13"/>
        <v>0</v>
      </c>
      <c r="I81" s="150">
        <f t="shared" si="13"/>
        <v>0</v>
      </c>
      <c r="J81" s="150">
        <f t="shared" si="13"/>
        <v>0</v>
      </c>
      <c r="K81" s="150">
        <f t="shared" si="13"/>
        <v>0</v>
      </c>
      <c r="L81" s="150">
        <f t="shared" si="13"/>
        <v>0</v>
      </c>
      <c r="M81" s="150">
        <f t="shared" si="13"/>
        <v>0</v>
      </c>
      <c r="N81" s="150">
        <f t="shared" si="13"/>
        <v>0</v>
      </c>
      <c r="O81" s="64">
        <f t="shared" si="12"/>
        <v>0</v>
      </c>
      <c r="P81" s="217">
        <f>SUM(C68:N80)</f>
        <v>0</v>
      </c>
    </row>
    <row r="82" spans="1:16" ht="21.75" thickBot="1" x14ac:dyDescent="0.3">
      <c r="A82" s="66"/>
    </row>
    <row r="83" spans="1:16" ht="21.75" thickBot="1" x14ac:dyDescent="0.3">
      <c r="A83" s="66"/>
      <c r="B83" s="145" t="s">
        <v>36</v>
      </c>
      <c r="C83" s="146" t="str">
        <f>C$3</f>
        <v>Jan</v>
      </c>
      <c r="D83" s="146" t="str">
        <f t="shared" ref="D83:N83" si="14">D$3</f>
        <v>Feb</v>
      </c>
      <c r="E83" s="146" t="str">
        <f t="shared" si="14"/>
        <v>Mar</v>
      </c>
      <c r="F83" s="146" t="str">
        <f t="shared" si="14"/>
        <v>Apr</v>
      </c>
      <c r="G83" s="146" t="str">
        <f t="shared" si="14"/>
        <v>May</v>
      </c>
      <c r="H83" s="146" t="str">
        <f t="shared" si="14"/>
        <v>Jun</v>
      </c>
      <c r="I83" s="146" t="str">
        <f t="shared" si="14"/>
        <v>Jul</v>
      </c>
      <c r="J83" s="146" t="str">
        <f t="shared" si="14"/>
        <v>Aug</v>
      </c>
      <c r="K83" s="146" t="str">
        <f t="shared" si="14"/>
        <v>Sep</v>
      </c>
      <c r="L83" s="146" t="str">
        <f t="shared" si="14"/>
        <v>Oct</v>
      </c>
      <c r="M83" s="146" t="str">
        <f t="shared" si="14"/>
        <v>Nov</v>
      </c>
      <c r="N83" s="146" t="str">
        <f t="shared" si="14"/>
        <v>Dec</v>
      </c>
      <c r="O83" s="147" t="s">
        <v>34</v>
      </c>
    </row>
    <row r="84" spans="1:16" ht="15" customHeight="1" x14ac:dyDescent="0.25">
      <c r="A84" s="411" t="s">
        <v>61</v>
      </c>
      <c r="B84" s="9" t="s">
        <v>60</v>
      </c>
      <c r="C84" s="3">
        <f>SUM('BIZ kWh ENTRY'!C84,'BIZ kWh ENTRY'!S84,'BIZ kWh ENTRY'!AI84,'BIZ kWh ENTRY'!AY84)</f>
        <v>0</v>
      </c>
      <c r="D84" s="3">
        <f>SUM('BIZ kWh ENTRY'!D84,'BIZ kWh ENTRY'!T84,'BIZ kWh ENTRY'!AJ84,'BIZ kWh ENTRY'!AZ84)</f>
        <v>0</v>
      </c>
      <c r="E84" s="3">
        <f>SUM('BIZ kWh ENTRY'!E84,'BIZ kWh ENTRY'!U84,'BIZ kWh ENTRY'!AK84,'BIZ kWh ENTRY'!BA84)</f>
        <v>0</v>
      </c>
      <c r="F84" s="3">
        <f>SUM('BIZ kWh ENTRY'!F84,'BIZ kWh ENTRY'!V84,'BIZ kWh ENTRY'!AL84,'BIZ kWh ENTRY'!BB84)</f>
        <v>0</v>
      </c>
      <c r="G84" s="3">
        <f>SUM('BIZ kWh ENTRY'!G84,'BIZ kWh ENTRY'!W84,'BIZ kWh ENTRY'!AM84,'BIZ kWh ENTRY'!BC84)</f>
        <v>0</v>
      </c>
      <c r="H84" s="3">
        <f>SUM('BIZ kWh ENTRY'!H84,'BIZ kWh ENTRY'!X84,'BIZ kWh ENTRY'!AN84,'BIZ kWh ENTRY'!BD84)</f>
        <v>0</v>
      </c>
      <c r="I84" s="3">
        <f>SUM('BIZ kWh ENTRY'!I84,'BIZ kWh ENTRY'!Y84,'BIZ kWh ENTRY'!AO84,'BIZ kWh ENTRY'!BE84)</f>
        <v>0</v>
      </c>
      <c r="J84" s="3">
        <f>SUM('BIZ kWh ENTRY'!J84,'BIZ kWh ENTRY'!Z84,'BIZ kWh ENTRY'!AP84,'BIZ kWh ENTRY'!BF84)</f>
        <v>0</v>
      </c>
      <c r="K84" s="3">
        <f>SUM('BIZ kWh ENTRY'!K84,'BIZ kWh ENTRY'!AA84,'BIZ kWh ENTRY'!AQ84,'BIZ kWh ENTRY'!BG84)</f>
        <v>0</v>
      </c>
      <c r="L84" s="3">
        <f>SUM('BIZ kWh ENTRY'!L84,'BIZ kWh ENTRY'!AB84,'BIZ kWh ENTRY'!AR84,'BIZ kWh ENTRY'!BH84)</f>
        <v>0</v>
      </c>
      <c r="M84" s="3">
        <f>SUM('BIZ kWh ENTRY'!M84,'BIZ kWh ENTRY'!AC84,'BIZ kWh ENTRY'!AS84,'BIZ kWh ENTRY'!BI84)</f>
        <v>0</v>
      </c>
      <c r="N84" s="3">
        <f>SUM('BIZ kWh ENTRY'!N84,'BIZ kWh ENTRY'!AD84,'BIZ kWh ENTRY'!AT84,'BIZ kWh ENTRY'!BJ84)</f>
        <v>0</v>
      </c>
      <c r="O84" s="61">
        <f t="shared" ref="O84:O97" si="15">SUM(C84:N84)</f>
        <v>0</v>
      </c>
    </row>
    <row r="85" spans="1:16" x14ac:dyDescent="0.25">
      <c r="A85" s="412"/>
      <c r="B85" s="10" t="s">
        <v>59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61">
        <f t="shared" si="15"/>
        <v>0</v>
      </c>
    </row>
    <row r="86" spans="1:16" x14ac:dyDescent="0.25">
      <c r="A86" s="412"/>
      <c r="B86" s="9" t="s">
        <v>58</v>
      </c>
      <c r="C86" s="3">
        <f>SUM('BIZ kWh ENTRY'!C86,'BIZ kWh ENTRY'!S86,'BIZ kWh ENTRY'!AI86,'BIZ kWh ENTRY'!AY86)</f>
        <v>0</v>
      </c>
      <c r="D86" s="3">
        <f>SUM('BIZ kWh ENTRY'!D86,'BIZ kWh ENTRY'!T86,'BIZ kWh ENTRY'!AJ86,'BIZ kWh ENTRY'!AZ86)</f>
        <v>0</v>
      </c>
      <c r="E86" s="3">
        <f>SUM('BIZ kWh ENTRY'!E86,'BIZ kWh ENTRY'!U86,'BIZ kWh ENTRY'!AK86,'BIZ kWh ENTRY'!BA86)</f>
        <v>0</v>
      </c>
      <c r="F86" s="3">
        <f>SUM('BIZ kWh ENTRY'!F86,'BIZ kWh ENTRY'!V86,'BIZ kWh ENTRY'!AL86,'BIZ kWh ENTRY'!BB86)</f>
        <v>0</v>
      </c>
      <c r="G86" s="3">
        <f>SUM('BIZ kWh ENTRY'!G86,'BIZ kWh ENTRY'!W86,'BIZ kWh ENTRY'!AM86,'BIZ kWh ENTRY'!BC86)</f>
        <v>0</v>
      </c>
      <c r="H86" s="3">
        <f>SUM('BIZ kWh ENTRY'!H86,'BIZ kWh ENTRY'!X86,'BIZ kWh ENTRY'!AN86,'BIZ kWh ENTRY'!BD86)</f>
        <v>0</v>
      </c>
      <c r="I86" s="3">
        <f>SUM('BIZ kWh ENTRY'!I86,'BIZ kWh ENTRY'!Y86,'BIZ kWh ENTRY'!AO86,'BIZ kWh ENTRY'!BE86)</f>
        <v>0</v>
      </c>
      <c r="J86" s="3">
        <f>SUM('BIZ kWh ENTRY'!J86,'BIZ kWh ENTRY'!Z86,'BIZ kWh ENTRY'!AP86,'BIZ kWh ENTRY'!BF86)</f>
        <v>0</v>
      </c>
      <c r="K86" s="3">
        <f>SUM('BIZ kWh ENTRY'!K86,'BIZ kWh ENTRY'!AA86,'BIZ kWh ENTRY'!AQ86,'BIZ kWh ENTRY'!BG86)</f>
        <v>0</v>
      </c>
      <c r="L86" s="3">
        <f>SUM('BIZ kWh ENTRY'!L86,'BIZ kWh ENTRY'!AB86,'BIZ kWh ENTRY'!AR86,'BIZ kWh ENTRY'!BH86)</f>
        <v>0</v>
      </c>
      <c r="M86" s="3">
        <f>SUM('BIZ kWh ENTRY'!M86,'BIZ kWh ENTRY'!AC86,'BIZ kWh ENTRY'!AS86,'BIZ kWh ENTRY'!BI86)</f>
        <v>0</v>
      </c>
      <c r="N86" s="3">
        <f>SUM('BIZ kWh ENTRY'!N86,'BIZ kWh ENTRY'!AD86,'BIZ kWh ENTRY'!AT86,'BIZ kWh ENTRY'!BJ86)</f>
        <v>0</v>
      </c>
      <c r="O86" s="61">
        <f t="shared" si="15"/>
        <v>0</v>
      </c>
    </row>
    <row r="87" spans="1:16" x14ac:dyDescent="0.25">
      <c r="A87" s="412"/>
      <c r="B87" s="9" t="s">
        <v>57</v>
      </c>
      <c r="C87" s="3">
        <f>SUM('BIZ kWh ENTRY'!C87,'BIZ kWh ENTRY'!S87,'BIZ kWh ENTRY'!AI87,'BIZ kWh ENTRY'!AY87)</f>
        <v>0</v>
      </c>
      <c r="D87" s="3">
        <f>SUM('BIZ kWh ENTRY'!D87,'BIZ kWh ENTRY'!T87,'BIZ kWh ENTRY'!AJ87,'BIZ kWh ENTRY'!AZ87)</f>
        <v>0</v>
      </c>
      <c r="E87" s="3">
        <f>SUM('BIZ kWh ENTRY'!E87,'BIZ kWh ENTRY'!U87,'BIZ kWh ENTRY'!AK87,'BIZ kWh ENTRY'!BA87)</f>
        <v>0</v>
      </c>
      <c r="F87" s="3">
        <f>SUM('BIZ kWh ENTRY'!F87,'BIZ kWh ENTRY'!V87,'BIZ kWh ENTRY'!AL87,'BIZ kWh ENTRY'!BB87)</f>
        <v>0</v>
      </c>
      <c r="G87" s="3">
        <f>SUM('BIZ kWh ENTRY'!G87,'BIZ kWh ENTRY'!W87,'BIZ kWh ENTRY'!AM87,'BIZ kWh ENTRY'!BC87)</f>
        <v>2340.2466534268196</v>
      </c>
      <c r="H87" s="3">
        <f>SUM('BIZ kWh ENTRY'!H87,'BIZ kWh ENTRY'!X87,'BIZ kWh ENTRY'!AN87,'BIZ kWh ENTRY'!BD87)</f>
        <v>0</v>
      </c>
      <c r="I87" s="3">
        <f>SUM('BIZ kWh ENTRY'!I87,'BIZ kWh ENTRY'!Y87,'BIZ kWh ENTRY'!AO87,'BIZ kWh ENTRY'!BE87)</f>
        <v>0</v>
      </c>
      <c r="J87" s="3">
        <f>SUM('BIZ kWh ENTRY'!J87,'BIZ kWh ENTRY'!Z87,'BIZ kWh ENTRY'!AP87,'BIZ kWh ENTRY'!BF87)</f>
        <v>0</v>
      </c>
      <c r="K87" s="3">
        <f>SUM('BIZ kWh ENTRY'!K87,'BIZ kWh ENTRY'!AA87,'BIZ kWh ENTRY'!AQ87,'BIZ kWh ENTRY'!BG87)</f>
        <v>520.0548118726266</v>
      </c>
      <c r="L87" s="3">
        <f>SUM('BIZ kWh ENTRY'!L87,'BIZ kWh ENTRY'!AB87,'BIZ kWh ENTRY'!AR87,'BIZ kWh ENTRY'!BH87)</f>
        <v>0</v>
      </c>
      <c r="M87" s="3">
        <f>SUM('BIZ kWh ENTRY'!M87,'BIZ kWh ENTRY'!AC87,'BIZ kWh ENTRY'!AS87,'BIZ kWh ENTRY'!BI87)</f>
        <v>0</v>
      </c>
      <c r="N87" s="3">
        <f>SUM('BIZ kWh ENTRY'!N87,'BIZ kWh ENTRY'!AD87,'BIZ kWh ENTRY'!AT87,'BIZ kWh ENTRY'!BJ87)</f>
        <v>0</v>
      </c>
      <c r="O87" s="61">
        <f t="shared" si="15"/>
        <v>2860.3014652994461</v>
      </c>
    </row>
    <row r="88" spans="1:16" x14ac:dyDescent="0.25">
      <c r="A88" s="412"/>
      <c r="B88" s="10" t="s">
        <v>56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0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0</v>
      </c>
      <c r="N88" s="3">
        <f>SUM('BIZ kWh ENTRY'!N88,'BIZ kWh ENTRY'!AD88,'BIZ kWh ENTRY'!AT88,'BIZ kWh ENTRY'!BJ88)</f>
        <v>0</v>
      </c>
      <c r="O88" s="61">
        <f t="shared" si="15"/>
        <v>0</v>
      </c>
    </row>
    <row r="89" spans="1:16" x14ac:dyDescent="0.25">
      <c r="A89" s="412"/>
      <c r="B89" s="9" t="s">
        <v>55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5823.4142161773261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1294.0920480394057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61">
        <f t="shared" si="15"/>
        <v>7117.5062642167322</v>
      </c>
    </row>
    <row r="90" spans="1:16" x14ac:dyDescent="0.25">
      <c r="A90" s="412"/>
      <c r="B90" s="9" t="s">
        <v>54</v>
      </c>
      <c r="C90" s="3">
        <f>SUM('BIZ kWh ENTRY'!C90,'BIZ kWh ENTRY'!S90,'BIZ kWh ENTRY'!AI90,'BIZ kWh ENTRY'!AY90)</f>
        <v>0</v>
      </c>
      <c r="D90" s="3">
        <f>SUM('BIZ kWh ENTRY'!D90,'BIZ kWh ENTRY'!T90,'BIZ kWh ENTRY'!AJ90,'BIZ kWh ENTRY'!AZ90)</f>
        <v>0</v>
      </c>
      <c r="E90" s="3">
        <f>SUM('BIZ kWh ENTRY'!E90,'BIZ kWh ENTRY'!U90,'BIZ kWh ENTRY'!AK90,'BIZ kWh ENTRY'!BA90)</f>
        <v>0</v>
      </c>
      <c r="F90" s="3">
        <f>SUM('BIZ kWh ENTRY'!F90,'BIZ kWh ENTRY'!V90,'BIZ kWh ENTRY'!AL90,'BIZ kWh ENTRY'!BB90)</f>
        <v>0</v>
      </c>
      <c r="G90" s="3">
        <f>SUM('BIZ kWh ENTRY'!G90,'BIZ kWh ENTRY'!W90,'BIZ kWh ENTRY'!AM90,'BIZ kWh ENTRY'!BC90)</f>
        <v>0</v>
      </c>
      <c r="H90" s="3">
        <f>SUM('BIZ kWh ENTRY'!H90,'BIZ kWh ENTRY'!X90,'BIZ kWh ENTRY'!AN90,'BIZ kWh ENTRY'!BD90)</f>
        <v>2437.1758672112987</v>
      </c>
      <c r="I90" s="3">
        <f>SUM('BIZ kWh ENTRY'!I90,'BIZ kWh ENTRY'!Y90,'BIZ kWh ENTRY'!AO90,'BIZ kWh ENTRY'!BE90)</f>
        <v>10.118948489318965</v>
      </c>
      <c r="J90" s="3">
        <f>SUM('BIZ kWh ENTRY'!J90,'BIZ kWh ENTRY'!Z90,'BIZ kWh ENTRY'!AP90,'BIZ kWh ENTRY'!BF90)</f>
        <v>0</v>
      </c>
      <c r="K90" s="3">
        <f>SUM('BIZ kWh ENTRY'!K90,'BIZ kWh ENTRY'!AA90,'BIZ kWh ENTRY'!AQ90,'BIZ kWh ENTRY'!BG90)</f>
        <v>0</v>
      </c>
      <c r="L90" s="3">
        <f>SUM('BIZ kWh ENTRY'!L90,'BIZ kWh ENTRY'!AB90,'BIZ kWh ENTRY'!AR90,'BIZ kWh ENTRY'!BH90)</f>
        <v>0</v>
      </c>
      <c r="M90" s="3">
        <f>SUM('BIZ kWh ENTRY'!M90,'BIZ kWh ENTRY'!AC90,'BIZ kWh ENTRY'!AS90,'BIZ kWh ENTRY'!BI90)</f>
        <v>0</v>
      </c>
      <c r="N90" s="3">
        <f>SUM('BIZ kWh ENTRY'!N90,'BIZ kWh ENTRY'!AD90,'BIZ kWh ENTRY'!AT90,'BIZ kWh ENTRY'!BJ90)</f>
        <v>0</v>
      </c>
      <c r="O90" s="61">
        <f t="shared" si="15"/>
        <v>2447.2948157006176</v>
      </c>
    </row>
    <row r="91" spans="1:16" x14ac:dyDescent="0.25">
      <c r="A91" s="412"/>
      <c r="B91" s="9" t="s">
        <v>53</v>
      </c>
      <c r="C91" s="3">
        <f>SUM('BIZ kWh ENTRY'!C91,'BIZ kWh ENTRY'!S91,'BIZ kWh ENTRY'!AI91,'BIZ kWh ENTRY'!AY91)</f>
        <v>0</v>
      </c>
      <c r="D91" s="3">
        <f>SUM('BIZ kWh ENTRY'!D91,'BIZ kWh ENTRY'!T91,'BIZ kWh ENTRY'!AJ91,'BIZ kWh ENTRY'!AZ91)</f>
        <v>0</v>
      </c>
      <c r="E91" s="3">
        <f>SUM('BIZ kWh ENTRY'!E91,'BIZ kWh ENTRY'!U91,'BIZ kWh ENTRY'!AK91,'BIZ kWh ENTRY'!BA91)</f>
        <v>8182.2878515283146</v>
      </c>
      <c r="F91" s="3">
        <f>SUM('BIZ kWh ENTRY'!F91,'BIZ kWh ENTRY'!V91,'BIZ kWh ENTRY'!AL91,'BIZ kWh ENTRY'!BB91)</f>
        <v>1952.7748126921615</v>
      </c>
      <c r="G91" s="3">
        <f>SUM('BIZ kWh ENTRY'!G91,'BIZ kWh ENTRY'!W91,'BIZ kWh ENTRY'!AM91,'BIZ kWh ENTRY'!BC91)</f>
        <v>4986.8381580320493</v>
      </c>
      <c r="H91" s="3">
        <f>SUM('BIZ kWh ENTRY'!H91,'BIZ kWh ENTRY'!X91,'BIZ kWh ENTRY'!AN91,'BIZ kWh ENTRY'!BD91)</f>
        <v>17895.65818794434</v>
      </c>
      <c r="I91" s="3">
        <f>SUM('BIZ kWh ENTRY'!I91,'BIZ kWh ENTRY'!Y91,'BIZ kWh ENTRY'!AO91,'BIZ kWh ENTRY'!BE91)</f>
        <v>12068.637868128155</v>
      </c>
      <c r="J91" s="3">
        <f>SUM('BIZ kWh ENTRY'!J91,'BIZ kWh ENTRY'!Z91,'BIZ kWh ENTRY'!AP91,'BIZ kWh ENTRY'!BF91)</f>
        <v>10320.650676068153</v>
      </c>
      <c r="K91" s="3">
        <f>SUM('BIZ kWh ENTRY'!K91,'BIZ kWh ENTRY'!AA91,'BIZ kWh ENTRY'!AQ91,'BIZ kWh ENTRY'!BG91)</f>
        <v>82470.569596975954</v>
      </c>
      <c r="L91" s="3">
        <f>SUM('BIZ kWh ENTRY'!L91,'BIZ kWh ENTRY'!AB91,'BIZ kWh ENTRY'!AR91,'BIZ kWh ENTRY'!BH91)</f>
        <v>19618.749915764518</v>
      </c>
      <c r="M91" s="3">
        <f>SUM('BIZ kWh ENTRY'!M91,'BIZ kWh ENTRY'!AC91,'BIZ kWh ENTRY'!AS91,'BIZ kWh ENTRY'!BI91)</f>
        <v>12383.482008212635</v>
      </c>
      <c r="N91" s="3">
        <f>SUM('BIZ kWh ENTRY'!N91,'BIZ kWh ENTRY'!AD91,'BIZ kWh ENTRY'!AT91,'BIZ kWh ENTRY'!BJ91)</f>
        <v>11600.727441732572</v>
      </c>
      <c r="O91" s="61">
        <f t="shared" si="15"/>
        <v>181480.37651707884</v>
      </c>
    </row>
    <row r="92" spans="1:16" x14ac:dyDescent="0.25">
      <c r="A92" s="412"/>
      <c r="B92" s="9" t="s">
        <v>52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0</v>
      </c>
      <c r="E92" s="3">
        <f>SUM('BIZ kWh ENTRY'!E92,'BIZ kWh ENTRY'!U92,'BIZ kWh ENTRY'!AK92,'BIZ kWh ENTRY'!BA92)</f>
        <v>0</v>
      </c>
      <c r="F92" s="3">
        <f>SUM('BIZ kWh ENTRY'!F92,'BIZ kWh ENTRY'!V92,'BIZ kWh ENTRY'!AL92,'BIZ kWh ENTRY'!BB92)</f>
        <v>0</v>
      </c>
      <c r="G92" s="3">
        <f>SUM('BIZ kWh ENTRY'!G92,'BIZ kWh ENTRY'!W92,'BIZ kWh ENTRY'!AM92,'BIZ kWh ENTRY'!BC92)</f>
        <v>135.70107201457722</v>
      </c>
      <c r="H92" s="3">
        <f>SUM('BIZ kWh ENTRY'!H92,'BIZ kWh ENTRY'!X92,'BIZ kWh ENTRY'!AN92,'BIZ kWh ENTRY'!BD92)</f>
        <v>0</v>
      </c>
      <c r="I92" s="3">
        <f>SUM('BIZ kWh ENTRY'!I92,'BIZ kWh ENTRY'!Y92,'BIZ kWh ENTRY'!AO92,'BIZ kWh ENTRY'!BE92)</f>
        <v>0</v>
      </c>
      <c r="J92" s="3">
        <f>SUM('BIZ kWh ENTRY'!J92,'BIZ kWh ENTRY'!Z92,'BIZ kWh ENTRY'!AP92,'BIZ kWh ENTRY'!BF92)</f>
        <v>0</v>
      </c>
      <c r="K92" s="3">
        <f>SUM('BIZ kWh ENTRY'!K92,'BIZ kWh ENTRY'!AA92,'BIZ kWh ENTRY'!AQ92,'BIZ kWh ENTRY'!BG92)</f>
        <v>0</v>
      </c>
      <c r="L92" s="3">
        <f>SUM('BIZ kWh ENTRY'!L92,'BIZ kWh ENTRY'!AB92,'BIZ kWh ENTRY'!AR92,'BIZ kWh ENTRY'!BH92)</f>
        <v>0</v>
      </c>
      <c r="M92" s="3">
        <f>SUM('BIZ kWh ENTRY'!M92,'BIZ kWh ENTRY'!AC92,'BIZ kWh ENTRY'!AS92,'BIZ kWh ENTRY'!BI92)</f>
        <v>0</v>
      </c>
      <c r="N92" s="3">
        <f>SUM('BIZ kWh ENTRY'!N92,'BIZ kWh ENTRY'!AD92,'BIZ kWh ENTRY'!AT92,'BIZ kWh ENTRY'!BJ92)</f>
        <v>0</v>
      </c>
      <c r="O92" s="61">
        <f t="shared" si="15"/>
        <v>135.70107201457722</v>
      </c>
    </row>
    <row r="93" spans="1:16" x14ac:dyDescent="0.25">
      <c r="A93" s="412"/>
      <c r="B93" s="9" t="s">
        <v>51</v>
      </c>
      <c r="C93" s="3">
        <f>SUM('BIZ kWh ENTRY'!C93,'BIZ kWh ENTRY'!S93,'BIZ kWh ENTRY'!AI93,'BIZ kWh ENTRY'!AY93)</f>
        <v>0</v>
      </c>
      <c r="D93" s="3">
        <f>SUM('BIZ kWh ENTRY'!D93,'BIZ kWh ENTRY'!T93,'BIZ kWh ENTRY'!AJ93,'BIZ kWh ENTRY'!AZ93)</f>
        <v>0</v>
      </c>
      <c r="E93" s="3">
        <f>SUM('BIZ kWh ENTRY'!E93,'BIZ kWh ENTRY'!U93,'BIZ kWh ENTRY'!AK93,'BIZ kWh ENTRY'!BA93)</f>
        <v>214.34151080488371</v>
      </c>
      <c r="F93" s="3">
        <f>SUM('BIZ kWh ENTRY'!F93,'BIZ kWh ENTRY'!V93,'BIZ kWh ENTRY'!AL93,'BIZ kWh ENTRY'!BB93)</f>
        <v>51.154482854814447</v>
      </c>
      <c r="G93" s="3">
        <f>SUM('BIZ kWh ENTRY'!G93,'BIZ kWh ENTRY'!W93,'BIZ kWh ENTRY'!AM93,'BIZ kWh ENTRY'!BC93)</f>
        <v>135.32587883659252</v>
      </c>
      <c r="H93" s="3">
        <f>SUM('BIZ kWh ENTRY'!H93,'BIZ kWh ENTRY'!X93,'BIZ kWh ENTRY'!AN93,'BIZ kWh ENTRY'!BD93)</f>
        <v>610.65694722850458</v>
      </c>
      <c r="I93" s="3">
        <f>SUM('BIZ kWh ENTRY'!I93,'BIZ kWh ENTRY'!Y93,'BIZ kWh ENTRY'!AO93,'BIZ kWh ENTRY'!BE93)</f>
        <v>316.73654324386837</v>
      </c>
      <c r="J93" s="3">
        <f>SUM('BIZ kWh ENTRY'!J93,'BIZ kWh ENTRY'!Z93,'BIZ kWh ENTRY'!AP93,'BIZ kWh ENTRY'!BF93)</f>
        <v>421.41905789384236</v>
      </c>
      <c r="K93" s="3">
        <f>SUM('BIZ kWh ENTRY'!K93,'BIZ kWh ENTRY'!AA93,'BIZ kWh ENTRY'!AQ93,'BIZ kWh ENTRY'!BG93)</f>
        <v>2205.788407206619</v>
      </c>
      <c r="L93" s="3">
        <f>SUM('BIZ kWh ENTRY'!L93,'BIZ kWh ENTRY'!AB93,'BIZ kWh ENTRY'!AR93,'BIZ kWh ENTRY'!BH93)</f>
        <v>513.92869248210411</v>
      </c>
      <c r="M93" s="3">
        <f>SUM('BIZ kWh ENTRY'!M93,'BIZ kWh ENTRY'!AC93,'BIZ kWh ENTRY'!AS93,'BIZ kWh ENTRY'!BI93)</f>
        <v>324.39511916824262</v>
      </c>
      <c r="N93" s="3">
        <f>SUM('BIZ kWh ENTRY'!N93,'BIZ kWh ENTRY'!AD93,'BIZ kWh ENTRY'!AT93,'BIZ kWh ENTRY'!BJ93)</f>
        <v>438.72976476248004</v>
      </c>
      <c r="O93" s="61">
        <f t="shared" si="15"/>
        <v>5232.4764044819522</v>
      </c>
    </row>
    <row r="94" spans="1:16" x14ac:dyDescent="0.25">
      <c r="A94" s="412"/>
      <c r="B94" s="9" t="s">
        <v>50</v>
      </c>
      <c r="C94" s="3">
        <f>SUM('BIZ kWh ENTRY'!C94,'BIZ kWh ENTRY'!S94,'BIZ kWh ENTRY'!AI94,'BIZ kWh ENTRY'!AY94)</f>
        <v>0</v>
      </c>
      <c r="D94" s="3">
        <f>SUM('BIZ kWh ENTRY'!D94,'BIZ kWh ENTRY'!T94,'BIZ kWh ENTRY'!AJ94,'BIZ kWh ENTRY'!AZ94)</f>
        <v>0</v>
      </c>
      <c r="E94" s="3">
        <f>SUM('BIZ kWh ENTRY'!E94,'BIZ kWh ENTRY'!U94,'BIZ kWh ENTRY'!AK94,'BIZ kWh ENTRY'!BA94)</f>
        <v>0</v>
      </c>
      <c r="F94" s="3">
        <f>SUM('BIZ kWh ENTRY'!F94,'BIZ kWh ENTRY'!V94,'BIZ kWh ENTRY'!AL94,'BIZ kWh ENTRY'!BB94)</f>
        <v>0</v>
      </c>
      <c r="G94" s="3">
        <f>SUM('BIZ kWh ENTRY'!G94,'BIZ kWh ENTRY'!W94,'BIZ kWh ENTRY'!AM94,'BIZ kWh ENTRY'!BC94)</f>
        <v>0</v>
      </c>
      <c r="H94" s="3">
        <f>SUM('BIZ kWh ENTRY'!H94,'BIZ kWh ENTRY'!X94,'BIZ kWh ENTRY'!AN94,'BIZ kWh ENTRY'!BD94)</f>
        <v>0</v>
      </c>
      <c r="I94" s="3">
        <f>SUM('BIZ kWh ENTRY'!I94,'BIZ kWh ENTRY'!Y94,'BIZ kWh ENTRY'!AO94,'BIZ kWh ENTRY'!BE94)</f>
        <v>0</v>
      </c>
      <c r="J94" s="3">
        <f>SUM('BIZ kWh ENTRY'!J94,'BIZ kWh ENTRY'!Z94,'BIZ kWh ENTRY'!AP94,'BIZ kWh ENTRY'!BF94)</f>
        <v>0</v>
      </c>
      <c r="K94" s="3">
        <f>SUM('BIZ kWh ENTRY'!K94,'BIZ kWh ENTRY'!AA94,'BIZ kWh ENTRY'!AQ94,'BIZ kWh ENTRY'!BG94)</f>
        <v>0</v>
      </c>
      <c r="L94" s="3">
        <f>SUM('BIZ kWh ENTRY'!L94,'BIZ kWh ENTRY'!AB94,'BIZ kWh ENTRY'!AR94,'BIZ kWh ENTRY'!BH94)</f>
        <v>0</v>
      </c>
      <c r="M94" s="3">
        <f>SUM('BIZ kWh ENTRY'!M94,'BIZ kWh ENTRY'!AC94,'BIZ kWh ENTRY'!AS94,'BIZ kWh ENTRY'!BI94)</f>
        <v>0</v>
      </c>
      <c r="N94" s="3">
        <f>SUM('BIZ kWh ENTRY'!N94,'BIZ kWh ENTRY'!AD94,'BIZ kWh ENTRY'!AT94,'BIZ kWh ENTRY'!BJ94)</f>
        <v>0</v>
      </c>
      <c r="O94" s="61">
        <f t="shared" si="15"/>
        <v>0</v>
      </c>
    </row>
    <row r="95" spans="1:16" x14ac:dyDescent="0.25">
      <c r="A95" s="412"/>
      <c r="B95" s="9" t="s">
        <v>49</v>
      </c>
      <c r="C95" s="3">
        <f>SUM('BIZ kWh ENTRY'!C95,'BIZ kWh ENTRY'!S95,'BIZ kWh ENTRY'!AI95,'BIZ kWh ENTRY'!AY95)</f>
        <v>0</v>
      </c>
      <c r="D95" s="3">
        <f>SUM('BIZ kWh ENTRY'!D95,'BIZ kWh ENTRY'!T95,'BIZ kWh ENTRY'!AJ95,'BIZ kWh ENTRY'!AZ95)</f>
        <v>0</v>
      </c>
      <c r="E95" s="3">
        <f>SUM('BIZ kWh ENTRY'!E95,'BIZ kWh ENTRY'!U95,'BIZ kWh ENTRY'!AK95,'BIZ kWh ENTRY'!BA95)</f>
        <v>0</v>
      </c>
      <c r="F95" s="3">
        <f>SUM('BIZ kWh ENTRY'!F95,'BIZ kWh ENTRY'!V95,'BIZ kWh ENTRY'!AL95,'BIZ kWh ENTRY'!BB95)</f>
        <v>0</v>
      </c>
      <c r="G95" s="3">
        <f>SUM('BIZ kWh ENTRY'!G95,'BIZ kWh ENTRY'!W95,'BIZ kWh ENTRY'!AM95,'BIZ kWh ENTRY'!BC95)</f>
        <v>0</v>
      </c>
      <c r="H95" s="3">
        <f>SUM('BIZ kWh ENTRY'!H95,'BIZ kWh ENTRY'!X95,'BIZ kWh ENTRY'!AN95,'BIZ kWh ENTRY'!BD95)</f>
        <v>0</v>
      </c>
      <c r="I95" s="3">
        <f>SUM('BIZ kWh ENTRY'!I95,'BIZ kWh ENTRY'!Y95,'BIZ kWh ENTRY'!AO95,'BIZ kWh ENTRY'!BE95)</f>
        <v>0</v>
      </c>
      <c r="J95" s="3">
        <f>SUM('BIZ kWh ENTRY'!J95,'BIZ kWh ENTRY'!Z95,'BIZ kWh ENTRY'!AP95,'BIZ kWh ENTRY'!BF95)</f>
        <v>0</v>
      </c>
      <c r="K95" s="3">
        <f>SUM('BIZ kWh ENTRY'!K95,'BIZ kWh ENTRY'!AA95,'BIZ kWh ENTRY'!AQ95,'BIZ kWh ENTRY'!BG95)</f>
        <v>0</v>
      </c>
      <c r="L95" s="3">
        <f>SUM('BIZ kWh ENTRY'!L95,'BIZ kWh ENTRY'!AB95,'BIZ kWh ENTRY'!AR95,'BIZ kWh ENTRY'!BH95)</f>
        <v>0</v>
      </c>
      <c r="M95" s="3">
        <f>SUM('BIZ kWh ENTRY'!M95,'BIZ kWh ENTRY'!AC95,'BIZ kWh ENTRY'!AS95,'BIZ kWh ENTRY'!BI95)</f>
        <v>0</v>
      </c>
      <c r="N95" s="3">
        <f>SUM('BIZ kWh ENTRY'!N95,'BIZ kWh ENTRY'!AD95,'BIZ kWh ENTRY'!AT95,'BIZ kWh ENTRY'!BJ95)</f>
        <v>0</v>
      </c>
      <c r="O95" s="61">
        <f t="shared" si="15"/>
        <v>0</v>
      </c>
    </row>
    <row r="96" spans="1:16" ht="15.75" thickBot="1" x14ac:dyDescent="0.3">
      <c r="A96" s="413"/>
      <c r="B96" s="9" t="s">
        <v>48</v>
      </c>
      <c r="C96" s="3">
        <f>SUM('BIZ kWh ENTRY'!C96,'BIZ kWh ENTRY'!S96,'BIZ kWh ENTRY'!AI96,'BIZ kWh ENTRY'!AY96)</f>
        <v>0</v>
      </c>
      <c r="D96" s="3">
        <f>SUM('BIZ kWh ENTRY'!D96,'BIZ kWh ENTRY'!T96,'BIZ kWh ENTRY'!AJ96,'BIZ kWh ENTRY'!AZ96)</f>
        <v>0</v>
      </c>
      <c r="E96" s="3">
        <f>SUM('BIZ kWh ENTRY'!E96,'BIZ kWh ENTRY'!U96,'BIZ kWh ENTRY'!AK96,'BIZ kWh ENTRY'!BA96)</f>
        <v>0</v>
      </c>
      <c r="F96" s="3">
        <f>SUM('BIZ kWh ENTRY'!F96,'BIZ kWh ENTRY'!V96,'BIZ kWh ENTRY'!AL96,'BIZ kWh ENTRY'!BB96)</f>
        <v>0</v>
      </c>
      <c r="G96" s="3">
        <f>SUM('BIZ kWh ENTRY'!G96,'BIZ kWh ENTRY'!W96,'BIZ kWh ENTRY'!AM96,'BIZ kWh ENTRY'!BC96)</f>
        <v>0</v>
      </c>
      <c r="H96" s="3">
        <f>SUM('BIZ kWh ENTRY'!H96,'BIZ kWh ENTRY'!X96,'BIZ kWh ENTRY'!AN96,'BIZ kWh ENTRY'!BD96)</f>
        <v>0</v>
      </c>
      <c r="I96" s="3">
        <f>SUM('BIZ kWh ENTRY'!I96,'BIZ kWh ENTRY'!Y96,'BIZ kWh ENTRY'!AO96,'BIZ kWh ENTRY'!BE96)</f>
        <v>0</v>
      </c>
      <c r="J96" s="3">
        <f>SUM('BIZ kWh ENTRY'!J96,'BIZ kWh ENTRY'!Z96,'BIZ kWh ENTRY'!AP96,'BIZ kWh ENTRY'!BF96)</f>
        <v>0</v>
      </c>
      <c r="K96" s="3">
        <f>SUM('BIZ kWh ENTRY'!K96,'BIZ kWh ENTRY'!AA96,'BIZ kWh ENTRY'!AQ96,'BIZ kWh ENTRY'!BG96)</f>
        <v>0</v>
      </c>
      <c r="L96" s="3">
        <f>SUM('BIZ kWh ENTRY'!L96,'BIZ kWh ENTRY'!AB96,'BIZ kWh ENTRY'!AR96,'BIZ kWh ENTRY'!BH96)</f>
        <v>0</v>
      </c>
      <c r="M96" s="3">
        <f>SUM('BIZ kWh ENTRY'!M96,'BIZ kWh ENTRY'!AC96,'BIZ kWh ENTRY'!AS96,'BIZ kWh ENTRY'!BI96)</f>
        <v>0</v>
      </c>
      <c r="N96" s="3">
        <f>SUM('BIZ kWh ENTRY'!N96,'BIZ kWh ENTRY'!AD96,'BIZ kWh ENTRY'!AT96,'BIZ kWh ENTRY'!BJ96)</f>
        <v>0</v>
      </c>
      <c r="O96" s="61">
        <f t="shared" si="15"/>
        <v>0</v>
      </c>
    </row>
    <row r="97" spans="1:15" ht="15.75" thickBot="1" x14ac:dyDescent="0.3">
      <c r="A97" s="65"/>
      <c r="B97" s="149" t="s">
        <v>43</v>
      </c>
      <c r="C97" s="150">
        <f t="shared" ref="C97:N97" si="16">SUM(C84:C96)</f>
        <v>0</v>
      </c>
      <c r="D97" s="150">
        <f t="shared" si="16"/>
        <v>0</v>
      </c>
      <c r="E97" s="150">
        <f t="shared" si="16"/>
        <v>8396.6293623331985</v>
      </c>
      <c r="F97" s="150">
        <f t="shared" si="16"/>
        <v>2003.9292955469759</v>
      </c>
      <c r="G97" s="150">
        <f t="shared" si="16"/>
        <v>13421.525978487365</v>
      </c>
      <c r="H97" s="150">
        <f t="shared" si="16"/>
        <v>20943.491002384144</v>
      </c>
      <c r="I97" s="150">
        <f t="shared" si="16"/>
        <v>12395.493359861342</v>
      </c>
      <c r="J97" s="150">
        <f t="shared" si="16"/>
        <v>10742.069733961995</v>
      </c>
      <c r="K97" s="150">
        <f t="shared" si="16"/>
        <v>86490.504864094604</v>
      </c>
      <c r="L97" s="150">
        <f t="shared" si="16"/>
        <v>20132.678608246621</v>
      </c>
      <c r="M97" s="150">
        <f t="shared" si="16"/>
        <v>12707.877127380878</v>
      </c>
      <c r="N97" s="150">
        <f t="shared" si="16"/>
        <v>12039.457206495052</v>
      </c>
      <c r="O97" s="64">
        <f t="shared" si="15"/>
        <v>199273.65653879216</v>
      </c>
    </row>
    <row r="98" spans="1:15" ht="21.75" thickBot="1" x14ac:dyDescent="0.3">
      <c r="A98" s="66"/>
    </row>
    <row r="99" spans="1:15" ht="15.75" thickBot="1" x14ac:dyDescent="0.3">
      <c r="A99" s="65"/>
      <c r="B99" s="145" t="s">
        <v>36</v>
      </c>
      <c r="C99" s="146" t="str">
        <f>C$3</f>
        <v>Jan</v>
      </c>
      <c r="D99" s="146" t="str">
        <f t="shared" ref="D99:N99" si="17">D$3</f>
        <v>Feb</v>
      </c>
      <c r="E99" s="146" t="str">
        <f t="shared" si="17"/>
        <v>Mar</v>
      </c>
      <c r="F99" s="146" t="str">
        <f t="shared" si="17"/>
        <v>Apr</v>
      </c>
      <c r="G99" s="146" t="str">
        <f t="shared" si="17"/>
        <v>May</v>
      </c>
      <c r="H99" s="146" t="str">
        <f t="shared" si="17"/>
        <v>Jun</v>
      </c>
      <c r="I99" s="146" t="str">
        <f t="shared" si="17"/>
        <v>Jul</v>
      </c>
      <c r="J99" s="146" t="str">
        <f t="shared" si="17"/>
        <v>Aug</v>
      </c>
      <c r="K99" s="146" t="str">
        <f t="shared" si="17"/>
        <v>Sep</v>
      </c>
      <c r="L99" s="146" t="str">
        <f t="shared" si="17"/>
        <v>Oct</v>
      </c>
      <c r="M99" s="146" t="str">
        <f t="shared" si="17"/>
        <v>Nov</v>
      </c>
      <c r="N99" s="146" t="str">
        <f t="shared" si="17"/>
        <v>Dec</v>
      </c>
      <c r="O99" s="147" t="s">
        <v>34</v>
      </c>
    </row>
    <row r="100" spans="1:15" ht="15" customHeight="1" x14ac:dyDescent="0.25">
      <c r="A100" s="420" t="s">
        <v>167</v>
      </c>
      <c r="B100" s="9" t="s">
        <v>60</v>
      </c>
      <c r="C100" s="3">
        <f>C20+C36+C52</f>
        <v>0</v>
      </c>
      <c r="D100" s="3">
        <f t="shared" ref="D100:N100" si="18">D20+D36+D52</f>
        <v>116190.14262052324</v>
      </c>
      <c r="E100" s="3">
        <f t="shared" si="18"/>
        <v>29060.006869772456</v>
      </c>
      <c r="F100" s="3">
        <f t="shared" si="18"/>
        <v>155212.03174465735</v>
      </c>
      <c r="G100" s="3">
        <f t="shared" si="18"/>
        <v>253096.45945894005</v>
      </c>
      <c r="H100" s="3">
        <f t="shared" si="18"/>
        <v>161401.07440982258</v>
      </c>
      <c r="I100" s="3">
        <f t="shared" si="18"/>
        <v>75641.501206505607</v>
      </c>
      <c r="J100" s="3">
        <f t="shared" si="18"/>
        <v>32140.473170346635</v>
      </c>
      <c r="K100" s="3">
        <f t="shared" si="18"/>
        <v>112228.18941189072</v>
      </c>
      <c r="L100" s="3">
        <f t="shared" si="18"/>
        <v>115698.78181941205</v>
      </c>
      <c r="M100" s="3">
        <f t="shared" si="18"/>
        <v>204769.45253827574</v>
      </c>
      <c r="N100" s="3">
        <f t="shared" si="18"/>
        <v>679788.54698609049</v>
      </c>
      <c r="O100" s="61">
        <f t="shared" ref="O100:O113" si="19">SUM(C100:N100)</f>
        <v>1935226.6602362366</v>
      </c>
    </row>
    <row r="101" spans="1:15" x14ac:dyDescent="0.25">
      <c r="A101" s="421"/>
      <c r="B101" s="10" t="s">
        <v>59</v>
      </c>
      <c r="C101" s="3">
        <f t="shared" ref="C101:N101" si="20">C21+C37+C53</f>
        <v>0</v>
      </c>
      <c r="D101" s="3">
        <f t="shared" si="20"/>
        <v>0</v>
      </c>
      <c r="E101" s="3">
        <f t="shared" si="20"/>
        <v>0</v>
      </c>
      <c r="F101" s="3">
        <f t="shared" si="20"/>
        <v>0</v>
      </c>
      <c r="G101" s="3">
        <f t="shared" si="20"/>
        <v>22927.20472652906</v>
      </c>
      <c r="H101" s="3">
        <f t="shared" si="20"/>
        <v>0</v>
      </c>
      <c r="I101" s="3">
        <f t="shared" si="20"/>
        <v>0</v>
      </c>
      <c r="J101" s="3">
        <f t="shared" si="20"/>
        <v>0</v>
      </c>
      <c r="K101" s="3">
        <f t="shared" si="20"/>
        <v>0</v>
      </c>
      <c r="L101" s="3">
        <f t="shared" si="20"/>
        <v>52421.063866084456</v>
      </c>
      <c r="M101" s="3">
        <f t="shared" si="20"/>
        <v>0</v>
      </c>
      <c r="N101" s="3">
        <f t="shared" si="20"/>
        <v>15162.202016551691</v>
      </c>
      <c r="O101" s="61">
        <f t="shared" si="19"/>
        <v>90510.470609165204</v>
      </c>
    </row>
    <row r="102" spans="1:15" x14ac:dyDescent="0.25">
      <c r="A102" s="421"/>
      <c r="B102" s="9" t="s">
        <v>58</v>
      </c>
      <c r="C102" s="3">
        <f t="shared" ref="C102:N102" si="21">C22+C38+C54</f>
        <v>0</v>
      </c>
      <c r="D102" s="3">
        <f t="shared" si="21"/>
        <v>0</v>
      </c>
      <c r="E102" s="3">
        <f t="shared" si="21"/>
        <v>0</v>
      </c>
      <c r="F102" s="3">
        <f t="shared" si="21"/>
        <v>1168.3227932083889</v>
      </c>
      <c r="G102" s="3">
        <f t="shared" si="21"/>
        <v>0</v>
      </c>
      <c r="H102" s="3">
        <f t="shared" si="21"/>
        <v>12389.352060809382</v>
      </c>
      <c r="I102" s="3">
        <f t="shared" si="21"/>
        <v>0</v>
      </c>
      <c r="J102" s="3">
        <f t="shared" si="21"/>
        <v>0</v>
      </c>
      <c r="K102" s="3">
        <f t="shared" si="21"/>
        <v>2068.1261521958322</v>
      </c>
      <c r="L102" s="3">
        <f t="shared" si="21"/>
        <v>16344.146150595498</v>
      </c>
      <c r="M102" s="3">
        <f t="shared" si="21"/>
        <v>6222.8062608967775</v>
      </c>
      <c r="N102" s="3">
        <f t="shared" si="21"/>
        <v>16935.348625167091</v>
      </c>
      <c r="O102" s="61">
        <f t="shared" si="19"/>
        <v>55128.102042872968</v>
      </c>
    </row>
    <row r="103" spans="1:15" x14ac:dyDescent="0.25">
      <c r="A103" s="421"/>
      <c r="B103" s="9" t="s">
        <v>57</v>
      </c>
      <c r="C103" s="3">
        <f t="shared" ref="C103:N103" si="22">C23+C39+C55</f>
        <v>0</v>
      </c>
      <c r="D103" s="3">
        <f t="shared" si="22"/>
        <v>46095.580305168733</v>
      </c>
      <c r="E103" s="3">
        <f t="shared" si="22"/>
        <v>188187.9671930515</v>
      </c>
      <c r="F103" s="3">
        <f t="shared" si="22"/>
        <v>515941.88763901585</v>
      </c>
      <c r="G103" s="3">
        <f t="shared" si="22"/>
        <v>433840.79234698822</v>
      </c>
      <c r="H103" s="3">
        <f t="shared" si="22"/>
        <v>1359041.6371671511</v>
      </c>
      <c r="I103" s="3">
        <f t="shared" si="22"/>
        <v>460090.12189387623</v>
      </c>
      <c r="J103" s="3">
        <f t="shared" si="22"/>
        <v>300298.43423143966</v>
      </c>
      <c r="K103" s="3">
        <f t="shared" si="22"/>
        <v>424995.39328526147</v>
      </c>
      <c r="L103" s="3">
        <f t="shared" si="22"/>
        <v>612914.01324269129</v>
      </c>
      <c r="M103" s="3">
        <f t="shared" si="22"/>
        <v>939330.10435781546</v>
      </c>
      <c r="N103" s="3">
        <f t="shared" si="22"/>
        <v>3623978.7067058561</v>
      </c>
      <c r="O103" s="61">
        <f t="shared" si="19"/>
        <v>8904714.638368316</v>
      </c>
    </row>
    <row r="104" spans="1:15" x14ac:dyDescent="0.25">
      <c r="A104" s="421"/>
      <c r="B104" s="10" t="s">
        <v>56</v>
      </c>
      <c r="C104" s="3">
        <f t="shared" ref="C104:N104" si="23">C24+C40+C56</f>
        <v>0</v>
      </c>
      <c r="D104" s="3">
        <f t="shared" si="23"/>
        <v>0</v>
      </c>
      <c r="E104" s="3">
        <f t="shared" si="23"/>
        <v>0</v>
      </c>
      <c r="F104" s="3">
        <f t="shared" si="23"/>
        <v>0</v>
      </c>
      <c r="G104" s="3">
        <f t="shared" si="23"/>
        <v>0</v>
      </c>
      <c r="H104" s="3">
        <f t="shared" si="23"/>
        <v>0</v>
      </c>
      <c r="I104" s="3">
        <f t="shared" si="23"/>
        <v>0</v>
      </c>
      <c r="J104" s="3">
        <f t="shared" si="23"/>
        <v>0</v>
      </c>
      <c r="K104" s="3">
        <f t="shared" si="23"/>
        <v>0</v>
      </c>
      <c r="L104" s="3">
        <f t="shared" si="23"/>
        <v>0</v>
      </c>
      <c r="M104" s="3">
        <f t="shared" si="23"/>
        <v>0</v>
      </c>
      <c r="N104" s="3">
        <f t="shared" si="23"/>
        <v>0</v>
      </c>
      <c r="O104" s="61">
        <f t="shared" si="19"/>
        <v>0</v>
      </c>
    </row>
    <row r="105" spans="1:15" x14ac:dyDescent="0.25">
      <c r="A105" s="421"/>
      <c r="B105" s="9" t="s">
        <v>55</v>
      </c>
      <c r="C105" s="3">
        <f t="shared" ref="C105:N105" si="24">C25+C41+C57</f>
        <v>0</v>
      </c>
      <c r="D105" s="3">
        <f t="shared" si="24"/>
        <v>0</v>
      </c>
      <c r="E105" s="3">
        <f t="shared" si="24"/>
        <v>0</v>
      </c>
      <c r="F105" s="3">
        <f t="shared" si="24"/>
        <v>0</v>
      </c>
      <c r="G105" s="3">
        <f t="shared" si="24"/>
        <v>0</v>
      </c>
      <c r="H105" s="3">
        <f t="shared" si="24"/>
        <v>0</v>
      </c>
      <c r="I105" s="3">
        <f t="shared" si="24"/>
        <v>0</v>
      </c>
      <c r="J105" s="3">
        <f t="shared" si="24"/>
        <v>0</v>
      </c>
      <c r="K105" s="3">
        <f t="shared" si="24"/>
        <v>0</v>
      </c>
      <c r="L105" s="3">
        <f t="shared" si="24"/>
        <v>0</v>
      </c>
      <c r="M105" s="3">
        <f t="shared" si="24"/>
        <v>0</v>
      </c>
      <c r="N105" s="3">
        <f t="shared" si="24"/>
        <v>0</v>
      </c>
      <c r="O105" s="61">
        <f t="shared" si="19"/>
        <v>0</v>
      </c>
    </row>
    <row r="106" spans="1:15" x14ac:dyDescent="0.25">
      <c r="A106" s="421"/>
      <c r="B106" s="9" t="s">
        <v>54</v>
      </c>
      <c r="C106" s="3">
        <f t="shared" ref="C106:N106" si="25">C26+C42+C58</f>
        <v>0</v>
      </c>
      <c r="D106" s="3">
        <f t="shared" si="25"/>
        <v>0</v>
      </c>
      <c r="E106" s="3">
        <f t="shared" si="25"/>
        <v>35961.406091166107</v>
      </c>
      <c r="F106" s="3">
        <f t="shared" si="25"/>
        <v>2435263.5050036772</v>
      </c>
      <c r="G106" s="3">
        <f t="shared" si="25"/>
        <v>647306.17989066383</v>
      </c>
      <c r="H106" s="3">
        <f t="shared" si="25"/>
        <v>375855.7634808211</v>
      </c>
      <c r="I106" s="3">
        <f t="shared" si="25"/>
        <v>677152.3401993087</v>
      </c>
      <c r="J106" s="3">
        <f t="shared" si="25"/>
        <v>85759.582840521849</v>
      </c>
      <c r="K106" s="3">
        <f t="shared" si="25"/>
        <v>1713110.8680729098</v>
      </c>
      <c r="L106" s="3">
        <f t="shared" si="25"/>
        <v>1211358.3850514793</v>
      </c>
      <c r="M106" s="3">
        <f t="shared" si="25"/>
        <v>1739730.1898327502</v>
      </c>
      <c r="N106" s="3">
        <f t="shared" si="25"/>
        <v>6256415.1076858677</v>
      </c>
      <c r="O106" s="61">
        <f t="shared" si="19"/>
        <v>15177913.328149166</v>
      </c>
    </row>
    <row r="107" spans="1:15" x14ac:dyDescent="0.25">
      <c r="A107" s="421"/>
      <c r="B107" s="9" t="s">
        <v>53</v>
      </c>
      <c r="C107" s="3">
        <f t="shared" ref="C107:N107" si="26">C27+C43+C59</f>
        <v>0</v>
      </c>
      <c r="D107" s="3">
        <f t="shared" si="26"/>
        <v>0</v>
      </c>
      <c r="E107" s="3">
        <f t="shared" si="26"/>
        <v>0</v>
      </c>
      <c r="F107" s="3">
        <f t="shared" si="26"/>
        <v>0</v>
      </c>
      <c r="G107" s="3">
        <f t="shared" si="26"/>
        <v>0</v>
      </c>
      <c r="H107" s="3">
        <f t="shared" si="26"/>
        <v>0</v>
      </c>
      <c r="I107" s="3">
        <f t="shared" si="26"/>
        <v>0</v>
      </c>
      <c r="J107" s="3">
        <f t="shared" si="26"/>
        <v>0</v>
      </c>
      <c r="K107" s="3">
        <f t="shared" si="26"/>
        <v>0</v>
      </c>
      <c r="L107" s="3">
        <f t="shared" si="26"/>
        <v>0</v>
      </c>
      <c r="M107" s="3">
        <f t="shared" si="26"/>
        <v>0</v>
      </c>
      <c r="N107" s="3">
        <f t="shared" si="26"/>
        <v>0</v>
      </c>
      <c r="O107" s="61">
        <f t="shared" si="19"/>
        <v>0</v>
      </c>
    </row>
    <row r="108" spans="1:15" x14ac:dyDescent="0.25">
      <c r="A108" s="421"/>
      <c r="B108" s="9" t="s">
        <v>52</v>
      </c>
      <c r="C108" s="3">
        <f t="shared" ref="C108:N108" si="27">C28+C44+C60</f>
        <v>0</v>
      </c>
      <c r="D108" s="3">
        <f t="shared" si="27"/>
        <v>2303.8874319850115</v>
      </c>
      <c r="E108" s="3">
        <f t="shared" si="27"/>
        <v>66.637371597053274</v>
      </c>
      <c r="F108" s="3">
        <f t="shared" si="27"/>
        <v>91652.0517638819</v>
      </c>
      <c r="G108" s="3">
        <f t="shared" si="27"/>
        <v>0</v>
      </c>
      <c r="H108" s="3">
        <f t="shared" si="27"/>
        <v>15144.766154377996</v>
      </c>
      <c r="I108" s="3">
        <f t="shared" si="27"/>
        <v>0</v>
      </c>
      <c r="J108" s="3">
        <f t="shared" si="27"/>
        <v>0</v>
      </c>
      <c r="K108" s="3">
        <f t="shared" si="27"/>
        <v>0</v>
      </c>
      <c r="L108" s="3">
        <f t="shared" si="27"/>
        <v>0</v>
      </c>
      <c r="M108" s="3">
        <f t="shared" si="27"/>
        <v>0</v>
      </c>
      <c r="N108" s="3">
        <f t="shared" si="27"/>
        <v>71853.601283876153</v>
      </c>
      <c r="O108" s="61">
        <f t="shared" si="19"/>
        <v>181020.94400571811</v>
      </c>
    </row>
    <row r="109" spans="1:15" x14ac:dyDescent="0.25">
      <c r="A109" s="421"/>
      <c r="B109" s="9" t="s">
        <v>51</v>
      </c>
      <c r="C109" s="3">
        <f t="shared" ref="C109:N109" si="28">C29+C45+C61</f>
        <v>0</v>
      </c>
      <c r="D109" s="3">
        <f t="shared" si="28"/>
        <v>31647.30534654067</v>
      </c>
      <c r="E109" s="3">
        <f t="shared" si="28"/>
        <v>62077.401980463794</v>
      </c>
      <c r="F109" s="3">
        <f t="shared" si="28"/>
        <v>89795.319355188476</v>
      </c>
      <c r="G109" s="3">
        <f t="shared" si="28"/>
        <v>292197.38998664595</v>
      </c>
      <c r="H109" s="3">
        <f t="shared" si="28"/>
        <v>119120.51441072211</v>
      </c>
      <c r="I109" s="3">
        <f t="shared" si="28"/>
        <v>91349.495671979996</v>
      </c>
      <c r="J109" s="3">
        <f t="shared" si="28"/>
        <v>81441.349976677768</v>
      </c>
      <c r="K109" s="3">
        <f t="shared" si="28"/>
        <v>131838.09577516574</v>
      </c>
      <c r="L109" s="3">
        <f t="shared" si="28"/>
        <v>193022.14107631013</v>
      </c>
      <c r="M109" s="3">
        <f t="shared" si="28"/>
        <v>172840.27036911476</v>
      </c>
      <c r="N109" s="3">
        <f t="shared" si="28"/>
        <v>614018.27300446061</v>
      </c>
      <c r="O109" s="61">
        <f t="shared" si="19"/>
        <v>1879347.55695327</v>
      </c>
    </row>
    <row r="110" spans="1:15" x14ac:dyDescent="0.25">
      <c r="A110" s="421"/>
      <c r="B110" s="9" t="s">
        <v>50</v>
      </c>
      <c r="C110" s="3">
        <f t="shared" ref="C110:N110" si="29">C30+C46+C62</f>
        <v>0</v>
      </c>
      <c r="D110" s="3">
        <f t="shared" si="29"/>
        <v>0</v>
      </c>
      <c r="E110" s="3">
        <f t="shared" si="29"/>
        <v>0</v>
      </c>
      <c r="F110" s="3">
        <f t="shared" si="29"/>
        <v>0</v>
      </c>
      <c r="G110" s="3">
        <f t="shared" si="29"/>
        <v>0</v>
      </c>
      <c r="H110" s="3">
        <f t="shared" si="29"/>
        <v>0</v>
      </c>
      <c r="I110" s="3">
        <f t="shared" si="29"/>
        <v>0</v>
      </c>
      <c r="J110" s="3">
        <f t="shared" si="29"/>
        <v>141124.99161461368</v>
      </c>
      <c r="K110" s="3">
        <f t="shared" si="29"/>
        <v>422665.67848302354</v>
      </c>
      <c r="L110" s="3">
        <f t="shared" si="29"/>
        <v>0</v>
      </c>
      <c r="M110" s="3">
        <f t="shared" si="29"/>
        <v>213256.11216575906</v>
      </c>
      <c r="N110" s="3">
        <f t="shared" si="29"/>
        <v>128057.93497780674</v>
      </c>
      <c r="O110" s="61">
        <f t="shared" si="19"/>
        <v>905104.71724120306</v>
      </c>
    </row>
    <row r="111" spans="1:15" x14ac:dyDescent="0.25">
      <c r="A111" s="421"/>
      <c r="B111" s="9" t="s">
        <v>49</v>
      </c>
      <c r="C111" s="3">
        <f t="shared" ref="C111:N111" si="30">C31+C47+C63</f>
        <v>0</v>
      </c>
      <c r="D111" s="3">
        <f t="shared" si="30"/>
        <v>12859.622255740032</v>
      </c>
      <c r="E111" s="3">
        <f t="shared" si="30"/>
        <v>9712.8104146475598</v>
      </c>
      <c r="F111" s="3">
        <f t="shared" si="30"/>
        <v>650.26889746360018</v>
      </c>
      <c r="G111" s="3">
        <f t="shared" si="30"/>
        <v>2695.9472014697403</v>
      </c>
      <c r="H111" s="3">
        <f t="shared" si="30"/>
        <v>3821.3334423443625</v>
      </c>
      <c r="I111" s="3">
        <f t="shared" si="30"/>
        <v>7769.9940253608102</v>
      </c>
      <c r="J111" s="3">
        <f t="shared" si="30"/>
        <v>215996.55550128006</v>
      </c>
      <c r="K111" s="3">
        <f t="shared" si="30"/>
        <v>66198.960777682441</v>
      </c>
      <c r="L111" s="3">
        <f t="shared" si="30"/>
        <v>182574.27336607175</v>
      </c>
      <c r="M111" s="3">
        <f t="shared" si="30"/>
        <v>72816.415428581211</v>
      </c>
      <c r="N111" s="3">
        <f t="shared" si="30"/>
        <v>113701.36331037845</v>
      </c>
      <c r="O111" s="61">
        <f t="shared" si="19"/>
        <v>688797.54462102009</v>
      </c>
    </row>
    <row r="112" spans="1:15" ht="15.75" thickBot="1" x14ac:dyDescent="0.3">
      <c r="A112" s="422"/>
      <c r="B112" s="9" t="s">
        <v>48</v>
      </c>
      <c r="C112" s="3">
        <f t="shared" ref="C112:N112" si="31">C32+C48+C64</f>
        <v>0</v>
      </c>
      <c r="D112" s="3">
        <f t="shared" si="31"/>
        <v>125.07663693538791</v>
      </c>
      <c r="E112" s="3">
        <f t="shared" si="31"/>
        <v>219.32631625479814</v>
      </c>
      <c r="F112" s="3">
        <f t="shared" si="31"/>
        <v>1725.9028111179573</v>
      </c>
      <c r="G112" s="3">
        <f t="shared" si="31"/>
        <v>1643.5362520697058</v>
      </c>
      <c r="H112" s="3">
        <f t="shared" si="31"/>
        <v>1029.2019920467676</v>
      </c>
      <c r="I112" s="3">
        <f t="shared" si="31"/>
        <v>202782.51177672413</v>
      </c>
      <c r="J112" s="3">
        <f t="shared" si="31"/>
        <v>710.95484686802206</v>
      </c>
      <c r="K112" s="3">
        <f t="shared" si="31"/>
        <v>982.28708970274249</v>
      </c>
      <c r="L112" s="3">
        <f t="shared" si="31"/>
        <v>1044.9756767594015</v>
      </c>
      <c r="M112" s="3">
        <f t="shared" si="31"/>
        <v>1779.6697754676366</v>
      </c>
      <c r="N112" s="3">
        <f t="shared" si="31"/>
        <v>8232.7830706073109</v>
      </c>
      <c r="O112" s="61">
        <f t="shared" si="19"/>
        <v>220276.22624455387</v>
      </c>
    </row>
    <row r="113" spans="1:17" ht="15.75" thickBot="1" x14ac:dyDescent="0.3">
      <c r="A113" s="65"/>
      <c r="B113" s="149" t="s">
        <v>43</v>
      </c>
      <c r="C113" s="150">
        <f t="shared" ref="C113:N113" si="32">SUM(C100:C112)</f>
        <v>0</v>
      </c>
      <c r="D113" s="150">
        <f t="shared" si="32"/>
        <v>209221.61459689305</v>
      </c>
      <c r="E113" s="150">
        <f t="shared" si="32"/>
        <v>325285.55623695324</v>
      </c>
      <c r="F113" s="150">
        <f t="shared" si="32"/>
        <v>3291409.2900082106</v>
      </c>
      <c r="G113" s="150">
        <f t="shared" si="32"/>
        <v>1653707.5098633065</v>
      </c>
      <c r="H113" s="150">
        <f t="shared" si="32"/>
        <v>2047803.6431180954</v>
      </c>
      <c r="I113" s="150">
        <f t="shared" si="32"/>
        <v>1514785.9647737555</v>
      </c>
      <c r="J113" s="150">
        <f t="shared" si="32"/>
        <v>857472.34218174778</v>
      </c>
      <c r="K113" s="150">
        <f t="shared" si="32"/>
        <v>2874087.5990478322</v>
      </c>
      <c r="L113" s="150">
        <f t="shared" si="32"/>
        <v>2385377.7802494043</v>
      </c>
      <c r="M113" s="150">
        <f t="shared" si="32"/>
        <v>3350745.0207286607</v>
      </c>
      <c r="N113" s="150">
        <f t="shared" si="32"/>
        <v>11528143.867666662</v>
      </c>
      <c r="O113" s="160">
        <f t="shared" si="19"/>
        <v>30038040.188471518</v>
      </c>
      <c r="P113" s="217">
        <f>SUM(D20:N32,D36:N48,D52:N64)</f>
        <v>30038040.188471518</v>
      </c>
      <c r="Q113" s="214"/>
    </row>
    <row r="114" spans="1:17" ht="15.75" thickBot="1" x14ac:dyDescent="0.3">
      <c r="A114" s="65"/>
    </row>
    <row r="115" spans="1:17" ht="15.75" thickBot="1" x14ac:dyDescent="0.3">
      <c r="A115" s="65"/>
      <c r="B115" s="145" t="s">
        <v>36</v>
      </c>
      <c r="C115" s="146" t="str">
        <f>C$3</f>
        <v>Jan</v>
      </c>
      <c r="D115" s="146" t="str">
        <f t="shared" ref="D115:N115" si="33">D$3</f>
        <v>Feb</v>
      </c>
      <c r="E115" s="146" t="str">
        <f t="shared" si="33"/>
        <v>Mar</v>
      </c>
      <c r="F115" s="146" t="str">
        <f t="shared" si="33"/>
        <v>Apr</v>
      </c>
      <c r="G115" s="146" t="str">
        <f t="shared" si="33"/>
        <v>May</v>
      </c>
      <c r="H115" s="146" t="str">
        <f t="shared" si="33"/>
        <v>Jun</v>
      </c>
      <c r="I115" s="146" t="str">
        <f t="shared" si="33"/>
        <v>Jul</v>
      </c>
      <c r="J115" s="146" t="str">
        <f t="shared" si="33"/>
        <v>Aug</v>
      </c>
      <c r="K115" s="146" t="str">
        <f t="shared" si="33"/>
        <v>Sep</v>
      </c>
      <c r="L115" s="146" t="str">
        <f t="shared" si="33"/>
        <v>Oct</v>
      </c>
      <c r="M115" s="146" t="str">
        <f t="shared" si="33"/>
        <v>Nov</v>
      </c>
      <c r="N115" s="146" t="str">
        <f t="shared" si="33"/>
        <v>Dec</v>
      </c>
      <c r="O115" s="147" t="s">
        <v>34</v>
      </c>
    </row>
    <row r="116" spans="1:17" ht="15" customHeight="1" x14ac:dyDescent="0.25">
      <c r="A116" s="411" t="s">
        <v>168</v>
      </c>
      <c r="B116" s="157" t="s">
        <v>60</v>
      </c>
      <c r="C116" s="3">
        <f t="shared" ref="C116:N116" si="34">C4+C84</f>
        <v>0</v>
      </c>
      <c r="D116" s="3">
        <f t="shared" si="34"/>
        <v>0</v>
      </c>
      <c r="E116" s="3">
        <f t="shared" si="34"/>
        <v>0</v>
      </c>
      <c r="F116" s="3">
        <f t="shared" si="34"/>
        <v>0</v>
      </c>
      <c r="G116" s="3">
        <f t="shared" si="34"/>
        <v>0</v>
      </c>
      <c r="H116" s="3">
        <f t="shared" si="34"/>
        <v>0</v>
      </c>
      <c r="I116" s="3">
        <f t="shared" si="34"/>
        <v>0</v>
      </c>
      <c r="J116" s="3">
        <f t="shared" si="34"/>
        <v>0</v>
      </c>
      <c r="K116" s="3">
        <f t="shared" si="34"/>
        <v>0</v>
      </c>
      <c r="L116" s="3">
        <f t="shared" si="34"/>
        <v>0</v>
      </c>
      <c r="M116" s="3">
        <f t="shared" si="34"/>
        <v>0</v>
      </c>
      <c r="N116" s="3">
        <f t="shared" si="34"/>
        <v>0</v>
      </c>
      <c r="O116" s="61">
        <f t="shared" ref="O116:O129" si="35">SUM(C116:N116)</f>
        <v>0</v>
      </c>
    </row>
    <row r="117" spans="1:17" x14ac:dyDescent="0.25">
      <c r="A117" s="412"/>
      <c r="B117" s="157" t="s">
        <v>59</v>
      </c>
      <c r="C117" s="3">
        <f t="shared" ref="C117:N117" si="36">C5+C85</f>
        <v>0</v>
      </c>
      <c r="D117" s="3">
        <f t="shared" si="36"/>
        <v>0</v>
      </c>
      <c r="E117" s="3">
        <f t="shared" si="36"/>
        <v>0</v>
      </c>
      <c r="F117" s="3">
        <f t="shared" si="36"/>
        <v>0</v>
      </c>
      <c r="G117" s="3">
        <f t="shared" si="36"/>
        <v>0</v>
      </c>
      <c r="H117" s="3">
        <f t="shared" si="36"/>
        <v>0</v>
      </c>
      <c r="I117" s="3">
        <f t="shared" si="36"/>
        <v>0</v>
      </c>
      <c r="J117" s="3">
        <f t="shared" si="36"/>
        <v>0</v>
      </c>
      <c r="K117" s="3">
        <f t="shared" si="36"/>
        <v>0</v>
      </c>
      <c r="L117" s="3">
        <f t="shared" si="36"/>
        <v>0</v>
      </c>
      <c r="M117" s="3">
        <f t="shared" si="36"/>
        <v>0</v>
      </c>
      <c r="N117" s="3">
        <f t="shared" si="36"/>
        <v>0</v>
      </c>
      <c r="O117" s="61">
        <f t="shared" si="35"/>
        <v>0</v>
      </c>
    </row>
    <row r="118" spans="1:17" x14ac:dyDescent="0.25">
      <c r="A118" s="412"/>
      <c r="B118" s="157" t="s">
        <v>58</v>
      </c>
      <c r="C118" s="3">
        <f t="shared" ref="C118:N118" si="37">C6+C86</f>
        <v>0</v>
      </c>
      <c r="D118" s="3">
        <f t="shared" si="37"/>
        <v>0</v>
      </c>
      <c r="E118" s="3">
        <f t="shared" si="37"/>
        <v>0</v>
      </c>
      <c r="F118" s="3">
        <f t="shared" si="37"/>
        <v>0</v>
      </c>
      <c r="G118" s="3">
        <f t="shared" si="37"/>
        <v>0</v>
      </c>
      <c r="H118" s="3">
        <f t="shared" si="37"/>
        <v>0</v>
      </c>
      <c r="I118" s="3">
        <f t="shared" si="37"/>
        <v>0</v>
      </c>
      <c r="J118" s="3">
        <f t="shared" si="37"/>
        <v>0</v>
      </c>
      <c r="K118" s="3">
        <f t="shared" si="37"/>
        <v>0</v>
      </c>
      <c r="L118" s="3">
        <f t="shared" si="37"/>
        <v>0</v>
      </c>
      <c r="M118" s="3">
        <f t="shared" si="37"/>
        <v>0</v>
      </c>
      <c r="N118" s="3">
        <f t="shared" si="37"/>
        <v>0</v>
      </c>
      <c r="O118" s="61">
        <f t="shared" si="35"/>
        <v>0</v>
      </c>
    </row>
    <row r="119" spans="1:17" x14ac:dyDescent="0.25">
      <c r="A119" s="412"/>
      <c r="B119" s="157" t="s">
        <v>57</v>
      </c>
      <c r="C119" s="3">
        <f t="shared" ref="C119:N119" si="38">C7+C87</f>
        <v>0</v>
      </c>
      <c r="D119" s="3">
        <f t="shared" si="38"/>
        <v>0</v>
      </c>
      <c r="E119" s="3">
        <f t="shared" si="38"/>
        <v>0</v>
      </c>
      <c r="F119" s="3">
        <f t="shared" si="38"/>
        <v>9065.6966523087667</v>
      </c>
      <c r="G119" s="3">
        <f t="shared" si="38"/>
        <v>12224.392164246536</v>
      </c>
      <c r="H119" s="3">
        <f t="shared" si="38"/>
        <v>0</v>
      </c>
      <c r="I119" s="3">
        <f t="shared" si="38"/>
        <v>0</v>
      </c>
      <c r="J119" s="3">
        <f t="shared" si="38"/>
        <v>0</v>
      </c>
      <c r="K119" s="3">
        <f t="shared" si="38"/>
        <v>520.0548118726266</v>
      </c>
      <c r="L119" s="3">
        <f t="shared" si="38"/>
        <v>7059.9811198444377</v>
      </c>
      <c r="M119" s="3">
        <f t="shared" si="38"/>
        <v>705.82616894694149</v>
      </c>
      <c r="N119" s="3">
        <f t="shared" si="38"/>
        <v>1500.2030022075676</v>
      </c>
      <c r="O119" s="61">
        <f t="shared" si="35"/>
        <v>31076.153919426873</v>
      </c>
    </row>
    <row r="120" spans="1:17" x14ac:dyDescent="0.25">
      <c r="A120" s="412"/>
      <c r="B120" s="157" t="s">
        <v>56</v>
      </c>
      <c r="C120" s="3">
        <f t="shared" ref="C120:N120" si="39">C8+C88</f>
        <v>0</v>
      </c>
      <c r="D120" s="3">
        <f t="shared" si="39"/>
        <v>0</v>
      </c>
      <c r="E120" s="3">
        <f t="shared" si="39"/>
        <v>0</v>
      </c>
      <c r="F120" s="3">
        <f t="shared" si="39"/>
        <v>0</v>
      </c>
      <c r="G120" s="3">
        <f t="shared" si="39"/>
        <v>0</v>
      </c>
      <c r="H120" s="3">
        <f t="shared" si="39"/>
        <v>0</v>
      </c>
      <c r="I120" s="3">
        <f t="shared" si="39"/>
        <v>0</v>
      </c>
      <c r="J120" s="3">
        <f t="shared" si="39"/>
        <v>0</v>
      </c>
      <c r="K120" s="3">
        <f t="shared" si="39"/>
        <v>0</v>
      </c>
      <c r="L120" s="3">
        <f t="shared" si="39"/>
        <v>0</v>
      </c>
      <c r="M120" s="3">
        <f t="shared" si="39"/>
        <v>0</v>
      </c>
      <c r="N120" s="3">
        <f t="shared" si="39"/>
        <v>0</v>
      </c>
      <c r="O120" s="61">
        <f t="shared" si="35"/>
        <v>0</v>
      </c>
    </row>
    <row r="121" spans="1:17" x14ac:dyDescent="0.25">
      <c r="A121" s="412"/>
      <c r="B121" s="157" t="s">
        <v>55</v>
      </c>
      <c r="C121" s="3">
        <f t="shared" ref="C121:N121" si="40">C9+C89</f>
        <v>0</v>
      </c>
      <c r="D121" s="3">
        <f t="shared" si="40"/>
        <v>0</v>
      </c>
      <c r="E121" s="3">
        <f t="shared" si="40"/>
        <v>0</v>
      </c>
      <c r="F121" s="3">
        <f t="shared" si="40"/>
        <v>0</v>
      </c>
      <c r="G121" s="3">
        <f t="shared" si="40"/>
        <v>5823.4142161773261</v>
      </c>
      <c r="H121" s="3">
        <f t="shared" si="40"/>
        <v>0</v>
      </c>
      <c r="I121" s="3">
        <f t="shared" si="40"/>
        <v>0</v>
      </c>
      <c r="J121" s="3">
        <f t="shared" si="40"/>
        <v>0</v>
      </c>
      <c r="K121" s="3">
        <f t="shared" si="40"/>
        <v>1294.0920480394057</v>
      </c>
      <c r="L121" s="3">
        <f t="shared" si="40"/>
        <v>0</v>
      </c>
      <c r="M121" s="3">
        <f t="shared" si="40"/>
        <v>0</v>
      </c>
      <c r="N121" s="3">
        <f t="shared" si="40"/>
        <v>0</v>
      </c>
      <c r="O121" s="61">
        <f t="shared" si="35"/>
        <v>7117.5062642167322</v>
      </c>
    </row>
    <row r="122" spans="1:17" x14ac:dyDescent="0.25">
      <c r="A122" s="412"/>
      <c r="B122" s="157" t="s">
        <v>54</v>
      </c>
      <c r="C122" s="3">
        <f t="shared" ref="C122:N122" si="41">C10+C90</f>
        <v>0</v>
      </c>
      <c r="D122" s="3">
        <f t="shared" si="41"/>
        <v>0</v>
      </c>
      <c r="E122" s="3">
        <f t="shared" si="41"/>
        <v>314.95350221151233</v>
      </c>
      <c r="F122" s="3">
        <f t="shared" si="41"/>
        <v>835.8434778913221</v>
      </c>
      <c r="G122" s="3">
        <f t="shared" si="41"/>
        <v>2362.7189718346303</v>
      </c>
      <c r="H122" s="3">
        <f t="shared" si="41"/>
        <v>4156.4310542400581</v>
      </c>
      <c r="I122" s="3">
        <f t="shared" si="41"/>
        <v>1006.3285571851359</v>
      </c>
      <c r="J122" s="3">
        <f t="shared" si="41"/>
        <v>1148.2382422856663</v>
      </c>
      <c r="K122" s="3">
        <f t="shared" si="41"/>
        <v>1688.2250925954138</v>
      </c>
      <c r="L122" s="3">
        <f t="shared" si="41"/>
        <v>1016.012515772944</v>
      </c>
      <c r="M122" s="3">
        <f t="shared" si="41"/>
        <v>1495.4249040795532</v>
      </c>
      <c r="N122" s="3">
        <f t="shared" si="41"/>
        <v>9423.5957701542429</v>
      </c>
      <c r="O122" s="61">
        <f t="shared" si="35"/>
        <v>23447.77208825048</v>
      </c>
    </row>
    <row r="123" spans="1:17" x14ac:dyDescent="0.25">
      <c r="A123" s="412"/>
      <c r="B123" s="157" t="s">
        <v>53</v>
      </c>
      <c r="C123" s="3">
        <f t="shared" ref="C123:N123" si="42">C11+C91</f>
        <v>0</v>
      </c>
      <c r="D123" s="3">
        <f t="shared" si="42"/>
        <v>0</v>
      </c>
      <c r="E123" s="3">
        <f t="shared" si="42"/>
        <v>45192.890231653961</v>
      </c>
      <c r="F123" s="3">
        <f t="shared" si="42"/>
        <v>91381.809038402469</v>
      </c>
      <c r="G123" s="3">
        <f t="shared" si="42"/>
        <v>268932.1995430158</v>
      </c>
      <c r="H123" s="3">
        <f t="shared" si="42"/>
        <v>208739.01135250466</v>
      </c>
      <c r="I123" s="3">
        <f t="shared" si="42"/>
        <v>128515.32775548818</v>
      </c>
      <c r="J123" s="3">
        <f t="shared" si="42"/>
        <v>145251.64437668619</v>
      </c>
      <c r="K123" s="3">
        <f t="shared" si="42"/>
        <v>271890.70038162661</v>
      </c>
      <c r="L123" s="3">
        <f t="shared" si="42"/>
        <v>135025.41971604692</v>
      </c>
      <c r="M123" s="3">
        <f t="shared" si="42"/>
        <v>187803.13815628598</v>
      </c>
      <c r="N123" s="3">
        <f t="shared" si="42"/>
        <v>1107430.0768866928</v>
      </c>
      <c r="O123" s="61">
        <f t="shared" si="35"/>
        <v>2590162.2174384035</v>
      </c>
    </row>
    <row r="124" spans="1:17" x14ac:dyDescent="0.25">
      <c r="A124" s="412"/>
      <c r="B124" s="157" t="s">
        <v>52</v>
      </c>
      <c r="C124" s="3">
        <f t="shared" ref="C124:N124" si="43">C12+C92</f>
        <v>0</v>
      </c>
      <c r="D124" s="3">
        <f t="shared" si="43"/>
        <v>0</v>
      </c>
      <c r="E124" s="3">
        <f t="shared" si="43"/>
        <v>0</v>
      </c>
      <c r="F124" s="3">
        <f t="shared" si="43"/>
        <v>0</v>
      </c>
      <c r="G124" s="3">
        <f t="shared" si="43"/>
        <v>135.70107201457722</v>
      </c>
      <c r="H124" s="3">
        <f t="shared" si="43"/>
        <v>0</v>
      </c>
      <c r="I124" s="3">
        <f t="shared" si="43"/>
        <v>0</v>
      </c>
      <c r="J124" s="3">
        <f t="shared" si="43"/>
        <v>0</v>
      </c>
      <c r="K124" s="3">
        <f t="shared" si="43"/>
        <v>0</v>
      </c>
      <c r="L124" s="3">
        <f t="shared" si="43"/>
        <v>0</v>
      </c>
      <c r="M124" s="3">
        <f t="shared" si="43"/>
        <v>0</v>
      </c>
      <c r="N124" s="3">
        <f t="shared" si="43"/>
        <v>0</v>
      </c>
      <c r="O124" s="61">
        <f t="shared" si="35"/>
        <v>135.70107201457722</v>
      </c>
    </row>
    <row r="125" spans="1:17" x14ac:dyDescent="0.25">
      <c r="A125" s="412"/>
      <c r="B125" s="157" t="s">
        <v>51</v>
      </c>
      <c r="C125" s="3">
        <f t="shared" ref="C125:N125" si="44">C13+C93</f>
        <v>0</v>
      </c>
      <c r="D125" s="3">
        <f t="shared" si="44"/>
        <v>0</v>
      </c>
      <c r="E125" s="3">
        <f t="shared" si="44"/>
        <v>214.34151080488371</v>
      </c>
      <c r="F125" s="3">
        <f t="shared" si="44"/>
        <v>51.154482854814447</v>
      </c>
      <c r="G125" s="3">
        <f t="shared" si="44"/>
        <v>135.32587883659252</v>
      </c>
      <c r="H125" s="3">
        <f t="shared" si="44"/>
        <v>610.65694722850458</v>
      </c>
      <c r="I125" s="3">
        <f t="shared" si="44"/>
        <v>316.73654324386837</v>
      </c>
      <c r="J125" s="3">
        <f t="shared" si="44"/>
        <v>421.41905789384236</v>
      </c>
      <c r="K125" s="3">
        <f t="shared" si="44"/>
        <v>2205.788407206619</v>
      </c>
      <c r="L125" s="3">
        <f t="shared" si="44"/>
        <v>513.92869248210411</v>
      </c>
      <c r="M125" s="3">
        <f t="shared" si="44"/>
        <v>324.39511916824262</v>
      </c>
      <c r="N125" s="3">
        <f t="shared" si="44"/>
        <v>438.72976476248004</v>
      </c>
      <c r="O125" s="61">
        <f t="shared" si="35"/>
        <v>5232.4764044819522</v>
      </c>
    </row>
    <row r="126" spans="1:17" x14ac:dyDescent="0.25">
      <c r="A126" s="412"/>
      <c r="B126" s="157" t="s">
        <v>50</v>
      </c>
      <c r="C126" s="3">
        <f t="shared" ref="C126:N126" si="45">C14+C94</f>
        <v>0</v>
      </c>
      <c r="D126" s="3">
        <f t="shared" si="45"/>
        <v>0</v>
      </c>
      <c r="E126" s="3">
        <f t="shared" si="45"/>
        <v>0</v>
      </c>
      <c r="F126" s="3">
        <f t="shared" si="45"/>
        <v>0</v>
      </c>
      <c r="G126" s="3">
        <f t="shared" si="45"/>
        <v>0</v>
      </c>
      <c r="H126" s="3">
        <f t="shared" si="45"/>
        <v>0</v>
      </c>
      <c r="I126" s="3">
        <f t="shared" si="45"/>
        <v>0</v>
      </c>
      <c r="J126" s="3">
        <f t="shared" si="45"/>
        <v>0</v>
      </c>
      <c r="K126" s="3">
        <f t="shared" si="45"/>
        <v>0</v>
      </c>
      <c r="L126" s="3">
        <f t="shared" si="45"/>
        <v>0</v>
      </c>
      <c r="M126" s="3">
        <f t="shared" si="45"/>
        <v>0</v>
      </c>
      <c r="N126" s="3">
        <f t="shared" si="45"/>
        <v>0</v>
      </c>
      <c r="O126" s="61">
        <f t="shared" si="35"/>
        <v>0</v>
      </c>
    </row>
    <row r="127" spans="1:17" x14ac:dyDescent="0.25">
      <c r="A127" s="412"/>
      <c r="B127" s="157" t="s">
        <v>49</v>
      </c>
      <c r="C127" s="3">
        <f t="shared" ref="C127:N127" si="46">C15+C95</f>
        <v>0</v>
      </c>
      <c r="D127" s="3">
        <f t="shared" si="46"/>
        <v>0</v>
      </c>
      <c r="E127" s="3">
        <f t="shared" si="46"/>
        <v>0</v>
      </c>
      <c r="F127" s="3">
        <f t="shared" si="46"/>
        <v>0</v>
      </c>
      <c r="G127" s="3">
        <f t="shared" si="46"/>
        <v>0</v>
      </c>
      <c r="H127" s="3">
        <f t="shared" si="46"/>
        <v>0</v>
      </c>
      <c r="I127" s="3">
        <f t="shared" si="46"/>
        <v>0</v>
      </c>
      <c r="J127" s="3">
        <f t="shared" si="46"/>
        <v>0</v>
      </c>
      <c r="K127" s="3">
        <f t="shared" si="46"/>
        <v>0</v>
      </c>
      <c r="L127" s="3">
        <f t="shared" si="46"/>
        <v>0</v>
      </c>
      <c r="M127" s="3">
        <f t="shared" si="46"/>
        <v>0</v>
      </c>
      <c r="N127" s="3">
        <f t="shared" si="46"/>
        <v>0</v>
      </c>
      <c r="O127" s="61">
        <f t="shared" si="35"/>
        <v>0</v>
      </c>
    </row>
    <row r="128" spans="1:17" ht="15.75" thickBot="1" x14ac:dyDescent="0.3">
      <c r="A128" s="413"/>
      <c r="B128" s="157" t="s">
        <v>48</v>
      </c>
      <c r="C128" s="3">
        <f t="shared" ref="C128:N128" si="47">C16+C96</f>
        <v>0</v>
      </c>
      <c r="D128" s="3">
        <f t="shared" si="47"/>
        <v>0</v>
      </c>
      <c r="E128" s="3">
        <f t="shared" si="47"/>
        <v>0</v>
      </c>
      <c r="F128" s="3">
        <f t="shared" si="47"/>
        <v>0</v>
      </c>
      <c r="G128" s="3">
        <f t="shared" si="47"/>
        <v>0</v>
      </c>
      <c r="H128" s="3">
        <f t="shared" si="47"/>
        <v>0</v>
      </c>
      <c r="I128" s="3">
        <f t="shared" si="47"/>
        <v>0</v>
      </c>
      <c r="J128" s="3">
        <f t="shared" si="47"/>
        <v>0</v>
      </c>
      <c r="K128" s="3">
        <f t="shared" si="47"/>
        <v>0</v>
      </c>
      <c r="L128" s="3">
        <f t="shared" si="47"/>
        <v>0</v>
      </c>
      <c r="M128" s="3">
        <f t="shared" si="47"/>
        <v>0</v>
      </c>
      <c r="N128" s="3">
        <f t="shared" si="47"/>
        <v>0</v>
      </c>
      <c r="O128" s="61">
        <f t="shared" si="35"/>
        <v>0</v>
      </c>
    </row>
    <row r="129" spans="1:17" ht="15.75" thickBot="1" x14ac:dyDescent="0.3">
      <c r="A129" s="65"/>
      <c r="B129" s="158" t="s">
        <v>43</v>
      </c>
      <c r="C129" s="150">
        <f t="shared" ref="C129:N129" si="48">SUM(C116:C128)</f>
        <v>0</v>
      </c>
      <c r="D129" s="150">
        <f t="shared" si="48"/>
        <v>0</v>
      </c>
      <c r="E129" s="150">
        <f t="shared" si="48"/>
        <v>45722.185244670356</v>
      </c>
      <c r="F129" s="150">
        <f t="shared" si="48"/>
        <v>101334.50365145737</v>
      </c>
      <c r="G129" s="150">
        <f t="shared" si="48"/>
        <v>289613.75184612541</v>
      </c>
      <c r="H129" s="150">
        <f t="shared" si="48"/>
        <v>213506.09935397323</v>
      </c>
      <c r="I129" s="150">
        <f t="shared" si="48"/>
        <v>129838.39285591718</v>
      </c>
      <c r="J129" s="150">
        <f t="shared" si="48"/>
        <v>146821.3016768657</v>
      </c>
      <c r="K129" s="150">
        <f t="shared" si="48"/>
        <v>277598.86074134067</v>
      </c>
      <c r="L129" s="150">
        <f t="shared" si="48"/>
        <v>143615.34204414638</v>
      </c>
      <c r="M129" s="150">
        <f t="shared" si="48"/>
        <v>190328.78434848072</v>
      </c>
      <c r="N129" s="150">
        <f t="shared" si="48"/>
        <v>1118792.6054238172</v>
      </c>
      <c r="O129" s="189">
        <f t="shared" si="35"/>
        <v>2657171.827186794</v>
      </c>
      <c r="P129" s="217">
        <f>SUM(C4:N16,C84:N96)</f>
        <v>2657171.827186795</v>
      </c>
      <c r="Q129" s="214"/>
    </row>
    <row r="130" spans="1:17" ht="15.75" thickBot="1" x14ac:dyDescent="0.3">
      <c r="M130" s="423" t="s">
        <v>149</v>
      </c>
      <c r="N130" s="424"/>
      <c r="O130" s="108">
        <f>O113+O129+O81</f>
        <v>32695212.015658312</v>
      </c>
      <c r="P130" s="217">
        <f>P113+P129+P81</f>
        <v>32695212.015658312</v>
      </c>
      <c r="Q130" s="214"/>
    </row>
    <row r="134" spans="1:17" s="190" customFormat="1" x14ac:dyDescent="0.25">
      <c r="B134" s="190" t="s">
        <v>60</v>
      </c>
      <c r="C134" s="191">
        <f t="shared" ref="C134:N134" si="49">C100+C116+C68</f>
        <v>0</v>
      </c>
      <c r="D134" s="191">
        <f t="shared" si="49"/>
        <v>116190.14262052324</v>
      </c>
      <c r="E134" s="191">
        <f t="shared" si="49"/>
        <v>29060.006869772456</v>
      </c>
      <c r="F134" s="191">
        <f t="shared" si="49"/>
        <v>155212.03174465735</v>
      </c>
      <c r="G134" s="191">
        <f t="shared" si="49"/>
        <v>253096.45945894005</v>
      </c>
      <c r="H134" s="191">
        <f t="shared" si="49"/>
        <v>161401.07440982258</v>
      </c>
      <c r="I134" s="191">
        <f t="shared" si="49"/>
        <v>75641.501206505607</v>
      </c>
      <c r="J134" s="191">
        <f t="shared" si="49"/>
        <v>32140.473170346635</v>
      </c>
      <c r="K134" s="191">
        <f t="shared" si="49"/>
        <v>112228.18941189072</v>
      </c>
      <c r="L134" s="191">
        <f t="shared" si="49"/>
        <v>115698.78181941205</v>
      </c>
      <c r="M134" s="191">
        <f t="shared" si="49"/>
        <v>204769.45253827574</v>
      </c>
      <c r="N134" s="191">
        <f t="shared" si="49"/>
        <v>679788.54698609049</v>
      </c>
      <c r="O134" s="191">
        <f>SUM(C134:N134)</f>
        <v>1935226.6602362366</v>
      </c>
    </row>
    <row r="135" spans="1:17" s="190" customFormat="1" x14ac:dyDescent="0.25">
      <c r="B135" s="190" t="s">
        <v>59</v>
      </c>
      <c r="C135" s="191">
        <f t="shared" ref="C135:N135" si="50">C101+C117+C69</f>
        <v>0</v>
      </c>
      <c r="D135" s="191">
        <f t="shared" si="50"/>
        <v>0</v>
      </c>
      <c r="E135" s="191">
        <f t="shared" si="50"/>
        <v>0</v>
      </c>
      <c r="F135" s="191">
        <f t="shared" si="50"/>
        <v>0</v>
      </c>
      <c r="G135" s="191">
        <f t="shared" si="50"/>
        <v>22927.20472652906</v>
      </c>
      <c r="H135" s="191">
        <f t="shared" si="50"/>
        <v>0</v>
      </c>
      <c r="I135" s="191">
        <f t="shared" si="50"/>
        <v>0</v>
      </c>
      <c r="J135" s="191">
        <f t="shared" si="50"/>
        <v>0</v>
      </c>
      <c r="K135" s="191">
        <f t="shared" si="50"/>
        <v>0</v>
      </c>
      <c r="L135" s="191">
        <f t="shared" si="50"/>
        <v>52421.063866084456</v>
      </c>
      <c r="M135" s="191">
        <f t="shared" si="50"/>
        <v>0</v>
      </c>
      <c r="N135" s="191">
        <f t="shared" si="50"/>
        <v>15162.202016551691</v>
      </c>
      <c r="O135" s="191">
        <f t="shared" ref="O135:O146" si="51">SUM(C135:N135)</f>
        <v>90510.470609165204</v>
      </c>
    </row>
    <row r="136" spans="1:17" s="190" customFormat="1" x14ac:dyDescent="0.25">
      <c r="B136" s="190" t="s">
        <v>58</v>
      </c>
      <c r="C136" s="191">
        <f t="shared" ref="C136:N136" si="52">C102+C118+C70</f>
        <v>0</v>
      </c>
      <c r="D136" s="191">
        <f t="shared" si="52"/>
        <v>0</v>
      </c>
      <c r="E136" s="191">
        <f t="shared" si="52"/>
        <v>0</v>
      </c>
      <c r="F136" s="191">
        <f t="shared" si="52"/>
        <v>1168.3227932083889</v>
      </c>
      <c r="G136" s="191">
        <f t="shared" si="52"/>
        <v>0</v>
      </c>
      <c r="H136" s="191">
        <f t="shared" si="52"/>
        <v>12389.352060809382</v>
      </c>
      <c r="I136" s="191">
        <f t="shared" si="52"/>
        <v>0</v>
      </c>
      <c r="J136" s="191">
        <f t="shared" si="52"/>
        <v>0</v>
      </c>
      <c r="K136" s="191">
        <f t="shared" si="52"/>
        <v>2068.1261521958322</v>
      </c>
      <c r="L136" s="191">
        <f t="shared" si="52"/>
        <v>16344.146150595498</v>
      </c>
      <c r="M136" s="191">
        <f t="shared" si="52"/>
        <v>6222.8062608967775</v>
      </c>
      <c r="N136" s="191">
        <f t="shared" si="52"/>
        <v>16935.348625167091</v>
      </c>
      <c r="O136" s="191">
        <f t="shared" si="51"/>
        <v>55128.102042872968</v>
      </c>
    </row>
    <row r="137" spans="1:17" s="190" customFormat="1" x14ac:dyDescent="0.25">
      <c r="B137" s="190" t="s">
        <v>57</v>
      </c>
      <c r="C137" s="191">
        <f t="shared" ref="C137:N137" si="53">C103+C119+C71</f>
        <v>0</v>
      </c>
      <c r="D137" s="191">
        <f t="shared" si="53"/>
        <v>46095.580305168733</v>
      </c>
      <c r="E137" s="191">
        <f t="shared" si="53"/>
        <v>188187.9671930515</v>
      </c>
      <c r="F137" s="191">
        <f t="shared" si="53"/>
        <v>525007.5842913246</v>
      </c>
      <c r="G137" s="191">
        <f t="shared" si="53"/>
        <v>446065.18451123475</v>
      </c>
      <c r="H137" s="191">
        <f t="shared" si="53"/>
        <v>1359041.6371671511</v>
      </c>
      <c r="I137" s="191">
        <f t="shared" si="53"/>
        <v>460090.12189387623</v>
      </c>
      <c r="J137" s="191">
        <f t="shared" si="53"/>
        <v>300298.43423143966</v>
      </c>
      <c r="K137" s="191">
        <f t="shared" si="53"/>
        <v>425515.44809713407</v>
      </c>
      <c r="L137" s="191">
        <f t="shared" si="53"/>
        <v>619973.99436253577</v>
      </c>
      <c r="M137" s="191">
        <f t="shared" si="53"/>
        <v>940035.93052676239</v>
      </c>
      <c r="N137" s="191">
        <f t="shared" si="53"/>
        <v>3625478.9097080636</v>
      </c>
      <c r="O137" s="191">
        <f t="shared" si="51"/>
        <v>8935790.7922877427</v>
      </c>
    </row>
    <row r="138" spans="1:17" s="190" customFormat="1" x14ac:dyDescent="0.25">
      <c r="B138" s="190" t="s">
        <v>56</v>
      </c>
      <c r="C138" s="191">
        <f t="shared" ref="C138:N138" si="54">C104+C120+C72</f>
        <v>0</v>
      </c>
      <c r="D138" s="191">
        <f t="shared" si="54"/>
        <v>0</v>
      </c>
      <c r="E138" s="191">
        <f t="shared" si="54"/>
        <v>0</v>
      </c>
      <c r="F138" s="191">
        <f t="shared" si="54"/>
        <v>0</v>
      </c>
      <c r="G138" s="191">
        <f t="shared" si="54"/>
        <v>0</v>
      </c>
      <c r="H138" s="191">
        <f t="shared" si="54"/>
        <v>0</v>
      </c>
      <c r="I138" s="191">
        <f t="shared" si="54"/>
        <v>0</v>
      </c>
      <c r="J138" s="191">
        <f t="shared" si="54"/>
        <v>0</v>
      </c>
      <c r="K138" s="191">
        <f t="shared" si="54"/>
        <v>0</v>
      </c>
      <c r="L138" s="191">
        <f t="shared" si="54"/>
        <v>0</v>
      </c>
      <c r="M138" s="191">
        <f t="shared" si="54"/>
        <v>0</v>
      </c>
      <c r="N138" s="191">
        <f t="shared" si="54"/>
        <v>0</v>
      </c>
      <c r="O138" s="191">
        <f t="shared" si="51"/>
        <v>0</v>
      </c>
    </row>
    <row r="139" spans="1:17" s="190" customFormat="1" x14ac:dyDescent="0.25">
      <c r="B139" s="190" t="s">
        <v>55</v>
      </c>
      <c r="C139" s="191">
        <f t="shared" ref="C139:N139" si="55">C105+C121+C73</f>
        <v>0</v>
      </c>
      <c r="D139" s="191">
        <f t="shared" si="55"/>
        <v>0</v>
      </c>
      <c r="E139" s="191">
        <f t="shared" si="55"/>
        <v>0</v>
      </c>
      <c r="F139" s="191">
        <f t="shared" si="55"/>
        <v>0</v>
      </c>
      <c r="G139" s="191">
        <f t="shared" si="55"/>
        <v>5823.4142161773261</v>
      </c>
      <c r="H139" s="191">
        <f t="shared" si="55"/>
        <v>0</v>
      </c>
      <c r="I139" s="191">
        <f t="shared" si="55"/>
        <v>0</v>
      </c>
      <c r="J139" s="191">
        <f t="shared" si="55"/>
        <v>0</v>
      </c>
      <c r="K139" s="191">
        <f t="shared" si="55"/>
        <v>1294.0920480394057</v>
      </c>
      <c r="L139" s="191">
        <f t="shared" si="55"/>
        <v>0</v>
      </c>
      <c r="M139" s="191">
        <f t="shared" si="55"/>
        <v>0</v>
      </c>
      <c r="N139" s="191">
        <f t="shared" si="55"/>
        <v>0</v>
      </c>
      <c r="O139" s="191">
        <f t="shared" si="51"/>
        <v>7117.5062642167322</v>
      </c>
    </row>
    <row r="140" spans="1:17" s="190" customFormat="1" x14ac:dyDescent="0.25">
      <c r="B140" s="190" t="s">
        <v>54</v>
      </c>
      <c r="C140" s="191">
        <f t="shared" ref="C140:N140" si="56">C106+C122+C74</f>
        <v>0</v>
      </c>
      <c r="D140" s="191">
        <f t="shared" si="56"/>
        <v>0</v>
      </c>
      <c r="E140" s="191">
        <f t="shared" si="56"/>
        <v>36276.359593377616</v>
      </c>
      <c r="F140" s="191">
        <f t="shared" si="56"/>
        <v>2436099.3484815685</v>
      </c>
      <c r="G140" s="191">
        <f t="shared" si="56"/>
        <v>649668.89886249846</v>
      </c>
      <c r="H140" s="191">
        <f t="shared" si="56"/>
        <v>380012.19453506113</v>
      </c>
      <c r="I140" s="191">
        <f t="shared" si="56"/>
        <v>678158.66875649383</v>
      </c>
      <c r="J140" s="191">
        <f t="shared" si="56"/>
        <v>86907.82108280751</v>
      </c>
      <c r="K140" s="191">
        <f t="shared" si="56"/>
        <v>1714799.0931655052</v>
      </c>
      <c r="L140" s="191">
        <f t="shared" si="56"/>
        <v>1212374.3975672522</v>
      </c>
      <c r="M140" s="191">
        <f t="shared" si="56"/>
        <v>1741225.6147368299</v>
      </c>
      <c r="N140" s="191">
        <f t="shared" si="56"/>
        <v>6265838.7034560218</v>
      </c>
      <c r="O140" s="191">
        <f t="shared" si="51"/>
        <v>15201361.100237414</v>
      </c>
    </row>
    <row r="141" spans="1:17" s="190" customFormat="1" x14ac:dyDescent="0.25">
      <c r="B141" s="190" t="s">
        <v>53</v>
      </c>
      <c r="C141" s="191">
        <f t="shared" ref="C141:N141" si="57">C107+C123+C75</f>
        <v>0</v>
      </c>
      <c r="D141" s="191">
        <f t="shared" si="57"/>
        <v>0</v>
      </c>
      <c r="E141" s="191">
        <f t="shared" si="57"/>
        <v>45192.890231653961</v>
      </c>
      <c r="F141" s="191">
        <f t="shared" si="57"/>
        <v>91381.809038402469</v>
      </c>
      <c r="G141" s="191">
        <f t="shared" si="57"/>
        <v>268932.1995430158</v>
      </c>
      <c r="H141" s="191">
        <f t="shared" si="57"/>
        <v>208739.01135250466</v>
      </c>
      <c r="I141" s="191">
        <f t="shared" si="57"/>
        <v>128515.32775548818</v>
      </c>
      <c r="J141" s="191">
        <f t="shared" si="57"/>
        <v>145251.64437668619</v>
      </c>
      <c r="K141" s="191">
        <f t="shared" si="57"/>
        <v>271890.70038162661</v>
      </c>
      <c r="L141" s="191">
        <f t="shared" si="57"/>
        <v>135025.41971604692</v>
      </c>
      <c r="M141" s="191">
        <f t="shared" si="57"/>
        <v>187803.13815628598</v>
      </c>
      <c r="N141" s="191">
        <f t="shared" si="57"/>
        <v>1107430.0768866928</v>
      </c>
      <c r="O141" s="191">
        <f t="shared" si="51"/>
        <v>2590162.2174384035</v>
      </c>
    </row>
    <row r="142" spans="1:17" s="190" customFormat="1" x14ac:dyDescent="0.25">
      <c r="B142" s="190" t="s">
        <v>52</v>
      </c>
      <c r="C142" s="191">
        <f t="shared" ref="C142:N142" si="58">C108+C124+C76</f>
        <v>0</v>
      </c>
      <c r="D142" s="191">
        <f t="shared" si="58"/>
        <v>2303.8874319850115</v>
      </c>
      <c r="E142" s="191">
        <f t="shared" si="58"/>
        <v>66.637371597053274</v>
      </c>
      <c r="F142" s="191">
        <f t="shared" si="58"/>
        <v>91652.0517638819</v>
      </c>
      <c r="G142" s="191">
        <f t="shared" si="58"/>
        <v>135.70107201457722</v>
      </c>
      <c r="H142" s="191">
        <f t="shared" si="58"/>
        <v>15144.766154377996</v>
      </c>
      <c r="I142" s="191">
        <f t="shared" si="58"/>
        <v>0</v>
      </c>
      <c r="J142" s="191">
        <f t="shared" si="58"/>
        <v>0</v>
      </c>
      <c r="K142" s="191">
        <f t="shared" si="58"/>
        <v>0</v>
      </c>
      <c r="L142" s="191">
        <f t="shared" si="58"/>
        <v>0</v>
      </c>
      <c r="M142" s="191">
        <f t="shared" si="58"/>
        <v>0</v>
      </c>
      <c r="N142" s="191">
        <f t="shared" si="58"/>
        <v>71853.601283876153</v>
      </c>
      <c r="O142" s="191">
        <f t="shared" si="51"/>
        <v>181156.64507773268</v>
      </c>
    </row>
    <row r="143" spans="1:17" s="190" customFormat="1" x14ac:dyDescent="0.25">
      <c r="B143" s="190" t="s">
        <v>51</v>
      </c>
      <c r="C143" s="191">
        <f t="shared" ref="C143:N143" si="59">C109+C125+C77</f>
        <v>0</v>
      </c>
      <c r="D143" s="191">
        <f t="shared" si="59"/>
        <v>31647.30534654067</v>
      </c>
      <c r="E143" s="191">
        <f t="shared" si="59"/>
        <v>62291.74349126868</v>
      </c>
      <c r="F143" s="191">
        <f t="shared" si="59"/>
        <v>89846.473838043297</v>
      </c>
      <c r="G143" s="191">
        <f t="shared" si="59"/>
        <v>292332.71586548252</v>
      </c>
      <c r="H143" s="191">
        <f t="shared" si="59"/>
        <v>119731.17135795062</v>
      </c>
      <c r="I143" s="191">
        <f t="shared" si="59"/>
        <v>91666.232215223863</v>
      </c>
      <c r="J143" s="191">
        <f t="shared" si="59"/>
        <v>81862.769034571611</v>
      </c>
      <c r="K143" s="191">
        <f t="shared" si="59"/>
        <v>134043.88418237236</v>
      </c>
      <c r="L143" s="191">
        <f t="shared" si="59"/>
        <v>193536.06976879222</v>
      </c>
      <c r="M143" s="191">
        <f t="shared" si="59"/>
        <v>173164.665488283</v>
      </c>
      <c r="N143" s="191">
        <f t="shared" si="59"/>
        <v>614457.00276922307</v>
      </c>
      <c r="O143" s="191">
        <f t="shared" si="51"/>
        <v>1884580.0333577516</v>
      </c>
    </row>
    <row r="144" spans="1:17" s="190" customFormat="1" x14ac:dyDescent="0.25">
      <c r="B144" s="190" t="s">
        <v>50</v>
      </c>
      <c r="C144" s="191">
        <f t="shared" ref="C144:N144" si="60">C110+C126+C78</f>
        <v>0</v>
      </c>
      <c r="D144" s="191">
        <f t="shared" si="60"/>
        <v>0</v>
      </c>
      <c r="E144" s="191">
        <f t="shared" si="60"/>
        <v>0</v>
      </c>
      <c r="F144" s="191">
        <f t="shared" si="60"/>
        <v>0</v>
      </c>
      <c r="G144" s="191">
        <f t="shared" si="60"/>
        <v>0</v>
      </c>
      <c r="H144" s="191">
        <f t="shared" si="60"/>
        <v>0</v>
      </c>
      <c r="I144" s="191">
        <f t="shared" si="60"/>
        <v>0</v>
      </c>
      <c r="J144" s="191">
        <f t="shared" si="60"/>
        <v>141124.99161461368</v>
      </c>
      <c r="K144" s="191">
        <f t="shared" si="60"/>
        <v>422665.67848302354</v>
      </c>
      <c r="L144" s="191">
        <f t="shared" si="60"/>
        <v>0</v>
      </c>
      <c r="M144" s="191">
        <f t="shared" si="60"/>
        <v>213256.11216575906</v>
      </c>
      <c r="N144" s="191">
        <f t="shared" si="60"/>
        <v>128057.93497780674</v>
      </c>
      <c r="O144" s="191">
        <f t="shared" si="51"/>
        <v>905104.71724120306</v>
      </c>
    </row>
    <row r="145" spans="2:15" s="190" customFormat="1" x14ac:dyDescent="0.25">
      <c r="B145" s="190" t="s">
        <v>49</v>
      </c>
      <c r="C145" s="191">
        <f t="shared" ref="C145:N145" si="61">C111+C127+C79</f>
        <v>0</v>
      </c>
      <c r="D145" s="191">
        <f t="shared" si="61"/>
        <v>12859.622255740032</v>
      </c>
      <c r="E145" s="191">
        <f t="shared" si="61"/>
        <v>9712.8104146475598</v>
      </c>
      <c r="F145" s="191">
        <f t="shared" si="61"/>
        <v>650.26889746360018</v>
      </c>
      <c r="G145" s="191">
        <f t="shared" si="61"/>
        <v>2695.9472014697403</v>
      </c>
      <c r="H145" s="191">
        <f t="shared" si="61"/>
        <v>3821.3334423443625</v>
      </c>
      <c r="I145" s="191">
        <f t="shared" si="61"/>
        <v>7769.9940253608102</v>
      </c>
      <c r="J145" s="191">
        <f t="shared" si="61"/>
        <v>215996.55550128006</v>
      </c>
      <c r="K145" s="191">
        <f t="shared" si="61"/>
        <v>66198.960777682441</v>
      </c>
      <c r="L145" s="191">
        <f t="shared" si="61"/>
        <v>182574.27336607175</v>
      </c>
      <c r="M145" s="191">
        <f t="shared" si="61"/>
        <v>72816.415428581211</v>
      </c>
      <c r="N145" s="191">
        <f t="shared" si="61"/>
        <v>113701.36331037845</v>
      </c>
      <c r="O145" s="191">
        <f t="shared" si="51"/>
        <v>688797.54462102009</v>
      </c>
    </row>
    <row r="146" spans="2:15" s="190" customFormat="1" x14ac:dyDescent="0.25">
      <c r="B146" s="190" t="s">
        <v>48</v>
      </c>
      <c r="C146" s="191">
        <f t="shared" ref="C146:N146" si="62">C112+C128+C80</f>
        <v>0</v>
      </c>
      <c r="D146" s="191">
        <f t="shared" si="62"/>
        <v>125.07663693538791</v>
      </c>
      <c r="E146" s="191">
        <f t="shared" si="62"/>
        <v>219.32631625479814</v>
      </c>
      <c r="F146" s="191">
        <f t="shared" si="62"/>
        <v>1725.9028111179573</v>
      </c>
      <c r="G146" s="191">
        <f t="shared" si="62"/>
        <v>1643.5362520697058</v>
      </c>
      <c r="H146" s="191">
        <f t="shared" si="62"/>
        <v>1029.2019920467676</v>
      </c>
      <c r="I146" s="191">
        <f t="shared" si="62"/>
        <v>202782.51177672413</v>
      </c>
      <c r="J146" s="191">
        <f t="shared" si="62"/>
        <v>710.95484686802206</v>
      </c>
      <c r="K146" s="191">
        <f t="shared" si="62"/>
        <v>982.28708970274249</v>
      </c>
      <c r="L146" s="191">
        <f t="shared" si="62"/>
        <v>1044.9756767594015</v>
      </c>
      <c r="M146" s="191">
        <f t="shared" si="62"/>
        <v>1779.6697754676366</v>
      </c>
      <c r="N146" s="191">
        <f t="shared" si="62"/>
        <v>8232.7830706073109</v>
      </c>
      <c r="O146" s="191">
        <f t="shared" si="51"/>
        <v>220276.22624455387</v>
      </c>
    </row>
    <row r="147" spans="2:15" s="190" customFormat="1" x14ac:dyDescent="0.25">
      <c r="B147" s="190" t="s">
        <v>43</v>
      </c>
      <c r="C147" s="191">
        <f>SUM(C134:C146)</f>
        <v>0</v>
      </c>
      <c r="D147" s="191">
        <f t="shared" ref="D147:N147" si="63">SUM(D134:D146)</f>
        <v>209221.61459689305</v>
      </c>
      <c r="E147" s="191">
        <f t="shared" si="63"/>
        <v>371007.74148162361</v>
      </c>
      <c r="F147" s="191">
        <f t="shared" si="63"/>
        <v>3392743.793659668</v>
      </c>
      <c r="G147" s="191">
        <f t="shared" si="63"/>
        <v>1943321.2617094319</v>
      </c>
      <c r="H147" s="191">
        <f t="shared" si="63"/>
        <v>2261309.7424720684</v>
      </c>
      <c r="I147" s="191">
        <f t="shared" si="63"/>
        <v>1644624.3576296726</v>
      </c>
      <c r="J147" s="191">
        <f t="shared" si="63"/>
        <v>1004293.6438586134</v>
      </c>
      <c r="K147" s="191">
        <f t="shared" si="63"/>
        <v>3151686.4597891718</v>
      </c>
      <c r="L147" s="191">
        <f t="shared" si="63"/>
        <v>2528993.1222935505</v>
      </c>
      <c r="M147" s="191">
        <f t="shared" si="63"/>
        <v>3541073.8050771421</v>
      </c>
      <c r="N147" s="191">
        <f t="shared" si="63"/>
        <v>12646936.473090479</v>
      </c>
      <c r="O147" s="191">
        <f>SUM(O134:O146)</f>
        <v>32695212.015658312</v>
      </c>
    </row>
    <row r="148" spans="2:15" s="190" customFormat="1" x14ac:dyDescent="0.25">
      <c r="O148" s="192"/>
    </row>
    <row r="149" spans="2:15" s="190" customFormat="1" x14ac:dyDescent="0.25">
      <c r="N149" s="190" t="s">
        <v>173</v>
      </c>
      <c r="O149" s="193">
        <f>SUM('BIZ kWh ENTRY'!C4:N16,'BIZ kWh ENTRY'!C20:N32,'BIZ kWh ENTRY'!C36:N48,'BIZ kWh ENTRY'!C52:N64,'BIZ kWh ENTRY'!C68:N80,'BIZ kWh ENTRY'!C84:N96,'BIZ kWh ENTRY'!S4:AD16,'BIZ kWh ENTRY'!S20:AD32,'BIZ kWh ENTRY'!S36:AD48,'BIZ kWh ENTRY'!S52:AD64,'BIZ kWh ENTRY'!S68:AD80,'BIZ kWh ENTRY'!S84:AD96,'BIZ kWh ENTRY'!AI4:AT16,'BIZ kWh ENTRY'!AI20:AT32,'BIZ kWh ENTRY'!AI36:AT48,'BIZ kWh ENTRY'!AI52:AT64,'BIZ kWh ENTRY'!AI68:AT80,'BIZ kWh ENTRY'!AI84:AT96,'BIZ kWh ENTRY'!AY4:BJ16,'BIZ kWh ENTRY'!AY20:BJ32,'BIZ kWh ENTRY'!AY36:BJ48,'BIZ kWh ENTRY'!AY52:BJ64,'BIZ kWh ENTRY'!AY68:BJ80,'BIZ kWh ENTRY'!AY84:BJ96)</f>
        <v>32695212.0156583</v>
      </c>
    </row>
    <row r="150" spans="2:15" s="190" customFormat="1" x14ac:dyDescent="0.25">
      <c r="N150" s="190" t="s">
        <v>173</v>
      </c>
      <c r="O150" s="332">
        <f>O149-O130</f>
        <v>0</v>
      </c>
    </row>
    <row r="152" spans="2:15" x14ac:dyDescent="0.25">
      <c r="B152" s="190" t="s">
        <v>177</v>
      </c>
      <c r="C152" s="202">
        <f>C17+C33+C49+C65</f>
        <v>0</v>
      </c>
      <c r="D152" s="202">
        <f t="shared" ref="D152:N152" si="64">D17+D33+D49+D65</f>
        <v>209221.61459689308</v>
      </c>
      <c r="E152" s="202">
        <f t="shared" si="64"/>
        <v>362611.1121192904</v>
      </c>
      <c r="F152" s="202">
        <f t="shared" si="64"/>
        <v>3390739.8643641206</v>
      </c>
      <c r="G152" s="202">
        <f t="shared" si="64"/>
        <v>1929899.7357309444</v>
      </c>
      <c r="H152" s="202">
        <f t="shared" si="64"/>
        <v>2240366.2514696843</v>
      </c>
      <c r="I152" s="202">
        <f t="shared" si="64"/>
        <v>1632228.8642698114</v>
      </c>
      <c r="J152" s="202">
        <f t="shared" si="64"/>
        <v>993551.57412465138</v>
      </c>
      <c r="K152" s="202">
        <f t="shared" si="64"/>
        <v>3065195.9549250784</v>
      </c>
      <c r="L152" s="202">
        <f t="shared" si="64"/>
        <v>2508860.4436853034</v>
      </c>
      <c r="M152" s="202">
        <f t="shared" si="64"/>
        <v>3528365.927949761</v>
      </c>
      <c r="N152" s="202">
        <f t="shared" si="64"/>
        <v>12634897.015883984</v>
      </c>
      <c r="O152" s="202">
        <f t="shared" ref="O152" si="65">O17+O33+O49+O65</f>
        <v>32495938.359119523</v>
      </c>
    </row>
    <row r="153" spans="2:15" x14ac:dyDescent="0.25">
      <c r="B153" s="190" t="s">
        <v>178</v>
      </c>
      <c r="C153" s="202">
        <f>C81</f>
        <v>0</v>
      </c>
      <c r="D153" s="202">
        <f t="shared" ref="D153:N153" si="66">D81</f>
        <v>0</v>
      </c>
      <c r="E153" s="202">
        <f t="shared" si="66"/>
        <v>0</v>
      </c>
      <c r="F153" s="202">
        <f t="shared" si="66"/>
        <v>0</v>
      </c>
      <c r="G153" s="202">
        <f t="shared" si="66"/>
        <v>0</v>
      </c>
      <c r="H153" s="202">
        <f t="shared" si="66"/>
        <v>0</v>
      </c>
      <c r="I153" s="202">
        <f t="shared" si="66"/>
        <v>0</v>
      </c>
      <c r="J153" s="202">
        <f t="shared" si="66"/>
        <v>0</v>
      </c>
      <c r="K153" s="202">
        <f t="shared" si="66"/>
        <v>0</v>
      </c>
      <c r="L153" s="202">
        <f t="shared" si="66"/>
        <v>0</v>
      </c>
      <c r="M153" s="202">
        <f t="shared" si="66"/>
        <v>0</v>
      </c>
      <c r="N153" s="202">
        <f t="shared" si="66"/>
        <v>0</v>
      </c>
      <c r="O153" s="202">
        <f t="shared" ref="O153" si="67">O81</f>
        <v>0</v>
      </c>
    </row>
    <row r="154" spans="2:15" x14ac:dyDescent="0.25">
      <c r="B154" s="190" t="s">
        <v>179</v>
      </c>
      <c r="C154" s="202">
        <f>C97</f>
        <v>0</v>
      </c>
      <c r="D154" s="202">
        <f t="shared" ref="D154:N154" si="68">D97</f>
        <v>0</v>
      </c>
      <c r="E154" s="202">
        <f t="shared" si="68"/>
        <v>8396.6293623331985</v>
      </c>
      <c r="F154" s="202">
        <f t="shared" si="68"/>
        <v>2003.9292955469759</v>
      </c>
      <c r="G154" s="202">
        <f t="shared" si="68"/>
        <v>13421.525978487365</v>
      </c>
      <c r="H154" s="202">
        <f t="shared" si="68"/>
        <v>20943.491002384144</v>
      </c>
      <c r="I154" s="202">
        <f t="shared" si="68"/>
        <v>12395.493359861342</v>
      </c>
      <c r="J154" s="202">
        <f t="shared" si="68"/>
        <v>10742.069733961995</v>
      </c>
      <c r="K154" s="202">
        <f t="shared" si="68"/>
        <v>86490.504864094604</v>
      </c>
      <c r="L154" s="202">
        <f t="shared" si="68"/>
        <v>20132.678608246621</v>
      </c>
      <c r="M154" s="202">
        <f t="shared" si="68"/>
        <v>12707.877127380878</v>
      </c>
      <c r="N154" s="202">
        <f t="shared" si="68"/>
        <v>12039.457206495052</v>
      </c>
      <c r="O154" s="202">
        <f t="shared" ref="O154" si="69">O97</f>
        <v>199273.65653879216</v>
      </c>
    </row>
    <row r="155" spans="2:15" x14ac:dyDescent="0.25">
      <c r="B155" s="190" t="s">
        <v>34</v>
      </c>
      <c r="C155" s="202">
        <f t="shared" ref="C155:N155" si="70">SUM(C152:C154)</f>
        <v>0</v>
      </c>
      <c r="D155" s="202">
        <f t="shared" si="70"/>
        <v>209221.61459689308</v>
      </c>
      <c r="E155" s="202">
        <f t="shared" si="70"/>
        <v>371007.74148162361</v>
      </c>
      <c r="F155" s="202">
        <f t="shared" si="70"/>
        <v>3392743.7936596675</v>
      </c>
      <c r="G155" s="202">
        <f t="shared" si="70"/>
        <v>1943321.2617094319</v>
      </c>
      <c r="H155" s="202">
        <f t="shared" si="70"/>
        <v>2261309.7424720684</v>
      </c>
      <c r="I155" s="202">
        <f t="shared" si="70"/>
        <v>1644624.3576296729</v>
      </c>
      <c r="J155" s="202">
        <f t="shared" si="70"/>
        <v>1004293.6438586133</v>
      </c>
      <c r="K155" s="202">
        <f t="shared" si="70"/>
        <v>3151686.4597891732</v>
      </c>
      <c r="L155" s="202">
        <f t="shared" si="70"/>
        <v>2528993.1222935501</v>
      </c>
      <c r="M155" s="202">
        <f t="shared" si="70"/>
        <v>3541073.8050771421</v>
      </c>
      <c r="N155" s="202">
        <f t="shared" si="70"/>
        <v>12646936.473090479</v>
      </c>
      <c r="O155" s="203">
        <f>SUM(O152:O154)</f>
        <v>32695212.015658315</v>
      </c>
    </row>
  </sheetData>
  <mergeCells count="10">
    <mergeCell ref="M130:N130"/>
    <mergeCell ref="C1:N1"/>
    <mergeCell ref="A36:A48"/>
    <mergeCell ref="A68:A80"/>
    <mergeCell ref="A84:A96"/>
    <mergeCell ref="A116:A128"/>
    <mergeCell ref="A100:A112"/>
    <mergeCell ref="A4:A16"/>
    <mergeCell ref="A20:A32"/>
    <mergeCell ref="A52:A64"/>
  </mergeCells>
  <conditionalFormatting sqref="O150">
    <cfRule type="cellIs" dxfId="2" priority="1" operator="equal">
      <formula>"SUM ERROR"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0" tint="-0.34998626667073579"/>
  </sheetPr>
  <dimension ref="A1:E90"/>
  <sheetViews>
    <sheetView zoomScale="80" zoomScaleNormal="80" workbookViewId="0">
      <pane xSplit="2" topLeftCell="C1" activePane="topRight" state="frozen"/>
      <selection activeCell="J80" sqref="J80"/>
      <selection pane="topRight" activeCell="I27" sqref="I27"/>
    </sheetView>
  </sheetViews>
  <sheetFormatPr defaultRowHeight="15" x14ac:dyDescent="0.25"/>
  <cols>
    <col min="1" max="1" width="9" customWidth="1"/>
    <col min="2" max="2" width="29" bestFit="1" customWidth="1"/>
    <col min="3" max="3" width="12.5703125" bestFit="1" customWidth="1"/>
    <col min="4" max="4" width="10.5703125" bestFit="1" customWidth="1"/>
    <col min="5" max="5" width="16.7109375" bestFit="1" customWidth="1"/>
  </cols>
  <sheetData>
    <row r="1" spans="1:3" ht="15.75" thickBot="1" x14ac:dyDescent="0.3">
      <c r="B1" s="16"/>
      <c r="C1" s="16"/>
    </row>
    <row r="2" spans="1:3" ht="15.75" thickBot="1" x14ac:dyDescent="0.3">
      <c r="A2" s="59"/>
      <c r="B2" s="124" t="s">
        <v>13</v>
      </c>
      <c r="C2" s="246">
        <v>1</v>
      </c>
    </row>
    <row r="3" spans="1:3" s="5" customFormat="1" ht="16.5" customHeight="1" thickBot="1" x14ac:dyDescent="0.4">
      <c r="B3" s="58"/>
      <c r="C3" s="198"/>
    </row>
    <row r="4" spans="1:3" ht="15.75" customHeight="1" thickBot="1" x14ac:dyDescent="0.3">
      <c r="A4" s="427" t="s">
        <v>14</v>
      </c>
      <c r="B4" s="127" t="s">
        <v>10</v>
      </c>
      <c r="C4" s="119">
        <f>'YTD PROGRAM SUMMARY'!C5</f>
        <v>46023</v>
      </c>
    </row>
    <row r="5" spans="1:3" ht="15" customHeight="1" x14ac:dyDescent="0.25">
      <c r="A5" s="428"/>
      <c r="B5" s="85" t="s">
        <v>0</v>
      </c>
      <c r="C5" s="109">
        <f>'RES kWh ENTRY'!C74</f>
        <v>182576.35396581414</v>
      </c>
    </row>
    <row r="6" spans="1:3" x14ac:dyDescent="0.25">
      <c r="A6" s="428"/>
      <c r="B6" s="128" t="s">
        <v>1</v>
      </c>
      <c r="C6" s="3">
        <f>'RES kWh ENTRY'!C75</f>
        <v>246461.55365374533</v>
      </c>
    </row>
    <row r="7" spans="1:3" x14ac:dyDescent="0.25">
      <c r="A7" s="428"/>
      <c r="B7" s="82" t="s">
        <v>2</v>
      </c>
      <c r="C7" s="3">
        <f>'RES kWh ENTRY'!C76</f>
        <v>0</v>
      </c>
    </row>
    <row r="8" spans="1:3" x14ac:dyDescent="0.25">
      <c r="A8" s="428"/>
      <c r="B8" s="82" t="s">
        <v>9</v>
      </c>
      <c r="C8" s="3">
        <f>'RES kWh ENTRY'!C77</f>
        <v>144143.54033587949</v>
      </c>
    </row>
    <row r="9" spans="1:3" x14ac:dyDescent="0.25">
      <c r="A9" s="428"/>
      <c r="B9" s="128" t="s">
        <v>3</v>
      </c>
      <c r="C9" s="3">
        <f>'RES kWh ENTRY'!C78</f>
        <v>0</v>
      </c>
    </row>
    <row r="10" spans="1:3" x14ac:dyDescent="0.25">
      <c r="A10" s="428"/>
      <c r="B10" s="82" t="s">
        <v>4</v>
      </c>
      <c r="C10" s="3">
        <f>'RES kWh ENTRY'!C79</f>
        <v>24064.539805700402</v>
      </c>
    </row>
    <row r="11" spans="1:3" x14ac:dyDescent="0.25">
      <c r="A11" s="428"/>
      <c r="B11" s="82" t="s">
        <v>5</v>
      </c>
      <c r="C11" s="3">
        <f>'RES kWh ENTRY'!C80</f>
        <v>24138.889855392696</v>
      </c>
    </row>
    <row r="12" spans="1:3" x14ac:dyDescent="0.25">
      <c r="A12" s="428"/>
      <c r="B12" s="82" t="s">
        <v>6</v>
      </c>
      <c r="C12" s="3">
        <f>'RES kWh ENTRY'!C81</f>
        <v>0</v>
      </c>
    </row>
    <row r="13" spans="1:3" x14ac:dyDescent="0.25">
      <c r="A13" s="428"/>
      <c r="B13" s="82" t="s">
        <v>7</v>
      </c>
      <c r="C13" s="3">
        <f>'RES kWh ENTRY'!C82</f>
        <v>0</v>
      </c>
    </row>
    <row r="14" spans="1:3" x14ac:dyDescent="0.25">
      <c r="A14" s="428"/>
      <c r="B14" s="82" t="s">
        <v>8</v>
      </c>
      <c r="C14" s="3">
        <f>'RES kWh ENTRY'!C83</f>
        <v>47095.074256821448</v>
      </c>
    </row>
    <row r="15" spans="1:3" ht="15.75" thickBot="1" x14ac:dyDescent="0.3">
      <c r="A15" s="428"/>
      <c r="B15" s="129" t="s">
        <v>42</v>
      </c>
      <c r="C15" s="125">
        <f>'RES kWh ENTRY'!C84</f>
        <v>0</v>
      </c>
    </row>
    <row r="16" spans="1:3" ht="15.75" thickBot="1" x14ac:dyDescent="0.3">
      <c r="A16" s="429"/>
      <c r="B16" s="130" t="s">
        <v>25</v>
      </c>
      <c r="C16" s="112">
        <f>SUM(C5:C15)</f>
        <v>668479.95187335345</v>
      </c>
    </row>
    <row r="17" spans="1:5" x14ac:dyDescent="0.25">
      <c r="A17" s="178"/>
      <c r="B17" s="105"/>
      <c r="C17" s="249"/>
    </row>
    <row r="18" spans="1:5" ht="15.75" thickBot="1" x14ac:dyDescent="0.3">
      <c r="A18" s="106"/>
      <c r="B18" s="333"/>
      <c r="C18" s="334"/>
    </row>
    <row r="19" spans="1:5" ht="16.5" thickBot="1" x14ac:dyDescent="0.3">
      <c r="A19" s="430" t="s">
        <v>15</v>
      </c>
      <c r="B19" s="335" t="s">
        <v>10</v>
      </c>
      <c r="C19" s="119">
        <f>C$4</f>
        <v>46023</v>
      </c>
    </row>
    <row r="20" spans="1:5" ht="15" customHeight="1" x14ac:dyDescent="0.25">
      <c r="A20" s="431"/>
      <c r="B20" s="82" t="str">
        <f t="shared" ref="B20:C31" si="0">B5</f>
        <v>Building Shell</v>
      </c>
      <c r="C20" s="247">
        <f>C5</f>
        <v>182576.35396581414</v>
      </c>
      <c r="E20" s="199"/>
    </row>
    <row r="21" spans="1:5" x14ac:dyDescent="0.25">
      <c r="A21" s="431"/>
      <c r="B21" s="275" t="str">
        <f t="shared" si="0"/>
        <v>Cooling</v>
      </c>
      <c r="C21" s="250">
        <f>C6</f>
        <v>246461.55365374533</v>
      </c>
    </row>
    <row r="22" spans="1:5" x14ac:dyDescent="0.25">
      <c r="A22" s="431"/>
      <c r="B22" s="82" t="str">
        <f t="shared" si="0"/>
        <v>Freezer</v>
      </c>
      <c r="C22" s="109">
        <f t="shared" si="0"/>
        <v>0</v>
      </c>
    </row>
    <row r="23" spans="1:5" x14ac:dyDescent="0.25">
      <c r="A23" s="431"/>
      <c r="B23" s="82" t="str">
        <f t="shared" si="0"/>
        <v>Heating</v>
      </c>
      <c r="C23" s="3">
        <f t="shared" si="0"/>
        <v>144143.54033587949</v>
      </c>
    </row>
    <row r="24" spans="1:5" x14ac:dyDescent="0.25">
      <c r="A24" s="431"/>
      <c r="B24" s="128" t="str">
        <f t="shared" si="0"/>
        <v>HVAC</v>
      </c>
      <c r="C24" s="3">
        <f t="shared" si="0"/>
        <v>0</v>
      </c>
    </row>
    <row r="25" spans="1:5" x14ac:dyDescent="0.25">
      <c r="A25" s="431"/>
      <c r="B25" s="82" t="str">
        <f t="shared" si="0"/>
        <v>Lighting</v>
      </c>
      <c r="C25" s="3">
        <f t="shared" si="0"/>
        <v>24064.539805700402</v>
      </c>
    </row>
    <row r="26" spans="1:5" x14ac:dyDescent="0.25">
      <c r="A26" s="431"/>
      <c r="B26" s="82" t="str">
        <f t="shared" si="0"/>
        <v>Miscellaneous</v>
      </c>
      <c r="C26" s="3">
        <f t="shared" si="0"/>
        <v>24138.889855392696</v>
      </c>
    </row>
    <row r="27" spans="1:5" x14ac:dyDescent="0.25">
      <c r="A27" s="431"/>
      <c r="B27" s="82" t="str">
        <f t="shared" si="0"/>
        <v>Pool Spa</v>
      </c>
      <c r="C27" s="3">
        <f t="shared" si="0"/>
        <v>0</v>
      </c>
    </row>
    <row r="28" spans="1:5" x14ac:dyDescent="0.25">
      <c r="A28" s="431"/>
      <c r="B28" s="82" t="str">
        <f t="shared" si="0"/>
        <v>Refrigeration</v>
      </c>
      <c r="C28" s="3">
        <f t="shared" si="0"/>
        <v>0</v>
      </c>
    </row>
    <row r="29" spans="1:5" ht="15" customHeight="1" x14ac:dyDescent="0.25">
      <c r="A29" s="431"/>
      <c r="B29" s="82" t="str">
        <f t="shared" si="0"/>
        <v>Water Heating</v>
      </c>
      <c r="C29" s="3">
        <f t="shared" si="0"/>
        <v>47095.074256821448</v>
      </c>
    </row>
    <row r="30" spans="1:5" ht="15" customHeight="1" thickBot="1" x14ac:dyDescent="0.3">
      <c r="A30" s="431"/>
      <c r="B30" s="129" t="str">
        <f t="shared" si="0"/>
        <v>Motors(uses bus. load shape)</v>
      </c>
      <c r="C30" s="125">
        <f t="shared" si="0"/>
        <v>0</v>
      </c>
    </row>
    <row r="31" spans="1:5" ht="15" customHeight="1" thickBot="1" x14ac:dyDescent="0.3">
      <c r="A31" s="432"/>
      <c r="B31" s="130" t="str">
        <f t="shared" si="0"/>
        <v>Monthly kWh</v>
      </c>
      <c r="C31" s="200">
        <f>SUM(C20:C30)</f>
        <v>668479.95187335345</v>
      </c>
    </row>
    <row r="32" spans="1:5" x14ac:dyDescent="0.25">
      <c r="A32" s="179"/>
      <c r="B32" s="105"/>
      <c r="C32" s="248"/>
    </row>
    <row r="33" spans="1:3" ht="15.75" thickBot="1" x14ac:dyDescent="0.3">
      <c r="A33" s="106"/>
      <c r="B33" s="106"/>
      <c r="C33" s="106"/>
    </row>
    <row r="34" spans="1:3" ht="16.5" thickBot="1" x14ac:dyDescent="0.3">
      <c r="A34" s="433" t="s">
        <v>16</v>
      </c>
      <c r="B34" s="127" t="s">
        <v>10</v>
      </c>
      <c r="C34" s="119">
        <f>C$4</f>
        <v>46023</v>
      </c>
    </row>
    <row r="35" spans="1:3" ht="15" customHeight="1" x14ac:dyDescent="0.25">
      <c r="A35" s="434"/>
      <c r="B35" s="82" t="str">
        <f t="shared" ref="B35:B46" si="1">B20</f>
        <v>Building Shell</v>
      </c>
      <c r="C35" s="250">
        <v>0</v>
      </c>
    </row>
    <row r="36" spans="1:3" x14ac:dyDescent="0.25">
      <c r="A36" s="434"/>
      <c r="B36" s="128" t="str">
        <f t="shared" si="1"/>
        <v>Cooling</v>
      </c>
      <c r="C36" s="3">
        <v>0</v>
      </c>
    </row>
    <row r="37" spans="1:3" x14ac:dyDescent="0.25">
      <c r="A37" s="434"/>
      <c r="B37" s="82" t="str">
        <f t="shared" si="1"/>
        <v>Freezer</v>
      </c>
      <c r="C37" s="3">
        <v>0</v>
      </c>
    </row>
    <row r="38" spans="1:3" x14ac:dyDescent="0.25">
      <c r="A38" s="434"/>
      <c r="B38" s="82" t="str">
        <f t="shared" si="1"/>
        <v>Heating</v>
      </c>
      <c r="C38" s="3">
        <v>0</v>
      </c>
    </row>
    <row r="39" spans="1:3" x14ac:dyDescent="0.25">
      <c r="A39" s="434"/>
      <c r="B39" s="128" t="str">
        <f t="shared" si="1"/>
        <v>HVAC</v>
      </c>
      <c r="C39" s="3">
        <v>0</v>
      </c>
    </row>
    <row r="40" spans="1:3" x14ac:dyDescent="0.25">
      <c r="A40" s="434"/>
      <c r="B40" s="82" t="str">
        <f t="shared" si="1"/>
        <v>Lighting</v>
      </c>
      <c r="C40" s="3">
        <v>0</v>
      </c>
    </row>
    <row r="41" spans="1:3" x14ac:dyDescent="0.25">
      <c r="A41" s="434"/>
      <c r="B41" s="82" t="str">
        <f t="shared" si="1"/>
        <v>Miscellaneous</v>
      </c>
      <c r="C41" s="3">
        <v>0</v>
      </c>
    </row>
    <row r="42" spans="1:3" x14ac:dyDescent="0.25">
      <c r="A42" s="434"/>
      <c r="B42" s="82" t="str">
        <f t="shared" si="1"/>
        <v>Pool Spa</v>
      </c>
      <c r="C42" s="3">
        <v>0</v>
      </c>
    </row>
    <row r="43" spans="1:3" x14ac:dyDescent="0.25">
      <c r="A43" s="434"/>
      <c r="B43" s="82" t="str">
        <f t="shared" si="1"/>
        <v>Refrigeration</v>
      </c>
      <c r="C43" s="3">
        <v>0</v>
      </c>
    </row>
    <row r="44" spans="1:3" ht="15" customHeight="1" x14ac:dyDescent="0.25">
      <c r="A44" s="434"/>
      <c r="B44" s="82" t="str">
        <f t="shared" si="1"/>
        <v>Water Heating</v>
      </c>
      <c r="C44" s="3">
        <v>0</v>
      </c>
    </row>
    <row r="45" spans="1:3" ht="15" customHeight="1" thickBot="1" x14ac:dyDescent="0.3">
      <c r="A45" s="434"/>
      <c r="B45" s="129" t="str">
        <f t="shared" si="1"/>
        <v>Motors(uses bus. load shape)</v>
      </c>
      <c r="C45" s="126"/>
    </row>
    <row r="46" spans="1:3" ht="15" customHeight="1" thickBot="1" x14ac:dyDescent="0.3">
      <c r="A46" s="435"/>
      <c r="B46" s="130" t="str">
        <f t="shared" si="1"/>
        <v>Monthly kWh</v>
      </c>
      <c r="C46" s="112">
        <f>SUM(C35:C45)</f>
        <v>0</v>
      </c>
    </row>
    <row r="47" spans="1:3" x14ac:dyDescent="0.25">
      <c r="A47" s="179"/>
      <c r="B47" s="105"/>
      <c r="C47" s="107"/>
    </row>
    <row r="48" spans="1:3" ht="15.75" thickBot="1" x14ac:dyDescent="0.3">
      <c r="A48" s="162" t="s">
        <v>174</v>
      </c>
      <c r="B48" s="162"/>
      <c r="C48" s="162"/>
    </row>
    <row r="49" spans="1:4" ht="16.5" thickBot="1" x14ac:dyDescent="0.3">
      <c r="A49" s="436" t="s">
        <v>17</v>
      </c>
      <c r="B49" s="131" t="s">
        <v>158</v>
      </c>
      <c r="C49" s="119">
        <f>C$4</f>
        <v>46023</v>
      </c>
    </row>
    <row r="50" spans="1:4" ht="15" customHeight="1" x14ac:dyDescent="0.25">
      <c r="A50" s="437"/>
      <c r="B50" s="25" t="str">
        <f t="shared" ref="B50:B60" si="2">B35</f>
        <v>Building Shell</v>
      </c>
      <c r="C50" s="336">
        <f>((C5*0.5)-C35)*C66*C$78*C$2</f>
        <v>543.17927869228424</v>
      </c>
    </row>
    <row r="51" spans="1:4" ht="15.75" x14ac:dyDescent="0.25">
      <c r="A51" s="437"/>
      <c r="B51" s="276" t="str">
        <f t="shared" si="2"/>
        <v>Cooling</v>
      </c>
      <c r="C51" s="337">
        <f>((C6*0.5)+C18-C36)*C67*C$78*C$2</f>
        <v>7.9057965488619191</v>
      </c>
    </row>
    <row r="52" spans="1:4" ht="15.75" x14ac:dyDescent="0.25">
      <c r="A52" s="437"/>
      <c r="B52" s="25" t="str">
        <f t="shared" si="2"/>
        <v>Freezer</v>
      </c>
      <c r="C52" s="277">
        <f t="shared" ref="C52:C59" si="3">((C7*0.5)-C37)*C68*C$78*C$2</f>
        <v>0</v>
      </c>
    </row>
    <row r="53" spans="1:4" ht="15.75" x14ac:dyDescent="0.25">
      <c r="A53" s="437"/>
      <c r="B53" s="25" t="str">
        <f t="shared" si="2"/>
        <v>Heating</v>
      </c>
      <c r="C53" s="20">
        <f t="shared" si="3"/>
        <v>839.60996833182173</v>
      </c>
    </row>
    <row r="54" spans="1:4" ht="15.75" x14ac:dyDescent="0.25">
      <c r="A54" s="437"/>
      <c r="B54" s="25" t="str">
        <f t="shared" si="2"/>
        <v>HVAC</v>
      </c>
      <c r="C54" s="20">
        <f t="shared" si="3"/>
        <v>0</v>
      </c>
    </row>
    <row r="55" spans="1:4" ht="15.75" x14ac:dyDescent="0.25">
      <c r="A55" s="437"/>
      <c r="B55" s="25" t="str">
        <f t="shared" si="2"/>
        <v>Lighting</v>
      </c>
      <c r="C55" s="20">
        <f t="shared" si="3"/>
        <v>65.087265565029327</v>
      </c>
    </row>
    <row r="56" spans="1:4" ht="15.75" x14ac:dyDescent="0.25">
      <c r="A56" s="437"/>
      <c r="B56" s="25" t="str">
        <f t="shared" si="2"/>
        <v>Miscellaneous</v>
      </c>
      <c r="C56" s="20">
        <f t="shared" si="3"/>
        <v>54.77777403845716</v>
      </c>
    </row>
    <row r="57" spans="1:4" ht="15.75" x14ac:dyDescent="0.25">
      <c r="A57" s="437"/>
      <c r="B57" s="25" t="str">
        <f t="shared" si="2"/>
        <v>Pool Spa</v>
      </c>
      <c r="C57" s="20">
        <f t="shared" si="3"/>
        <v>0</v>
      </c>
    </row>
    <row r="58" spans="1:4" ht="15.75" x14ac:dyDescent="0.25">
      <c r="A58" s="437"/>
      <c r="B58" s="25" t="str">
        <f t="shared" si="2"/>
        <v>Refrigeration</v>
      </c>
      <c r="C58" s="20">
        <f t="shared" si="3"/>
        <v>0</v>
      </c>
    </row>
    <row r="59" spans="1:4" ht="15.75" customHeight="1" x14ac:dyDescent="0.25">
      <c r="A59" s="437"/>
      <c r="B59" s="25" t="str">
        <f t="shared" si="2"/>
        <v>Water Heating</v>
      </c>
      <c r="C59" s="20">
        <f t="shared" si="3"/>
        <v>130.32997775837512</v>
      </c>
    </row>
    <row r="60" spans="1:4" ht="15.75" customHeight="1" thickBot="1" x14ac:dyDescent="0.3">
      <c r="A60" s="437"/>
      <c r="B60" s="133" t="str">
        <f t="shared" si="2"/>
        <v>Motors(uses bus. load shape)</v>
      </c>
      <c r="C60" s="125"/>
    </row>
    <row r="61" spans="1:4" ht="15.75" customHeight="1" x14ac:dyDescent="0.25">
      <c r="A61" s="437"/>
      <c r="B61" s="132" t="s">
        <v>18</v>
      </c>
      <c r="C61" s="104">
        <f>SUM(C50:C60)</f>
        <v>1640.8900609348295</v>
      </c>
    </row>
    <row r="62" spans="1:4" ht="16.5" customHeight="1" thickBot="1" x14ac:dyDescent="0.3">
      <c r="A62" s="438"/>
      <c r="B62" s="114" t="s">
        <v>19</v>
      </c>
      <c r="C62" s="21">
        <f>C61</f>
        <v>1640.8900609348295</v>
      </c>
    </row>
    <row r="63" spans="1:4" x14ac:dyDescent="0.25">
      <c r="A63" s="179"/>
      <c r="B63" s="105"/>
      <c r="C63" s="136"/>
    </row>
    <row r="64" spans="1:4" ht="15.75" thickBot="1" x14ac:dyDescent="0.3">
      <c r="A64" s="106"/>
      <c r="B64" s="106"/>
      <c r="C64" s="106"/>
      <c r="D64" s="154"/>
    </row>
    <row r="65" spans="1:5" s="86" customFormat="1" ht="16.5" thickBot="1" x14ac:dyDescent="0.3">
      <c r="A65" s="439" t="s">
        <v>12</v>
      </c>
      <c r="B65" s="131" t="s">
        <v>157</v>
      </c>
      <c r="C65" s="119">
        <f>C$4</f>
        <v>46023</v>
      </c>
      <c r="E65" s="86" t="s">
        <v>228</v>
      </c>
    </row>
    <row r="66" spans="1:5" s="86" customFormat="1" ht="15" customHeight="1" x14ac:dyDescent="0.25">
      <c r="A66" s="440"/>
      <c r="B66" s="111" t="s">
        <v>0</v>
      </c>
      <c r="C66" s="346">
        <v>0.11129699999999999</v>
      </c>
      <c r="E66" s="347">
        <f t="shared" ref="E66:E75" si="4">SUM(C66:C66)</f>
        <v>0.11129699999999999</v>
      </c>
    </row>
    <row r="67" spans="1:5" s="86" customFormat="1" x14ac:dyDescent="0.25">
      <c r="A67" s="440"/>
      <c r="B67" s="30" t="s">
        <v>1</v>
      </c>
      <c r="C67" s="348">
        <v>1.1999999999999999E-3</v>
      </c>
      <c r="E67" s="347">
        <f t="shared" si="4"/>
        <v>1.1999999999999999E-3</v>
      </c>
    </row>
    <row r="68" spans="1:5" s="86" customFormat="1" x14ac:dyDescent="0.25">
      <c r="A68" s="440"/>
      <c r="B68" s="29" t="s">
        <v>2</v>
      </c>
      <c r="C68" s="348">
        <v>7.9578999999999997E-2</v>
      </c>
      <c r="E68" s="347">
        <f t="shared" si="4"/>
        <v>7.9578999999999997E-2</v>
      </c>
    </row>
    <row r="69" spans="1:5" s="86" customFormat="1" x14ac:dyDescent="0.25">
      <c r="A69" s="440"/>
      <c r="B69" s="29" t="s">
        <v>9</v>
      </c>
      <c r="C69" s="349">
        <v>0.21790499999999999</v>
      </c>
      <c r="E69" s="347">
        <f t="shared" si="4"/>
        <v>0.21790499999999999</v>
      </c>
    </row>
    <row r="70" spans="1:5" s="86" customFormat="1" x14ac:dyDescent="0.25">
      <c r="A70" s="440"/>
      <c r="B70" s="30" t="s">
        <v>3</v>
      </c>
      <c r="C70" s="348">
        <v>0.11129699999999999</v>
      </c>
      <c r="E70" s="347">
        <f t="shared" si="4"/>
        <v>0.11129699999999999</v>
      </c>
    </row>
    <row r="71" spans="1:5" s="86" customFormat="1" x14ac:dyDescent="0.25">
      <c r="A71" s="440"/>
      <c r="B71" s="29" t="s">
        <v>4</v>
      </c>
      <c r="C71" s="348">
        <v>0.10118199999999999</v>
      </c>
      <c r="E71" s="347">
        <f t="shared" si="4"/>
        <v>0.10118199999999999</v>
      </c>
    </row>
    <row r="72" spans="1:5" s="86" customFormat="1" x14ac:dyDescent="0.25">
      <c r="A72" s="440"/>
      <c r="B72" s="29" t="s">
        <v>5</v>
      </c>
      <c r="C72" s="348">
        <v>8.4892999999999996E-2</v>
      </c>
      <c r="E72" s="347">
        <f t="shared" si="4"/>
        <v>8.4892999999999996E-2</v>
      </c>
    </row>
    <row r="73" spans="1:5" s="86" customFormat="1" x14ac:dyDescent="0.25">
      <c r="A73" s="440"/>
      <c r="B73" s="29" t="s">
        <v>6</v>
      </c>
      <c r="C73" s="348">
        <v>8.6451E-2</v>
      </c>
      <c r="E73" s="347">
        <f t="shared" si="4"/>
        <v>8.6451E-2</v>
      </c>
    </row>
    <row r="74" spans="1:5" s="86" customFormat="1" x14ac:dyDescent="0.25">
      <c r="A74" s="440"/>
      <c r="B74" s="29" t="s">
        <v>7</v>
      </c>
      <c r="C74" s="348">
        <v>7.7052999999999996E-2</v>
      </c>
      <c r="E74" s="347">
        <f t="shared" si="4"/>
        <v>7.7052999999999996E-2</v>
      </c>
    </row>
    <row r="75" spans="1:5" s="86" customFormat="1" ht="15.75" thickBot="1" x14ac:dyDescent="0.3">
      <c r="A75" s="441"/>
      <c r="B75" s="26" t="s">
        <v>8</v>
      </c>
      <c r="C75" s="350">
        <v>0.10352699999999999</v>
      </c>
      <c r="E75" s="347">
        <f t="shared" si="4"/>
        <v>0.10352699999999999</v>
      </c>
    </row>
    <row r="76" spans="1:5" s="86" customFormat="1" ht="15.75" thickBot="1" x14ac:dyDescent="0.3">
      <c r="E76" s="86" t="s">
        <v>229</v>
      </c>
    </row>
    <row r="77" spans="1:5" s="86" customFormat="1" ht="15.75" thickBot="1" x14ac:dyDescent="0.3">
      <c r="A77" s="351"/>
      <c r="B77" s="425" t="s">
        <v>159</v>
      </c>
      <c r="C77" s="119">
        <f>C$4</f>
        <v>46023</v>
      </c>
    </row>
    <row r="78" spans="1:5" s="86" customFormat="1" ht="15.75" thickBot="1" x14ac:dyDescent="0.3">
      <c r="A78" s="351"/>
      <c r="B78" s="426"/>
      <c r="C78" s="352">
        <v>5.3462000000000003E-2</v>
      </c>
      <c r="E78" s="86" t="s">
        <v>230</v>
      </c>
    </row>
    <row r="79" spans="1:5" s="86" customFormat="1" x14ac:dyDescent="0.25">
      <c r="C79" s="355" t="s">
        <v>226</v>
      </c>
    </row>
    <row r="80" spans="1:5" x14ac:dyDescent="0.25">
      <c r="C80" s="209"/>
    </row>
    <row r="81" spans="3:3" x14ac:dyDescent="0.25">
      <c r="C81" s="209"/>
    </row>
    <row r="82" spans="3:3" ht="14.65" customHeight="1" x14ac:dyDescent="0.25">
      <c r="C82" s="209"/>
    </row>
    <row r="83" spans="3:3" x14ac:dyDescent="0.25">
      <c r="C83" s="209"/>
    </row>
    <row r="84" spans="3:3" x14ac:dyDescent="0.25">
      <c r="C84" s="209"/>
    </row>
    <row r="85" spans="3:3" x14ac:dyDescent="0.25">
      <c r="C85" s="209"/>
    </row>
    <row r="86" spans="3:3" x14ac:dyDescent="0.25">
      <c r="C86" s="209"/>
    </row>
    <row r="87" spans="3:3" ht="14.65" customHeight="1" x14ac:dyDescent="0.25">
      <c r="C87" s="209"/>
    </row>
    <row r="88" spans="3:3" x14ac:dyDescent="0.25">
      <c r="C88" s="209"/>
    </row>
    <row r="89" spans="3:3" ht="14.65" customHeight="1" x14ac:dyDescent="0.25">
      <c r="C89" s="209"/>
    </row>
    <row r="90" spans="3:3" x14ac:dyDescent="0.25">
      <c r="C90" s="209"/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theme="0" tint="-0.34998626667073579"/>
  </sheetPr>
  <dimension ref="A1:E110"/>
  <sheetViews>
    <sheetView zoomScale="80" zoomScaleNormal="80" workbookViewId="0">
      <selection activeCell="H32" sqref="H32"/>
    </sheetView>
  </sheetViews>
  <sheetFormatPr defaultRowHeight="15" x14ac:dyDescent="0.25"/>
  <cols>
    <col min="1" max="1" width="10.5703125" customWidth="1"/>
    <col min="2" max="2" width="24.7109375" customWidth="1"/>
    <col min="3" max="3" width="14.42578125" customWidth="1"/>
    <col min="4" max="4" width="10.5703125" bestFit="1" customWidth="1"/>
    <col min="5" max="5" width="15.7109375" customWidth="1"/>
  </cols>
  <sheetData>
    <row r="1" spans="1:5" s="2" customFormat="1" ht="15.75" thickBot="1" x14ac:dyDescent="0.3">
      <c r="A1" s="16"/>
      <c r="B1" s="16"/>
      <c r="C1" s="16"/>
      <c r="D1"/>
      <c r="E1"/>
    </row>
    <row r="2" spans="1:5" ht="15.75" thickBot="1" x14ac:dyDescent="0.3">
      <c r="A2" s="16"/>
      <c r="B2" s="22" t="s">
        <v>13</v>
      </c>
      <c r="C2" s="251">
        <v>0.7</v>
      </c>
    </row>
    <row r="3" spans="1:5" s="5" customFormat="1" ht="15.75" thickBot="1" x14ac:dyDescent="0.3">
      <c r="B3" s="16"/>
      <c r="C3" s="16"/>
    </row>
    <row r="4" spans="1:5" ht="15.75" customHeight="1" thickBot="1" x14ac:dyDescent="0.3">
      <c r="A4" s="444" t="s">
        <v>14</v>
      </c>
      <c r="B4" s="15" t="s">
        <v>10</v>
      </c>
      <c r="C4" s="119">
        <f>' 1M - RES'!C4</f>
        <v>46023</v>
      </c>
    </row>
    <row r="5" spans="1:5" ht="15" customHeight="1" x14ac:dyDescent="0.25">
      <c r="A5" s="445"/>
      <c r="B5" s="9" t="s">
        <v>20</v>
      </c>
      <c r="C5" s="3">
        <f>'BIZ kWh ENTRY'!C100</f>
        <v>0</v>
      </c>
    </row>
    <row r="6" spans="1:5" x14ac:dyDescent="0.25">
      <c r="A6" s="445"/>
      <c r="B6" s="10" t="s">
        <v>0</v>
      </c>
      <c r="C6" s="3">
        <f>'BIZ kWh ENTRY'!C101</f>
        <v>0</v>
      </c>
    </row>
    <row r="7" spans="1:5" x14ac:dyDescent="0.25">
      <c r="A7" s="445"/>
      <c r="B7" s="9" t="s">
        <v>21</v>
      </c>
      <c r="C7" s="3">
        <f>'BIZ kWh ENTRY'!C102</f>
        <v>0</v>
      </c>
    </row>
    <row r="8" spans="1:5" x14ac:dyDescent="0.25">
      <c r="A8" s="445"/>
      <c r="B8" s="9" t="s">
        <v>1</v>
      </c>
      <c r="C8" s="3">
        <f>'BIZ kWh ENTRY'!C103</f>
        <v>0</v>
      </c>
    </row>
    <row r="9" spans="1:5" x14ac:dyDescent="0.25">
      <c r="A9" s="445"/>
      <c r="B9" s="10" t="s">
        <v>22</v>
      </c>
      <c r="C9" s="3">
        <f>'BIZ kWh ENTRY'!C104</f>
        <v>0</v>
      </c>
    </row>
    <row r="10" spans="1:5" x14ac:dyDescent="0.25">
      <c r="A10" s="445"/>
      <c r="B10" s="9" t="s">
        <v>9</v>
      </c>
      <c r="C10" s="3">
        <f>'BIZ kWh ENTRY'!C105</f>
        <v>0</v>
      </c>
    </row>
    <row r="11" spans="1:5" x14ac:dyDescent="0.25">
      <c r="A11" s="445"/>
      <c r="B11" s="9" t="s">
        <v>3</v>
      </c>
      <c r="C11" s="3">
        <f>'BIZ kWh ENTRY'!C106</f>
        <v>0</v>
      </c>
    </row>
    <row r="12" spans="1:5" x14ac:dyDescent="0.25">
      <c r="A12" s="445"/>
      <c r="B12" s="9" t="s">
        <v>4</v>
      </c>
      <c r="C12" s="3">
        <f>'BIZ kWh ENTRY'!C107</f>
        <v>0</v>
      </c>
    </row>
    <row r="13" spans="1:5" x14ac:dyDescent="0.25">
      <c r="A13" s="445"/>
      <c r="B13" s="9" t="s">
        <v>5</v>
      </c>
      <c r="C13" s="3">
        <f>'BIZ kWh ENTRY'!C108</f>
        <v>0</v>
      </c>
    </row>
    <row r="14" spans="1:5" x14ac:dyDescent="0.25">
      <c r="A14" s="445"/>
      <c r="B14" s="9" t="s">
        <v>23</v>
      </c>
      <c r="C14" s="3">
        <f>'BIZ kWh ENTRY'!C109</f>
        <v>0</v>
      </c>
    </row>
    <row r="15" spans="1:5" x14ac:dyDescent="0.25">
      <c r="A15" s="445"/>
      <c r="B15" s="9" t="s">
        <v>24</v>
      </c>
      <c r="C15" s="3">
        <f>'BIZ kWh ENTRY'!C110</f>
        <v>0</v>
      </c>
    </row>
    <row r="16" spans="1:5" x14ac:dyDescent="0.25">
      <c r="A16" s="445"/>
      <c r="B16" s="9" t="s">
        <v>7</v>
      </c>
      <c r="C16" s="3">
        <f>'BIZ kWh ENTRY'!C111</f>
        <v>0</v>
      </c>
    </row>
    <row r="17" spans="1:3" x14ac:dyDescent="0.25">
      <c r="A17" s="445"/>
      <c r="B17" s="9" t="s">
        <v>8</v>
      </c>
      <c r="C17" s="3">
        <f>'BIZ kWh ENTRY'!C112</f>
        <v>0</v>
      </c>
    </row>
    <row r="18" spans="1:3" x14ac:dyDescent="0.25">
      <c r="A18" s="445"/>
      <c r="B18" s="9" t="s">
        <v>11</v>
      </c>
      <c r="C18" s="3"/>
    </row>
    <row r="19" spans="1:3" ht="15.75" thickBot="1" x14ac:dyDescent="0.3">
      <c r="A19" s="446"/>
      <c r="B19" s="149" t="str">
        <f>' 1M - RES'!B16</f>
        <v>Monthly kWh</v>
      </c>
      <c r="C19" s="168">
        <f>SUM(C5:C18)</f>
        <v>0</v>
      </c>
    </row>
    <row r="20" spans="1:3" x14ac:dyDescent="0.25">
      <c r="A20" s="180"/>
      <c r="B20" s="181"/>
      <c r="C20" s="7"/>
    </row>
    <row r="21" spans="1:3" ht="15.75" thickBot="1" x14ac:dyDescent="0.3">
      <c r="C21" s="182"/>
    </row>
    <row r="22" spans="1:3" ht="16.5" thickBot="1" x14ac:dyDescent="0.3">
      <c r="A22" s="447" t="s">
        <v>15</v>
      </c>
      <c r="B22" s="15" t="s">
        <v>10</v>
      </c>
      <c r="C22" s="119">
        <f>C$4</f>
        <v>46023</v>
      </c>
    </row>
    <row r="23" spans="1:3" ht="15" customHeight="1" x14ac:dyDescent="0.25">
      <c r="A23" s="448"/>
      <c r="B23" s="9" t="str">
        <f t="shared" ref="B23:C37" si="0">B5</f>
        <v>Air Comp</v>
      </c>
      <c r="C23" s="3">
        <f>C5</f>
        <v>0</v>
      </c>
    </row>
    <row r="24" spans="1:3" x14ac:dyDescent="0.25">
      <c r="A24" s="448"/>
      <c r="B24" s="10" t="str">
        <f t="shared" si="0"/>
        <v>Building Shell</v>
      </c>
      <c r="C24" s="3">
        <f t="shared" si="0"/>
        <v>0</v>
      </c>
    </row>
    <row r="25" spans="1:3" x14ac:dyDescent="0.25">
      <c r="A25" s="448"/>
      <c r="B25" s="9" t="str">
        <f t="shared" si="0"/>
        <v>Cooking</v>
      </c>
      <c r="C25" s="3">
        <f t="shared" si="0"/>
        <v>0</v>
      </c>
    </row>
    <row r="26" spans="1:3" x14ac:dyDescent="0.25">
      <c r="A26" s="448"/>
      <c r="B26" s="9" t="str">
        <f t="shared" si="0"/>
        <v>Cooling</v>
      </c>
      <c r="C26" s="3">
        <f t="shared" si="0"/>
        <v>0</v>
      </c>
    </row>
    <row r="27" spans="1:3" x14ac:dyDescent="0.25">
      <c r="A27" s="448"/>
      <c r="B27" s="10" t="str">
        <f t="shared" si="0"/>
        <v>Ext Lighting</v>
      </c>
      <c r="C27" s="3">
        <f t="shared" si="0"/>
        <v>0</v>
      </c>
    </row>
    <row r="28" spans="1:3" x14ac:dyDescent="0.25">
      <c r="A28" s="448"/>
      <c r="B28" s="9" t="str">
        <f t="shared" si="0"/>
        <v>Heating</v>
      </c>
      <c r="C28" s="3">
        <f t="shared" si="0"/>
        <v>0</v>
      </c>
    </row>
    <row r="29" spans="1:3" x14ac:dyDescent="0.25">
      <c r="A29" s="448"/>
      <c r="B29" s="9" t="str">
        <f t="shared" si="0"/>
        <v>HVAC</v>
      </c>
      <c r="C29" s="3">
        <f t="shared" si="0"/>
        <v>0</v>
      </c>
    </row>
    <row r="30" spans="1:3" x14ac:dyDescent="0.25">
      <c r="A30" s="448"/>
      <c r="B30" s="9" t="str">
        <f t="shared" si="0"/>
        <v>Lighting</v>
      </c>
      <c r="C30" s="3">
        <f t="shared" si="0"/>
        <v>0</v>
      </c>
    </row>
    <row r="31" spans="1:3" x14ac:dyDescent="0.25">
      <c r="A31" s="448"/>
      <c r="B31" s="9" t="str">
        <f t="shared" si="0"/>
        <v>Miscellaneous</v>
      </c>
      <c r="C31" s="3">
        <f t="shared" si="0"/>
        <v>0</v>
      </c>
    </row>
    <row r="32" spans="1:3" ht="15" customHeight="1" x14ac:dyDescent="0.25">
      <c r="A32" s="448"/>
      <c r="B32" s="9" t="str">
        <f t="shared" si="0"/>
        <v>Motors</v>
      </c>
      <c r="C32" s="3">
        <f t="shared" si="0"/>
        <v>0</v>
      </c>
    </row>
    <row r="33" spans="1:3" x14ac:dyDescent="0.25">
      <c r="A33" s="448"/>
      <c r="B33" s="9" t="str">
        <f t="shared" si="0"/>
        <v>Process</v>
      </c>
      <c r="C33" s="3">
        <f t="shared" si="0"/>
        <v>0</v>
      </c>
    </row>
    <row r="34" spans="1:3" x14ac:dyDescent="0.25">
      <c r="A34" s="448"/>
      <c r="B34" s="9" t="str">
        <f t="shared" si="0"/>
        <v>Refrigeration</v>
      </c>
      <c r="C34" s="3">
        <f t="shared" si="0"/>
        <v>0</v>
      </c>
    </row>
    <row r="35" spans="1:3" x14ac:dyDescent="0.25">
      <c r="A35" s="448"/>
      <c r="B35" s="9" t="str">
        <f t="shared" si="0"/>
        <v>Water Heating</v>
      </c>
      <c r="C35" s="3">
        <f t="shared" si="0"/>
        <v>0</v>
      </c>
    </row>
    <row r="36" spans="1:3" ht="15" customHeight="1" x14ac:dyDescent="0.25">
      <c r="A36" s="448"/>
      <c r="B36" s="9" t="str">
        <f t="shared" si="0"/>
        <v xml:space="preserve"> </v>
      </c>
      <c r="C36" s="3"/>
    </row>
    <row r="37" spans="1:3" ht="15" customHeight="1" thickBot="1" x14ac:dyDescent="0.3">
      <c r="A37" s="449"/>
      <c r="B37" s="149" t="str">
        <f t="shared" si="0"/>
        <v>Monthly kWh</v>
      </c>
      <c r="C37" s="168">
        <f>SUM(C23:C36)</f>
        <v>0</v>
      </c>
    </row>
    <row r="38" spans="1:3" x14ac:dyDescent="0.25">
      <c r="A38" s="6"/>
      <c r="B38" s="181"/>
      <c r="C38" s="7"/>
    </row>
    <row r="39" spans="1:3" ht="15.75" thickBot="1" x14ac:dyDescent="0.3">
      <c r="C39" s="182"/>
    </row>
    <row r="40" spans="1:3" ht="16.5" thickBot="1" x14ac:dyDescent="0.3">
      <c r="A40" s="450" t="s">
        <v>16</v>
      </c>
      <c r="B40" s="15" t="s">
        <v>10</v>
      </c>
      <c r="C40" s="119">
        <f>C$4</f>
        <v>46023</v>
      </c>
    </row>
    <row r="41" spans="1:3" ht="15" customHeight="1" x14ac:dyDescent="0.25">
      <c r="A41" s="451"/>
      <c r="B41" s="9" t="str">
        <f t="shared" ref="B41:B55" si="1">B23</f>
        <v>Air Comp</v>
      </c>
      <c r="C41" s="3">
        <v>0</v>
      </c>
    </row>
    <row r="42" spans="1:3" x14ac:dyDescent="0.25">
      <c r="A42" s="451"/>
      <c r="B42" s="10" t="str">
        <f t="shared" si="1"/>
        <v>Building Shell</v>
      </c>
      <c r="C42" s="3">
        <v>0</v>
      </c>
    </row>
    <row r="43" spans="1:3" x14ac:dyDescent="0.25">
      <c r="A43" s="451"/>
      <c r="B43" s="9" t="str">
        <f t="shared" si="1"/>
        <v>Cooking</v>
      </c>
      <c r="C43" s="3">
        <v>0</v>
      </c>
    </row>
    <row r="44" spans="1:3" x14ac:dyDescent="0.25">
      <c r="A44" s="451"/>
      <c r="B44" s="9" t="str">
        <f t="shared" si="1"/>
        <v>Cooling</v>
      </c>
      <c r="C44" s="3">
        <v>0</v>
      </c>
    </row>
    <row r="45" spans="1:3" x14ac:dyDescent="0.25">
      <c r="A45" s="451"/>
      <c r="B45" s="10" t="str">
        <f t="shared" si="1"/>
        <v>Ext Lighting</v>
      </c>
      <c r="C45" s="3">
        <v>0</v>
      </c>
    </row>
    <row r="46" spans="1:3" x14ac:dyDescent="0.25">
      <c r="A46" s="451"/>
      <c r="B46" s="9" t="str">
        <f t="shared" si="1"/>
        <v>Heating</v>
      </c>
      <c r="C46" s="3">
        <v>0</v>
      </c>
    </row>
    <row r="47" spans="1:3" x14ac:dyDescent="0.25">
      <c r="A47" s="451"/>
      <c r="B47" s="9" t="str">
        <f t="shared" si="1"/>
        <v>HVAC</v>
      </c>
      <c r="C47" s="3">
        <v>0</v>
      </c>
    </row>
    <row r="48" spans="1:3" x14ac:dyDescent="0.25">
      <c r="A48" s="451"/>
      <c r="B48" s="9" t="str">
        <f t="shared" si="1"/>
        <v>Lighting</v>
      </c>
      <c r="C48" s="3">
        <v>0</v>
      </c>
    </row>
    <row r="49" spans="1:3" x14ac:dyDescent="0.25">
      <c r="A49" s="451"/>
      <c r="B49" s="9" t="str">
        <f t="shared" si="1"/>
        <v>Miscellaneous</v>
      </c>
      <c r="C49" s="3">
        <v>0</v>
      </c>
    </row>
    <row r="50" spans="1:3" ht="15" customHeight="1" x14ac:dyDescent="0.25">
      <c r="A50" s="451"/>
      <c r="B50" s="9" t="str">
        <f t="shared" si="1"/>
        <v>Motors</v>
      </c>
      <c r="C50" s="3">
        <v>0</v>
      </c>
    </row>
    <row r="51" spans="1:3" x14ac:dyDescent="0.25">
      <c r="A51" s="451"/>
      <c r="B51" s="9" t="str">
        <f t="shared" si="1"/>
        <v>Process</v>
      </c>
      <c r="C51" s="3">
        <v>0</v>
      </c>
    </row>
    <row r="52" spans="1:3" x14ac:dyDescent="0.25">
      <c r="A52" s="451"/>
      <c r="B52" s="9" t="str">
        <f t="shared" si="1"/>
        <v>Refrigeration</v>
      </c>
      <c r="C52" s="3">
        <v>0</v>
      </c>
    </row>
    <row r="53" spans="1:3" x14ac:dyDescent="0.25">
      <c r="A53" s="451"/>
      <c r="B53" s="9" t="str">
        <f t="shared" si="1"/>
        <v>Water Heating</v>
      </c>
      <c r="C53" s="3">
        <v>0</v>
      </c>
    </row>
    <row r="54" spans="1:3" ht="15" customHeight="1" x14ac:dyDescent="0.25">
      <c r="A54" s="451"/>
      <c r="B54" s="9" t="str">
        <f t="shared" si="1"/>
        <v xml:space="preserve"> </v>
      </c>
      <c r="C54" s="3"/>
    </row>
    <row r="55" spans="1:3" ht="15" customHeight="1" thickBot="1" x14ac:dyDescent="0.3">
      <c r="A55" s="452"/>
      <c r="B55" s="149" t="str">
        <f t="shared" si="1"/>
        <v>Monthly kWh</v>
      </c>
      <c r="C55" s="168">
        <f>SUM(C41:C54)</f>
        <v>0</v>
      </c>
    </row>
    <row r="56" spans="1:3" x14ac:dyDescent="0.25">
      <c r="A56" s="6"/>
      <c r="B56" s="181"/>
      <c r="C56" s="7"/>
    </row>
    <row r="57" spans="1:3" ht="15.75" thickBot="1" x14ac:dyDescent="0.3">
      <c r="A57" s="162" t="s">
        <v>174</v>
      </c>
      <c r="B57" s="162"/>
      <c r="C57" s="162"/>
    </row>
    <row r="58" spans="1:3" ht="16.5" thickBot="1" x14ac:dyDescent="0.3">
      <c r="A58" s="453" t="s">
        <v>17</v>
      </c>
      <c r="B58" s="169" t="s">
        <v>155</v>
      </c>
      <c r="C58" s="119">
        <f>C$4</f>
        <v>46023</v>
      </c>
    </row>
    <row r="59" spans="1:3" ht="15" customHeight="1" x14ac:dyDescent="0.25">
      <c r="A59" s="454"/>
      <c r="B59" s="11" t="str">
        <f t="shared" ref="B59:B71" si="2">B41</f>
        <v>Air Comp</v>
      </c>
      <c r="C59" s="20">
        <f>((C5*0.5)-C41)*C78*C$93*C$2</f>
        <v>0</v>
      </c>
    </row>
    <row r="60" spans="1:3" ht="15.75" x14ac:dyDescent="0.25">
      <c r="A60" s="454"/>
      <c r="B60" s="11" t="str">
        <f t="shared" si="2"/>
        <v>Building Shell</v>
      </c>
      <c r="C60" s="20">
        <f t="shared" ref="C60:C71" si="3">((C6*0.5)-C42)*C79*C$93*C$2</f>
        <v>0</v>
      </c>
    </row>
    <row r="61" spans="1:3" ht="15.75" x14ac:dyDescent="0.25">
      <c r="A61" s="454"/>
      <c r="B61" s="11" t="str">
        <f t="shared" si="2"/>
        <v>Cooking</v>
      </c>
      <c r="C61" s="20">
        <f t="shared" si="3"/>
        <v>0</v>
      </c>
    </row>
    <row r="62" spans="1:3" ht="15.75" x14ac:dyDescent="0.25">
      <c r="A62" s="454"/>
      <c r="B62" s="11" t="str">
        <f t="shared" si="2"/>
        <v>Cooling</v>
      </c>
      <c r="C62" s="20">
        <f t="shared" si="3"/>
        <v>0</v>
      </c>
    </row>
    <row r="63" spans="1:3" ht="15.75" x14ac:dyDescent="0.25">
      <c r="A63" s="454"/>
      <c r="B63" s="11" t="str">
        <f t="shared" si="2"/>
        <v>Ext Lighting</v>
      </c>
      <c r="C63" s="20">
        <f t="shared" si="3"/>
        <v>0</v>
      </c>
    </row>
    <row r="64" spans="1:3" ht="15.75" x14ac:dyDescent="0.25">
      <c r="A64" s="454"/>
      <c r="B64" s="11" t="str">
        <f t="shared" si="2"/>
        <v>Heating</v>
      </c>
      <c r="C64" s="20">
        <f t="shared" si="3"/>
        <v>0</v>
      </c>
    </row>
    <row r="65" spans="1:5" ht="15.75" x14ac:dyDescent="0.25">
      <c r="A65" s="454"/>
      <c r="B65" s="11" t="str">
        <f t="shared" si="2"/>
        <v>HVAC</v>
      </c>
      <c r="C65" s="20">
        <f t="shared" si="3"/>
        <v>0</v>
      </c>
    </row>
    <row r="66" spans="1:5" ht="15.75" x14ac:dyDescent="0.25">
      <c r="A66" s="454"/>
      <c r="B66" s="11" t="str">
        <f t="shared" si="2"/>
        <v>Lighting</v>
      </c>
      <c r="C66" s="20">
        <f t="shared" si="3"/>
        <v>0</v>
      </c>
    </row>
    <row r="67" spans="1:5" ht="15.75" x14ac:dyDescent="0.25">
      <c r="A67" s="454"/>
      <c r="B67" s="11" t="str">
        <f t="shared" si="2"/>
        <v>Miscellaneous</v>
      </c>
      <c r="C67" s="20">
        <f t="shared" si="3"/>
        <v>0</v>
      </c>
    </row>
    <row r="68" spans="1:5" ht="15.75" customHeight="1" x14ac:dyDescent="0.25">
      <c r="A68" s="454"/>
      <c r="B68" s="11" t="str">
        <f t="shared" si="2"/>
        <v>Motors</v>
      </c>
      <c r="C68" s="20">
        <f t="shared" si="3"/>
        <v>0</v>
      </c>
    </row>
    <row r="69" spans="1:5" ht="15.75" x14ac:dyDescent="0.25">
      <c r="A69" s="454"/>
      <c r="B69" s="11" t="str">
        <f t="shared" si="2"/>
        <v>Process</v>
      </c>
      <c r="C69" s="20">
        <f t="shared" si="3"/>
        <v>0</v>
      </c>
    </row>
    <row r="70" spans="1:5" ht="15.75" x14ac:dyDescent="0.25">
      <c r="A70" s="454"/>
      <c r="B70" s="11" t="str">
        <f t="shared" si="2"/>
        <v>Refrigeration</v>
      </c>
      <c r="C70" s="20">
        <f t="shared" si="3"/>
        <v>0</v>
      </c>
    </row>
    <row r="71" spans="1:5" ht="15.75" x14ac:dyDescent="0.25">
      <c r="A71" s="454"/>
      <c r="B71" s="11" t="str">
        <f t="shared" si="2"/>
        <v>Water Heating</v>
      </c>
      <c r="C71" s="20">
        <f t="shared" si="3"/>
        <v>0</v>
      </c>
    </row>
    <row r="72" spans="1:5" ht="15.75" customHeight="1" x14ac:dyDescent="0.25">
      <c r="A72" s="454"/>
      <c r="B72" s="11" t="str">
        <f t="shared" ref="B72" si="4">B54</f>
        <v xml:space="preserve"> </v>
      </c>
      <c r="C72" s="3"/>
    </row>
    <row r="73" spans="1:5" ht="15.75" customHeight="1" x14ac:dyDescent="0.25">
      <c r="A73" s="454"/>
      <c r="B73" s="170" t="s">
        <v>26</v>
      </c>
      <c r="C73" s="20">
        <f>SUM(C59:C72)</f>
        <v>0</v>
      </c>
    </row>
    <row r="74" spans="1:5" ht="16.5" customHeight="1" thickBot="1" x14ac:dyDescent="0.3">
      <c r="A74" s="455"/>
      <c r="B74" s="113" t="s">
        <v>27</v>
      </c>
      <c r="C74" s="21">
        <f>C73</f>
        <v>0</v>
      </c>
    </row>
    <row r="75" spans="1:5" x14ac:dyDescent="0.25">
      <c r="A75" s="6"/>
      <c r="B75" s="27"/>
      <c r="C75" s="163"/>
    </row>
    <row r="76" spans="1:5" ht="15.75" thickBot="1" x14ac:dyDescent="0.3">
      <c r="B76" s="14"/>
      <c r="C76" s="6"/>
      <c r="D76" s="154"/>
    </row>
    <row r="77" spans="1:5" s="86" customFormat="1" ht="16.5" thickBot="1" x14ac:dyDescent="0.3">
      <c r="A77" s="456" t="s">
        <v>12</v>
      </c>
      <c r="B77" s="169" t="s">
        <v>156</v>
      </c>
      <c r="C77" s="119">
        <f>C$4</f>
        <v>46023</v>
      </c>
      <c r="E77" s="86" t="s">
        <v>228</v>
      </c>
    </row>
    <row r="78" spans="1:5" s="86" customFormat="1" ht="15.75" customHeight="1" x14ac:dyDescent="0.25">
      <c r="A78" s="457"/>
      <c r="B78" s="11" t="str">
        <f>B59</f>
        <v>Air Comp</v>
      </c>
      <c r="C78" s="349">
        <v>8.5109000000000004E-2</v>
      </c>
      <c r="E78" s="347">
        <f t="shared" ref="E78:E90" si="5">SUM(C78:C78)</f>
        <v>8.5109000000000004E-2</v>
      </c>
    </row>
    <row r="79" spans="1:5" s="86" customFormat="1" ht="15.75" x14ac:dyDescent="0.25">
      <c r="A79" s="457"/>
      <c r="B79" s="11" t="str">
        <f t="shared" ref="B79:B90" si="6">B60</f>
        <v>Building Shell</v>
      </c>
      <c r="C79" s="349">
        <v>0.107824</v>
      </c>
      <c r="E79" s="347">
        <f t="shared" si="5"/>
        <v>0.107824</v>
      </c>
    </row>
    <row r="80" spans="1:5" s="86" customFormat="1" ht="15.75" x14ac:dyDescent="0.25">
      <c r="A80" s="457"/>
      <c r="B80" s="11" t="str">
        <f t="shared" si="6"/>
        <v>Cooking</v>
      </c>
      <c r="C80" s="349">
        <v>8.6096000000000006E-2</v>
      </c>
      <c r="E80" s="347">
        <f t="shared" si="5"/>
        <v>8.6096000000000006E-2</v>
      </c>
    </row>
    <row r="81" spans="1:5" s="86" customFormat="1" ht="15.75" x14ac:dyDescent="0.25">
      <c r="A81" s="457"/>
      <c r="B81" s="11" t="str">
        <f t="shared" si="6"/>
        <v>Cooling</v>
      </c>
      <c r="C81" s="349">
        <v>6.0000000000000002E-6</v>
      </c>
      <c r="E81" s="347">
        <f t="shared" si="5"/>
        <v>6.0000000000000002E-6</v>
      </c>
    </row>
    <row r="82" spans="1:5" s="86" customFormat="1" ht="15.75" x14ac:dyDescent="0.25">
      <c r="A82" s="457"/>
      <c r="B82" s="11" t="str">
        <f t="shared" si="6"/>
        <v>Ext Lighting</v>
      </c>
      <c r="C82" s="349">
        <v>0.106265</v>
      </c>
      <c r="E82" s="347">
        <f t="shared" si="5"/>
        <v>0.106265</v>
      </c>
    </row>
    <row r="83" spans="1:5" s="86" customFormat="1" ht="15.75" x14ac:dyDescent="0.25">
      <c r="A83" s="457"/>
      <c r="B83" s="11" t="str">
        <f t="shared" si="6"/>
        <v>Heating</v>
      </c>
      <c r="C83" s="349">
        <v>0.210397</v>
      </c>
      <c r="E83" s="347">
        <f t="shared" si="5"/>
        <v>0.210397</v>
      </c>
    </row>
    <row r="84" spans="1:5" s="86" customFormat="1" ht="15.75" x14ac:dyDescent="0.25">
      <c r="A84" s="457"/>
      <c r="B84" s="11" t="str">
        <f t="shared" si="6"/>
        <v>HVAC</v>
      </c>
      <c r="C84" s="349">
        <v>0.107824</v>
      </c>
      <c r="E84" s="347">
        <f t="shared" si="5"/>
        <v>0.107824</v>
      </c>
    </row>
    <row r="85" spans="1:5" s="86" customFormat="1" ht="15.75" x14ac:dyDescent="0.25">
      <c r="A85" s="457"/>
      <c r="B85" s="11" t="str">
        <f t="shared" si="6"/>
        <v>Lighting</v>
      </c>
      <c r="C85" s="349">
        <v>9.3563999999999994E-2</v>
      </c>
      <c r="E85" s="347">
        <f t="shared" si="5"/>
        <v>9.3563999999999994E-2</v>
      </c>
    </row>
    <row r="86" spans="1:5" s="86" customFormat="1" ht="15.75" x14ac:dyDescent="0.25">
      <c r="A86" s="457"/>
      <c r="B86" s="11" t="str">
        <f t="shared" si="6"/>
        <v>Miscellaneous</v>
      </c>
      <c r="C86" s="349">
        <v>8.5109000000000004E-2</v>
      </c>
      <c r="E86" s="347">
        <f t="shared" si="5"/>
        <v>8.5109000000000004E-2</v>
      </c>
    </row>
    <row r="87" spans="1:5" s="86" customFormat="1" ht="15.75" x14ac:dyDescent="0.25">
      <c r="A87" s="457"/>
      <c r="B87" s="11" t="str">
        <f t="shared" si="6"/>
        <v>Motors</v>
      </c>
      <c r="C87" s="349">
        <v>8.5109000000000004E-2</v>
      </c>
      <c r="E87" s="347">
        <f t="shared" si="5"/>
        <v>8.5109000000000004E-2</v>
      </c>
    </row>
    <row r="88" spans="1:5" s="86" customFormat="1" ht="15.75" x14ac:dyDescent="0.25">
      <c r="A88" s="457"/>
      <c r="B88" s="11" t="str">
        <f t="shared" si="6"/>
        <v>Process</v>
      </c>
      <c r="C88" s="349">
        <v>8.5109000000000004E-2</v>
      </c>
      <c r="E88" s="347">
        <f t="shared" si="5"/>
        <v>8.5109000000000004E-2</v>
      </c>
    </row>
    <row r="89" spans="1:5" s="86" customFormat="1" ht="15.75" x14ac:dyDescent="0.25">
      <c r="A89" s="457"/>
      <c r="B89" s="11" t="str">
        <f t="shared" si="6"/>
        <v>Refrigeration</v>
      </c>
      <c r="C89" s="349">
        <v>8.3486000000000005E-2</v>
      </c>
      <c r="E89" s="347">
        <f t="shared" si="5"/>
        <v>8.3486000000000005E-2</v>
      </c>
    </row>
    <row r="90" spans="1:5" s="86" customFormat="1" ht="16.5" thickBot="1" x14ac:dyDescent="0.3">
      <c r="A90" s="458"/>
      <c r="B90" s="12" t="str">
        <f t="shared" si="6"/>
        <v>Water Heating</v>
      </c>
      <c r="C90" s="353">
        <v>0.108255</v>
      </c>
      <c r="E90" s="347">
        <f t="shared" si="5"/>
        <v>0.108255</v>
      </c>
    </row>
    <row r="91" spans="1:5" s="86" customFormat="1" ht="15.75" thickBot="1" x14ac:dyDescent="0.3">
      <c r="E91" s="86" t="s">
        <v>229</v>
      </c>
    </row>
    <row r="92" spans="1:5" s="86" customFormat="1" ht="15.75" thickBot="1" x14ac:dyDescent="0.3">
      <c r="A92" s="351"/>
      <c r="B92" s="442" t="s">
        <v>160</v>
      </c>
      <c r="C92" s="119">
        <f>C$4</f>
        <v>46023</v>
      </c>
    </row>
    <row r="93" spans="1:5" s="86" customFormat="1" ht="15.75" thickBot="1" x14ac:dyDescent="0.3">
      <c r="A93" s="351"/>
      <c r="B93" s="443"/>
      <c r="C93" s="354">
        <v>6.0077999999999999E-2</v>
      </c>
      <c r="E93" s="86" t="s">
        <v>230</v>
      </c>
    </row>
    <row r="94" spans="1:5" s="86" customFormat="1" x14ac:dyDescent="0.25">
      <c r="C94" s="355" t="s">
        <v>226</v>
      </c>
    </row>
    <row r="98" spans="3:3" x14ac:dyDescent="0.25">
      <c r="C98" s="274"/>
    </row>
    <row r="99" spans="3:3" x14ac:dyDescent="0.25">
      <c r="C99" s="274"/>
    </row>
    <row r="100" spans="3:3" x14ac:dyDescent="0.25">
      <c r="C100" s="274"/>
    </row>
    <row r="101" spans="3:3" x14ac:dyDescent="0.25">
      <c r="C101" s="274"/>
    </row>
    <row r="102" spans="3:3" x14ac:dyDescent="0.25">
      <c r="C102" s="274"/>
    </row>
    <row r="103" spans="3:3" x14ac:dyDescent="0.25">
      <c r="C103" s="274"/>
    </row>
    <row r="104" spans="3:3" x14ac:dyDescent="0.25">
      <c r="C104" s="274"/>
    </row>
    <row r="105" spans="3:3" x14ac:dyDescent="0.25">
      <c r="C105" s="274"/>
    </row>
    <row r="106" spans="3:3" x14ac:dyDescent="0.25">
      <c r="C106" s="274"/>
    </row>
    <row r="107" spans="3:3" x14ac:dyDescent="0.25">
      <c r="C107" s="274"/>
    </row>
    <row r="108" spans="3:3" x14ac:dyDescent="0.25">
      <c r="C108" s="274"/>
    </row>
    <row r="109" spans="3:3" x14ac:dyDescent="0.25">
      <c r="C109" s="274"/>
    </row>
    <row r="110" spans="3:3" x14ac:dyDescent="0.25">
      <c r="C110" s="274"/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9AB5C71A-D5CE-49C5-9821-D2CADE8D36C5}"/>
</file>

<file path=customXml/itemProps2.xml><?xml version="1.0" encoding="utf-8"?>
<ds:datastoreItem xmlns:ds="http://schemas.openxmlformats.org/officeDocument/2006/customXml" ds:itemID="{5490D5FE-8D36-4DB4-959D-64C84F976547}"/>
</file>

<file path=customXml/itemProps3.xml><?xml version="1.0" encoding="utf-8"?>
<ds:datastoreItem xmlns:ds="http://schemas.openxmlformats.org/officeDocument/2006/customXml" ds:itemID="{BD891B8E-B95E-4773-BAD6-1759491167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Day 5 SOX Review</vt:lpstr>
      <vt:lpstr>Error Checks</vt:lpstr>
      <vt:lpstr>Notes</vt:lpstr>
      <vt:lpstr>YTD PROGRAM SUMMARY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2024-11-13T21:06:31Z</dcterms:created>
  <dcterms:modified xsi:type="dcterms:W3CDTF">2024-11-13T21:06:37Z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