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N:\RESRAM\Monthly Filings\2024\"/>
    </mc:Choice>
  </mc:AlternateContent>
  <xr:revisionPtr revIDLastSave="0" documentId="13_ncr:1_{97B108C5-CD3C-4071-B827-4BE04EF83803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Monthly Cost Tracker AP5" sheetId="14" r:id="rId1"/>
    <sheet name="Monthly Cost Tracker AP6" sheetId="15" r:id="rId2"/>
    <sheet name="Monthly Cost Tracker AP7" sheetId="16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0">#REF!</definedName>
    <definedName name="p" localSheetId="1">#REF!</definedName>
    <definedName name="p" localSheetId="2">#REF!</definedName>
    <definedName name="p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0">#REF!</definedName>
    <definedName name="q" localSheetId="1">#REF!</definedName>
    <definedName name="q" localSheetId="2">#REF!</definedName>
    <definedName name="q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8">#REF!</definedName>
    <definedName name="rr" localSheetId="0">#REF!</definedName>
    <definedName name="rr" localSheetId="1">#REF!</definedName>
    <definedName name="rr" localSheetId="2">#REF!</definedName>
    <definedName name="rr">#REF!</definedName>
    <definedName name="rrr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0" hidden="1">#REF!</definedName>
    <definedName name="z" localSheetId="1" hidden="1">#REF!</definedName>
    <definedName name="z" localSheetId="2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5" l="1"/>
  <c r="D12" i="6" l="1"/>
  <c r="D14" i="6"/>
  <c r="D11" i="6"/>
  <c r="C29" i="16" l="1"/>
  <c r="C4" i="16"/>
  <c r="C26" i="14" l="1"/>
  <c r="C27" i="14" s="1"/>
  <c r="C4" i="15" l="1"/>
  <c r="A5" i="5" s="1"/>
  <c r="F8" i="8" l="1"/>
  <c r="E57" i="6" l="1"/>
  <c r="D15" i="6" l="1"/>
  <c r="E12" i="6"/>
  <c r="D13" i="6"/>
  <c r="D17" i="6"/>
  <c r="D18" i="6"/>
  <c r="D19" i="6"/>
  <c r="C21" i="6" l="1"/>
  <c r="E18" i="6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G8" i="8" s="1"/>
  <c r="C12" i="8"/>
  <c r="A4" i="10"/>
  <c r="A4" i="9"/>
  <c r="A5" i="8"/>
  <c r="A4" i="7"/>
  <c r="A5" i="6"/>
  <c r="E17" i="6" l="1"/>
  <c r="E15" i="6"/>
  <c r="E14" i="6"/>
  <c r="E13" i="6"/>
  <c r="E11" i="6"/>
  <c r="E19" i="6"/>
  <c r="G16" i="8"/>
  <c r="G15" i="8"/>
  <c r="G14" i="8"/>
  <c r="G11" i="8"/>
  <c r="F18" i="8"/>
  <c r="D18" i="8"/>
  <c r="G9" i="8"/>
  <c r="G10" i="8"/>
  <c r="G12" i="8"/>
  <c r="C18" i="8"/>
  <c r="C10" i="6"/>
  <c r="E21" i="6" l="1"/>
  <c r="G18" i="8"/>
  <c r="C20" i="15" l="1"/>
  <c r="C27" i="15" s="1"/>
  <c r="C20" i="16" l="1"/>
  <c r="C27" i="16" s="1"/>
  <c r="C30" i="14" l="1"/>
  <c r="C34" i="14" s="1"/>
  <c r="C30" i="15"/>
  <c r="C32" i="15" s="1"/>
  <c r="C30" i="16" l="1"/>
  <c r="C32" i="16" s="1"/>
</calcChain>
</file>

<file path=xl/sharedStrings.xml><?xml version="1.0" encoding="utf-8"?>
<sst xmlns="http://schemas.openxmlformats.org/spreadsheetml/2006/main" count="179" uniqueCount="70">
  <si>
    <t>Ameren Missouri</t>
  </si>
  <si>
    <t>RESRAM Monthly Accounting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</si>
  <si>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</si>
  <si>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</si>
  <si>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</si>
  <si>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</si>
  <si>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</si>
  <si>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</si>
  <si>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</si>
  <si>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</si>
  <si>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</si>
  <si>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</si>
  <si>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</si>
  <si>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</si>
  <si>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</si>
  <si>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</si>
  <si>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</si>
  <si>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</si>
  <si>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</si>
  <si>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</si>
  <si>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</si>
  <si>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</si>
  <si>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</si>
  <si>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</si>
  <si>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</si>
  <si>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</si>
  <si>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</si>
  <si>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</si>
  <si>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</si>
  <si>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</si>
  <si>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</si>
  <si>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</si>
  <si>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</si>
  <si>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</si>
  <si>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</si>
  <si>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</si>
  <si>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</si>
  <si>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</si>
  <si>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</si>
  <si>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</si>
  <si>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</si>
  <si>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</si>
  <si>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</si>
  <si>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</si>
  <si>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</si>
  <si>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</si>
  <si>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</si>
  <si>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</si>
  <si>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</si>
  <si>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Interconnection Expenses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</si>
  <si>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</si>
  <si>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</si>
  <si>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</si>
  <si>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</si>
  <si>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RESRAM Rebasing excerpt from File No. ER-2022-0337 Unanimous Stipulation and Agreement</t>
  </si>
  <si>
    <t>Billed kWh used to set rates in ER-2022-0337 rate case</t>
  </si>
  <si>
    <t>Accumulation Period 6</t>
  </si>
  <si>
    <t>RESRAM Amt in Base Rates/Test Year kWh</t>
  </si>
  <si>
    <t>Final RESRAM Rate</t>
  </si>
  <si>
    <t>There were no significant factors affecting RESRAM billed revenues during this period.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</si>
  <si>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</si>
  <si>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</si>
  <si>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</si>
  <si>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</si>
  <si>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</si>
  <si>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</si>
  <si>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</si>
  <si>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</si>
  <si>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</si>
  <si>
    <t>Accumulation Period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</si>
</sst>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/>
    <xf numFmtId="167" fontId="8" fillId="0" borderId="0" xfId="1" applyNumberFormat="1" applyFont="1" applyFill="1" applyBorder="1" applyAlignment="1"/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5" fillId="0" borderId="0" xfId="1" applyNumberFormat="1" applyFont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  <xf numFmtId="165" fontId="0" fillId="0" borderId="3" xfId="8" applyNumberFormat="1" applyFont="1" applyFill="1" applyBorder="1"/>
    <xf numFmtId="169" fontId="14" fillId="0" borderId="0" xfId="5" applyNumberFormat="1" applyFont="1" applyFill="1"/>
    <xf numFmtId="168" fontId="5" fillId="0" borderId="0" xfId="7" applyNumberFormat="1" applyFont="1" applyBorder="1"/>
  </cellXfs>
  <cellStyles count="9">
    <cellStyle name="Comma" xfId="5" builtinId="3"/>
    <cellStyle name="Comma 3" xfId="4" xr:uid="{00000000-0005-0000-0000-000001000000}"/>
    <cellStyle name="Currency" xfId="1" builtinId="4"/>
    <cellStyle name="Currency 2" xfId="7" xr:uid="{00000000-0005-0000-0000-000003000000}"/>
    <cellStyle name="Normal" xfId="0" builtinId="0"/>
    <cellStyle name="Normal 2" xfId="6" xr:uid="{00000000-0005-0000-0000-000005000000}"/>
    <cellStyle name="Normal 3" xfId="3" xr:uid="{00000000-0005-0000-0000-000006000000}"/>
    <cellStyle name="Percent" xfId="2" builtinId="5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41</xdr:row>
      <xdr:rowOff>19051</xdr:rowOff>
    </xdr:from>
    <xdr:to>
      <xdr:col>4</xdr:col>
      <xdr:colOff>103922</xdr:colOff>
      <xdr:row>57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7886701"/>
          <a:ext cx="5155347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76200</xdr:rowOff>
    </xdr:from>
    <xdr:to>
      <xdr:col>4</xdr:col>
      <xdr:colOff>1409700</xdr:colOff>
      <xdr:row>36</xdr:row>
      <xdr:rowOff>107808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18200"/>
          <a:ext cx="650875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M34"/>
  <sheetViews>
    <sheetView tabSelected="1" zoomScaleNormal="100" workbookViewId="0">
      <pane ySplit="4" topLeftCell="A5" activePane="bottomLeft" state="frozen"/>
      <selection pane="bottomLeft" activeCell="G22" sqref="G22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53</v>
      </c>
    </row>
    <row r="4" spans="1:13" x14ac:dyDescent="0.25">
      <c r="A4" s="1"/>
      <c r="B4" s="2" t="s">
        <v>21</v>
      </c>
      <c r="C4" s="2">
        <v>45596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3"/>
      <c r="D6" s="57"/>
      <c r="E6" s="58"/>
    </row>
    <row r="7" spans="1:13" x14ac:dyDescent="0.25">
      <c r="A7" s="5" t="s">
        <v>63</v>
      </c>
      <c r="B7" s="6"/>
      <c r="C7" s="43"/>
      <c r="D7" s="57"/>
      <c r="E7" s="58"/>
    </row>
    <row r="8" spans="1:13" x14ac:dyDescent="0.25">
      <c r="A8" s="5" t="s">
        <v>61</v>
      </c>
      <c r="B8" s="6"/>
      <c r="C8" s="43"/>
      <c r="D8" s="57"/>
      <c r="E8" s="58"/>
    </row>
    <row r="9" spans="1:13" x14ac:dyDescent="0.25">
      <c r="A9" s="5" t="s">
        <v>64</v>
      </c>
      <c r="B9" s="6"/>
      <c r="C9" s="43"/>
      <c r="D9" s="57"/>
      <c r="E9" s="58"/>
    </row>
    <row r="10" spans="1:13" x14ac:dyDescent="0.25">
      <c r="A10" s="5" t="s">
        <v>60</v>
      </c>
      <c r="B10" s="6"/>
      <c r="C10" s="43"/>
      <c r="D10" s="57"/>
      <c r="E10" s="58"/>
    </row>
    <row r="11" spans="1:13" x14ac:dyDescent="0.25">
      <c r="A11" s="5" t="s">
        <v>65</v>
      </c>
      <c r="B11" s="6"/>
      <c r="C11" s="43"/>
      <c r="D11" s="57"/>
      <c r="E11" s="58"/>
    </row>
    <row r="12" spans="1:13" x14ac:dyDescent="0.25">
      <c r="A12" s="5" t="s">
        <v>66</v>
      </c>
      <c r="B12" s="7"/>
      <c r="C12" s="40"/>
      <c r="D12" s="57"/>
      <c r="E12" s="58"/>
      <c r="F12" s="59"/>
    </row>
    <row r="13" spans="1:13" x14ac:dyDescent="0.25">
      <c r="A13" s="5" t="s">
        <v>67</v>
      </c>
      <c r="B13" s="6"/>
      <c r="C13" s="40"/>
      <c r="D13" s="57"/>
      <c r="E13" s="58"/>
      <c r="F13" s="59"/>
    </row>
    <row r="14" spans="1:13" x14ac:dyDescent="0.25">
      <c r="A14" s="5" t="s">
        <v>68</v>
      </c>
      <c r="B14" s="6"/>
      <c r="C14" s="43"/>
      <c r="D14" s="57"/>
      <c r="E14" s="58"/>
      <c r="F14" s="59"/>
    </row>
    <row r="15" spans="1:13" x14ac:dyDescent="0.25">
      <c r="A15" s="5" t="s">
        <v>2</v>
      </c>
      <c r="B15" s="6"/>
      <c r="C15" s="43"/>
      <c r="D15" s="57"/>
      <c r="E15" s="58"/>
      <c r="F15" s="59"/>
    </row>
    <row r="16" spans="1:13" x14ac:dyDescent="0.25">
      <c r="A16" s="5" t="s">
        <v>3</v>
      </c>
      <c r="B16" s="6"/>
      <c r="C16" s="43"/>
      <c r="D16" s="57"/>
      <c r="E16" s="58"/>
      <c r="F16" s="59"/>
    </row>
    <row r="17" spans="1:6" x14ac:dyDescent="0.25">
      <c r="A17" s="5" t="s">
        <v>4</v>
      </c>
      <c r="B17" s="6"/>
      <c r="C17" s="43"/>
      <c r="D17" s="57"/>
      <c r="E17" s="58"/>
      <c r="F17" s="59"/>
    </row>
    <row r="18" spans="1:6" x14ac:dyDescent="0.25">
      <c r="A18" s="5" t="s">
        <v>49</v>
      </c>
      <c r="B18" s="6"/>
      <c r="C18" s="43"/>
      <c r="D18" s="57"/>
      <c r="E18" s="58"/>
      <c r="F18" s="59"/>
    </row>
    <row r="19" spans="1:6" x14ac:dyDescent="0.25">
      <c r="A19" s="5" t="s">
        <v>5</v>
      </c>
      <c r="B19" s="6"/>
      <c r="C19" s="43"/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74">
        <v>-1939489.4200000002</v>
      </c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/>
    </row>
    <row r="25" spans="1:6" x14ac:dyDescent="0.25">
      <c r="A25" s="5" t="s">
        <v>24</v>
      </c>
      <c r="B25" s="21"/>
      <c r="C25" s="45"/>
    </row>
    <row r="26" spans="1:6" x14ac:dyDescent="0.25">
      <c r="A26" s="3" t="s">
        <v>25</v>
      </c>
      <c r="B26" s="6"/>
      <c r="C26" s="69">
        <f>SUM(C22:C25)</f>
        <v>-1939489.4200000002</v>
      </c>
    </row>
    <row r="27" spans="1:6" ht="15.75" thickBot="1" x14ac:dyDescent="0.3">
      <c r="A27" s="12" t="s">
        <v>7</v>
      </c>
      <c r="B27" s="22"/>
      <c r="C27" s="46">
        <f>SUM(C26)</f>
        <v>-1939489.4200000002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72">
        <v>4.1172866666666667E-3</v>
      </c>
    </row>
    <row r="30" spans="1:6" x14ac:dyDescent="0.25">
      <c r="A30" s="15" t="s">
        <v>9</v>
      </c>
      <c r="B30" s="43"/>
      <c r="C30" s="43">
        <f>(C27+B34)*C29</f>
        <v>36510.949599029977</v>
      </c>
      <c r="D30" s="57"/>
      <c r="E30" s="58"/>
      <c r="F30" s="59"/>
    </row>
    <row r="31" spans="1:6" x14ac:dyDescent="0.25">
      <c r="A31" s="15"/>
      <c r="B31" s="43"/>
      <c r="C31" s="43"/>
      <c r="D31" s="57"/>
      <c r="E31" s="58"/>
      <c r="F31" s="59"/>
    </row>
    <row r="32" spans="1:6" x14ac:dyDescent="0.25">
      <c r="A32" s="15"/>
      <c r="B32" s="43"/>
      <c r="C32" s="43"/>
      <c r="D32" s="57"/>
      <c r="E32" s="58"/>
      <c r="F32" s="59"/>
    </row>
    <row r="33" spans="1:3" x14ac:dyDescent="0.25">
      <c r="A33" s="3"/>
      <c r="B33" s="47"/>
      <c r="C33" s="47"/>
    </row>
    <row r="34" spans="1:3" ht="15.75" thickBot="1" x14ac:dyDescent="0.3">
      <c r="A34" s="12" t="s">
        <v>10</v>
      </c>
      <c r="B34" s="71">
        <v>10807210.459348723</v>
      </c>
      <c r="C34" s="71">
        <f>C27+C30+B34+C32</f>
        <v>8904231.9889477529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M32"/>
  <sheetViews>
    <sheetView zoomScaleNormal="100" workbookViewId="0">
      <pane ySplit="4" topLeftCell="A5" activePane="bottomLeft" state="frozen"/>
      <selection pane="bottomLeft" activeCell="A33" sqref="A33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56</v>
      </c>
    </row>
    <row r="4" spans="1:13" x14ac:dyDescent="0.25">
      <c r="A4" s="1"/>
      <c r="B4" s="2" t="s">
        <v>21</v>
      </c>
      <c r="C4" s="2">
        <f>'Monthly Cost Tracker AP5'!C4</f>
        <v>45596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0">
        <v>0</v>
      </c>
      <c r="D6" s="57"/>
      <c r="E6" s="58"/>
    </row>
    <row r="7" spans="1:13" x14ac:dyDescent="0.25">
      <c r="A7" s="5" t="s">
        <v>63</v>
      </c>
      <c r="B7" s="6"/>
      <c r="C7" s="40">
        <v>0</v>
      </c>
      <c r="D7" s="57"/>
      <c r="E7" s="58"/>
    </row>
    <row r="8" spans="1:13" x14ac:dyDescent="0.25">
      <c r="A8" s="5" t="s">
        <v>61</v>
      </c>
      <c r="B8" s="6"/>
      <c r="C8" s="40">
        <v>0</v>
      </c>
      <c r="D8" s="57"/>
      <c r="E8" s="58"/>
    </row>
    <row r="9" spans="1:13" x14ac:dyDescent="0.25">
      <c r="A9" s="5" t="s">
        <v>64</v>
      </c>
      <c r="B9" s="6"/>
      <c r="C9" s="40">
        <v>0</v>
      </c>
      <c r="D9" s="57"/>
      <c r="E9" s="58"/>
    </row>
    <row r="10" spans="1:13" x14ac:dyDescent="0.25">
      <c r="A10" s="5" t="s">
        <v>60</v>
      </c>
      <c r="B10" s="6"/>
      <c r="C10" s="40">
        <v>0</v>
      </c>
      <c r="D10" s="57"/>
      <c r="E10" s="58"/>
    </row>
    <row r="11" spans="1:13" x14ac:dyDescent="0.25">
      <c r="A11" s="5" t="s">
        <v>65</v>
      </c>
      <c r="B11" s="6"/>
      <c r="C11" s="40">
        <v>0</v>
      </c>
      <c r="D11" s="57"/>
      <c r="E11" s="58"/>
    </row>
    <row r="12" spans="1:13" x14ac:dyDescent="0.25">
      <c r="A12" s="5" t="s">
        <v>66</v>
      </c>
      <c r="B12" s="7"/>
      <c r="C12" s="40">
        <v>0</v>
      </c>
      <c r="D12" s="57"/>
      <c r="E12" s="58"/>
      <c r="F12" s="59"/>
    </row>
    <row r="13" spans="1:13" x14ac:dyDescent="0.25">
      <c r="A13" s="5" t="s">
        <v>67</v>
      </c>
      <c r="B13" s="6"/>
      <c r="C13" s="40">
        <v>0</v>
      </c>
      <c r="D13" s="57"/>
      <c r="E13" s="58"/>
      <c r="F13" s="59"/>
    </row>
    <row r="14" spans="1:13" x14ac:dyDescent="0.25">
      <c r="A14" s="5" t="s">
        <v>68</v>
      </c>
      <c r="B14" s="6"/>
      <c r="C14" s="40">
        <v>0</v>
      </c>
      <c r="D14" s="57"/>
      <c r="E14" s="58"/>
      <c r="F14" s="59"/>
    </row>
    <row r="15" spans="1:13" x14ac:dyDescent="0.25">
      <c r="A15" s="5" t="s">
        <v>2</v>
      </c>
      <c r="B15" s="6"/>
      <c r="C15" s="40">
        <v>0</v>
      </c>
      <c r="D15" s="57"/>
      <c r="E15" s="58"/>
      <c r="F15" s="59"/>
    </row>
    <row r="16" spans="1:13" x14ac:dyDescent="0.25">
      <c r="A16" s="5" t="s">
        <v>3</v>
      </c>
      <c r="B16" s="6"/>
      <c r="C16" s="40">
        <v>0</v>
      </c>
      <c r="D16" s="57"/>
      <c r="E16" s="58"/>
      <c r="F16" s="59"/>
    </row>
    <row r="17" spans="1:6" x14ac:dyDescent="0.25">
      <c r="A17" s="5" t="s">
        <v>4</v>
      </c>
      <c r="B17" s="6"/>
      <c r="C17" s="40">
        <v>0</v>
      </c>
      <c r="D17" s="57"/>
      <c r="E17" s="58"/>
      <c r="F17" s="59"/>
    </row>
    <row r="18" spans="1:6" x14ac:dyDescent="0.25">
      <c r="A18" s="5" t="s">
        <v>49</v>
      </c>
      <c r="B18" s="6"/>
      <c r="C18" s="40">
        <v>0</v>
      </c>
      <c r="D18" s="57"/>
      <c r="E18" s="58"/>
      <c r="F18" s="59"/>
    </row>
    <row r="19" spans="1:6" x14ac:dyDescent="0.25">
      <c r="A19" s="5" t="s">
        <v>5</v>
      </c>
      <c r="B19" s="6"/>
      <c r="C19" s="40">
        <v>0</v>
      </c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f>SUM(C6:C19)</f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>
        <v>0</v>
      </c>
    </row>
    <row r="25" spans="1:6" x14ac:dyDescent="0.25">
      <c r="A25" s="5" t="s">
        <v>24</v>
      </c>
      <c r="B25" s="21"/>
      <c r="C25" s="45">
        <v>0</v>
      </c>
    </row>
    <row r="26" spans="1:6" x14ac:dyDescent="0.25">
      <c r="A26" s="3" t="s">
        <v>25</v>
      </c>
      <c r="B26" s="6"/>
      <c r="C26" s="68">
        <v>0</v>
      </c>
    </row>
    <row r="27" spans="1:6" ht="15.75" thickBot="1" x14ac:dyDescent="0.3">
      <c r="A27" s="12" t="s">
        <v>7</v>
      </c>
      <c r="B27" s="22"/>
      <c r="C27" s="71">
        <f>-C26+C20</f>
        <v>0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14">
        <f>'Monthly Cost Tracker AP5'!C29</f>
        <v>4.1172866666666667E-3</v>
      </c>
    </row>
    <row r="30" spans="1:6" x14ac:dyDescent="0.25">
      <c r="A30" s="15" t="s">
        <v>9</v>
      </c>
      <c r="B30" s="43"/>
      <c r="C30" s="43">
        <f>(C27+B32)*C29</f>
        <v>156459.95215485184</v>
      </c>
      <c r="D30" s="57"/>
      <c r="E30" s="58"/>
      <c r="F30" s="59"/>
    </row>
    <row r="31" spans="1:6" x14ac:dyDescent="0.25">
      <c r="A31" s="3"/>
      <c r="B31" s="47"/>
      <c r="C31" s="47"/>
    </row>
    <row r="32" spans="1:6" ht="15.75" thickBot="1" x14ac:dyDescent="0.3">
      <c r="A32" s="12" t="s">
        <v>10</v>
      </c>
      <c r="B32" s="71">
        <v>38000742.921677828</v>
      </c>
      <c r="C32" s="71">
        <f>C27+C30+B32</f>
        <v>38157202.87383268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15B7-2803-4FE8-852A-AF918B6FD314}">
  <sheetPr>
    <pageSetUpPr fitToPage="1"/>
  </sheetPr>
  <dimension ref="A1:M32"/>
  <sheetViews>
    <sheetView zoomScaleNormal="100" workbookViewId="0">
      <pane ySplit="4" topLeftCell="A5" activePane="bottomLeft" state="frozen"/>
      <selection pane="bottomLeft" activeCell="B36" sqref="B36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69</v>
      </c>
    </row>
    <row r="4" spans="1:13" x14ac:dyDescent="0.25">
      <c r="A4" s="1"/>
      <c r="B4" s="2" t="s">
        <v>21</v>
      </c>
      <c r="C4" s="2">
        <f>'Monthly Cost Tracker AP5'!C4</f>
        <v>45596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0">
        <v>254373.11000000002</v>
      </c>
      <c r="D6" s="57"/>
      <c r="E6" s="58"/>
    </row>
    <row r="7" spans="1:13" x14ac:dyDescent="0.25">
      <c r="A7" s="5" t="s">
        <v>63</v>
      </c>
      <c r="B7" s="6"/>
      <c r="C7" s="40">
        <v>505.6699999999999</v>
      </c>
      <c r="D7" s="57"/>
      <c r="E7" s="58"/>
    </row>
    <row r="8" spans="1:13" x14ac:dyDescent="0.25">
      <c r="A8" s="5" t="s">
        <v>61</v>
      </c>
      <c r="B8" s="6"/>
      <c r="C8" s="40">
        <v>0</v>
      </c>
      <c r="D8" s="57"/>
      <c r="E8" s="58"/>
    </row>
    <row r="9" spans="1:13" x14ac:dyDescent="0.25">
      <c r="A9" s="5" t="s">
        <v>64</v>
      </c>
      <c r="B9" s="6"/>
      <c r="C9" s="40">
        <v>0</v>
      </c>
      <c r="D9" s="57"/>
      <c r="E9" s="58"/>
    </row>
    <row r="10" spans="1:13" x14ac:dyDescent="0.25">
      <c r="A10" s="5" t="s">
        <v>60</v>
      </c>
      <c r="B10" s="6"/>
      <c r="C10" s="40">
        <v>0</v>
      </c>
      <c r="D10" s="57"/>
      <c r="E10" s="58"/>
    </row>
    <row r="11" spans="1:13" x14ac:dyDescent="0.25">
      <c r="A11" s="5" t="s">
        <v>65</v>
      </c>
      <c r="B11" s="6"/>
      <c r="C11" s="40">
        <v>0</v>
      </c>
      <c r="D11" s="57"/>
      <c r="E11" s="58"/>
    </row>
    <row r="12" spans="1:13" x14ac:dyDescent="0.25">
      <c r="A12" s="5" t="s">
        <v>66</v>
      </c>
      <c r="B12" s="7"/>
      <c r="C12" s="40">
        <v>0</v>
      </c>
      <c r="D12" s="57"/>
      <c r="E12" s="58"/>
      <c r="F12" s="59"/>
    </row>
    <row r="13" spans="1:13" x14ac:dyDescent="0.25">
      <c r="A13" s="5" t="s">
        <v>67</v>
      </c>
      <c r="B13" s="6"/>
      <c r="C13" s="40">
        <v>365950.58362084627</v>
      </c>
      <c r="D13" s="57"/>
      <c r="E13" s="58"/>
      <c r="F13" s="59"/>
    </row>
    <row r="14" spans="1:13" x14ac:dyDescent="0.25">
      <c r="A14" s="5" t="s">
        <v>68</v>
      </c>
      <c r="B14" s="6"/>
      <c r="C14" s="40">
        <v>-2474852.09</v>
      </c>
      <c r="D14" s="57"/>
      <c r="E14" s="58"/>
      <c r="F14" s="59"/>
    </row>
    <row r="15" spans="1:13" x14ac:dyDescent="0.25">
      <c r="A15" s="5" t="s">
        <v>2</v>
      </c>
      <c r="B15" s="6"/>
      <c r="C15" s="40">
        <v>7029241.7670025351</v>
      </c>
      <c r="D15" s="57"/>
      <c r="E15" s="58"/>
      <c r="F15" s="59"/>
    </row>
    <row r="16" spans="1:13" x14ac:dyDescent="0.25">
      <c r="A16" s="5" t="s">
        <v>3</v>
      </c>
      <c r="B16" s="6"/>
      <c r="C16" s="40">
        <v>3509442.3333333335</v>
      </c>
      <c r="D16" s="57"/>
      <c r="E16" s="58"/>
      <c r="F16" s="59"/>
    </row>
    <row r="17" spans="1:6" x14ac:dyDescent="0.25">
      <c r="A17" s="5" t="s">
        <v>4</v>
      </c>
      <c r="B17" s="6"/>
      <c r="C17" s="40">
        <v>2005359.8100000017</v>
      </c>
      <c r="D17" s="57"/>
      <c r="E17" s="58"/>
      <c r="F17" s="59"/>
    </row>
    <row r="18" spans="1:6" x14ac:dyDescent="0.25">
      <c r="A18" s="5" t="s">
        <v>49</v>
      </c>
      <c r="B18" s="6"/>
      <c r="C18" s="40">
        <v>152691.64000000001</v>
      </c>
      <c r="D18" s="57"/>
      <c r="E18" s="58"/>
      <c r="F18" s="59"/>
    </row>
    <row r="19" spans="1:6" x14ac:dyDescent="0.25">
      <c r="A19" s="5" t="s">
        <v>5</v>
      </c>
      <c r="B19" s="6"/>
      <c r="C19" s="40">
        <v>775000</v>
      </c>
      <c r="D19" s="57"/>
      <c r="E19" s="58"/>
      <c r="F19" s="59"/>
    </row>
    <row r="20" spans="1:6" ht="15.75" thickBot="1" x14ac:dyDescent="0.3">
      <c r="A20" s="3" t="s">
        <v>6</v>
      </c>
      <c r="B20" s="9"/>
      <c r="C20" s="70">
        <f>SUM(C6:C19)</f>
        <v>11617712.823956719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>
        <v>3092568.7562052836</v>
      </c>
    </row>
    <row r="25" spans="1:6" x14ac:dyDescent="0.25">
      <c r="A25" s="5" t="s">
        <v>24</v>
      </c>
      <c r="B25" s="21"/>
      <c r="C25" s="45">
        <v>600491.23467867449</v>
      </c>
    </row>
    <row r="26" spans="1:6" x14ac:dyDescent="0.25">
      <c r="A26" s="3" t="s">
        <v>25</v>
      </c>
      <c r="B26" s="6"/>
      <c r="C26" s="68">
        <v>3693059.9908839581</v>
      </c>
    </row>
    <row r="27" spans="1:6" ht="15.75" thickBot="1" x14ac:dyDescent="0.3">
      <c r="A27" s="12" t="s">
        <v>7</v>
      </c>
      <c r="B27" s="22"/>
      <c r="C27" s="71">
        <f>-C26+C20</f>
        <v>7924652.8330727611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14">
        <f>'Monthly Cost Tracker AP5'!C29</f>
        <v>4.1172866666666667E-3</v>
      </c>
    </row>
    <row r="30" spans="1:6" x14ac:dyDescent="0.25">
      <c r="A30" s="15" t="s">
        <v>9</v>
      </c>
      <c r="B30" s="43"/>
      <c r="C30" s="43">
        <f>(C27+B32)*C29</f>
        <v>-30143.052992119658</v>
      </c>
      <c r="D30" s="57"/>
      <c r="E30" s="58"/>
      <c r="F30" s="59"/>
    </row>
    <row r="31" spans="1:6" x14ac:dyDescent="0.25">
      <c r="A31" s="3"/>
      <c r="B31" s="47"/>
      <c r="C31" s="47"/>
    </row>
    <row r="32" spans="1:6" ht="15.75" thickBot="1" x14ac:dyDescent="0.3">
      <c r="A32" s="12" t="s">
        <v>10</v>
      </c>
      <c r="B32" s="71">
        <v>-15245749.329985693</v>
      </c>
      <c r="C32" s="71">
        <f>C27+C30+B32</f>
        <v>-7351239.5499050515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6"/>
  <sheetViews>
    <sheetView zoomScaleNormal="100" workbookViewId="0">
      <selection activeCell="D22" sqref="D22"/>
    </sheetView>
  </sheetViews>
  <sheetFormatPr defaultRowHeight="15" x14ac:dyDescent="0.25"/>
  <cols>
    <col min="1" max="1" width="21.7109375" customWidth="1"/>
    <col min="2" max="2" width="13.7109375" customWidth="1"/>
    <col min="3" max="3" width="16.42578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19" t="s">
        <v>0</v>
      </c>
    </row>
    <row r="2" spans="1:4" x14ac:dyDescent="0.25">
      <c r="A2" s="19" t="s">
        <v>14</v>
      </c>
    </row>
    <row r="3" spans="1:4" x14ac:dyDescent="0.25">
      <c r="A3" s="19" t="s">
        <v>45</v>
      </c>
    </row>
    <row r="4" spans="1:4" x14ac:dyDescent="0.25">
      <c r="A4" s="19" t="s">
        <v>11</v>
      </c>
    </row>
    <row r="5" spans="1:4" x14ac:dyDescent="0.25">
      <c r="A5" s="67">
        <f>'Monthly Cost Tracker AP6'!C4</f>
        <v>45596</v>
      </c>
    </row>
    <row r="7" spans="1:4" ht="15.75" thickBot="1" x14ac:dyDescent="0.3">
      <c r="A7" s="18"/>
      <c r="D7" s="8"/>
    </row>
    <row r="8" spans="1:4" ht="23.25" x14ac:dyDescent="0.25">
      <c r="A8" s="42" t="s">
        <v>40</v>
      </c>
      <c r="B8" s="42" t="s">
        <v>28</v>
      </c>
      <c r="C8" s="38" t="s">
        <v>14</v>
      </c>
      <c r="D8" s="8"/>
    </row>
    <row r="9" spans="1:4" x14ac:dyDescent="0.25">
      <c r="A9" s="35" t="s">
        <v>29</v>
      </c>
      <c r="B9" s="27" t="s">
        <v>30</v>
      </c>
      <c r="C9" s="36">
        <v>1797832.1099999999</v>
      </c>
    </row>
    <row r="10" spans="1:4" x14ac:dyDescent="0.25">
      <c r="A10" s="35" t="s">
        <v>31</v>
      </c>
      <c r="B10" s="27" t="s">
        <v>30</v>
      </c>
      <c r="C10" s="36">
        <v>505672.05000000005</v>
      </c>
      <c r="D10" s="8"/>
    </row>
    <row r="11" spans="1:4" x14ac:dyDescent="0.25">
      <c r="A11" s="35" t="s">
        <v>32</v>
      </c>
      <c r="B11" s="27" t="s">
        <v>30</v>
      </c>
      <c r="C11" s="36">
        <v>1200485.3000000003</v>
      </c>
      <c r="D11" s="8"/>
    </row>
    <row r="12" spans="1:4" x14ac:dyDescent="0.25">
      <c r="A12" s="35" t="s">
        <v>33</v>
      </c>
      <c r="B12" s="27" t="s">
        <v>34</v>
      </c>
      <c r="C12" s="36">
        <v>617796.42999999993</v>
      </c>
      <c r="D12" s="8"/>
    </row>
    <row r="13" spans="1:4" x14ac:dyDescent="0.25">
      <c r="A13" s="35" t="s">
        <v>35</v>
      </c>
      <c r="B13" s="27" t="s">
        <v>30</v>
      </c>
      <c r="C13" s="36">
        <v>19859.880000000005</v>
      </c>
      <c r="D13" s="25"/>
    </row>
    <row r="14" spans="1:4" x14ac:dyDescent="0.25">
      <c r="A14" s="35" t="s">
        <v>36</v>
      </c>
      <c r="B14" s="27"/>
      <c r="C14" s="36"/>
      <c r="D14" s="25"/>
    </row>
    <row r="15" spans="1:4" x14ac:dyDescent="0.25">
      <c r="A15" s="37" t="s">
        <v>37</v>
      </c>
      <c r="B15" s="27" t="s">
        <v>34</v>
      </c>
      <c r="C15" s="36">
        <v>30473.78</v>
      </c>
      <c r="D15" s="25"/>
    </row>
    <row r="16" spans="1:4" x14ac:dyDescent="0.25">
      <c r="A16" s="37" t="s">
        <v>38</v>
      </c>
      <c r="B16" s="27" t="s">
        <v>34</v>
      </c>
      <c r="C16" s="36">
        <v>331850.87</v>
      </c>
      <c r="D16" s="25"/>
    </row>
    <row r="17" spans="1:4" x14ac:dyDescent="0.25">
      <c r="A17" s="37" t="s">
        <v>39</v>
      </c>
      <c r="B17" s="27" t="s">
        <v>34</v>
      </c>
      <c r="C17" s="36">
        <v>292063</v>
      </c>
      <c r="D17" s="25"/>
    </row>
    <row r="18" spans="1:4" x14ac:dyDescent="0.25">
      <c r="D18" s="25"/>
    </row>
    <row r="19" spans="1:4" ht="15.75" thickBot="1" x14ac:dyDescent="0.3">
      <c r="A19" s="33" t="s">
        <v>27</v>
      </c>
      <c r="B19" s="32"/>
      <c r="C19" s="34">
        <f>SUM(C9:C18)</f>
        <v>4796033.42</v>
      </c>
      <c r="D19" s="25"/>
    </row>
    <row r="20" spans="1:4" ht="15.75" thickTop="1" x14ac:dyDescent="0.25">
      <c r="D20" s="25"/>
    </row>
    <row r="21" spans="1:4" x14ac:dyDescent="0.25">
      <c r="D21" s="25"/>
    </row>
    <row r="22" spans="1:4" x14ac:dyDescent="0.25">
      <c r="D22" s="25"/>
    </row>
    <row r="23" spans="1:4" x14ac:dyDescent="0.25">
      <c r="A23" s="26"/>
      <c r="B23" s="8"/>
      <c r="C23" s="8"/>
    </row>
    <row r="24" spans="1:4" x14ac:dyDescent="0.25">
      <c r="A24" s="26"/>
      <c r="B24" s="8"/>
      <c r="C24" s="8"/>
    </row>
    <row r="25" spans="1:4" x14ac:dyDescent="0.25">
      <c r="A25" s="26"/>
      <c r="B25" s="8"/>
      <c r="C25" s="8"/>
    </row>
    <row r="26" spans="1:4" x14ac:dyDescent="0.2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58"/>
  <sheetViews>
    <sheetView workbookViewId="0">
      <selection activeCell="M18" sqref="M18"/>
    </sheetView>
  </sheetViews>
  <sheetFormatPr defaultRowHeight="15" x14ac:dyDescent="0.25"/>
  <cols>
    <col min="1" max="1" width="21.85546875" customWidth="1"/>
    <col min="2" max="2" width="12.7109375" customWidth="1"/>
    <col min="3" max="3" width="17.7109375" customWidth="1"/>
    <col min="4" max="4" width="20.7109375" customWidth="1"/>
    <col min="5" max="5" width="22" customWidth="1"/>
    <col min="8" max="8" width="14.5703125" bestFit="1" customWidth="1"/>
  </cols>
  <sheetData>
    <row r="1" spans="1:5" x14ac:dyDescent="0.25">
      <c r="A1" s="19" t="s">
        <v>0</v>
      </c>
    </row>
    <row r="2" spans="1:5" x14ac:dyDescent="0.25">
      <c r="A2" s="19" t="s">
        <v>50</v>
      </c>
    </row>
    <row r="3" spans="1:5" x14ac:dyDescent="0.25">
      <c r="A3" s="19" t="s">
        <v>45</v>
      </c>
    </row>
    <row r="4" spans="1:5" x14ac:dyDescent="0.25">
      <c r="A4" s="19" t="s">
        <v>12</v>
      </c>
    </row>
    <row r="5" spans="1:5" x14ac:dyDescent="0.25">
      <c r="A5" s="20">
        <f>+'18A'!A5</f>
        <v>45596</v>
      </c>
    </row>
    <row r="7" spans="1:5" x14ac:dyDescent="0.25">
      <c r="A7" s="17"/>
      <c r="B7" s="16"/>
      <c r="D7" s="8"/>
    </row>
    <row r="8" spans="1:5" x14ac:dyDescent="0.25">
      <c r="A8" s="49"/>
    </row>
    <row r="9" spans="1:5" ht="15.75" thickBot="1" x14ac:dyDescent="0.3"/>
    <row r="10" spans="1:5" ht="35.25" customHeight="1" x14ac:dyDescent="0.25">
      <c r="A10" s="38" t="s">
        <v>40</v>
      </c>
      <c r="B10" s="38" t="s">
        <v>28</v>
      </c>
      <c r="C10" s="38" t="str">
        <f>CONCATENATE(TEXT($A$5,"MMM-YYYY")," kWh")</f>
        <v>Oct-2024 kWh</v>
      </c>
      <c r="D10" s="60" t="s">
        <v>57</v>
      </c>
      <c r="E10" s="60" t="s">
        <v>51</v>
      </c>
    </row>
    <row r="11" spans="1:5" x14ac:dyDescent="0.25">
      <c r="A11" s="35" t="s">
        <v>29</v>
      </c>
      <c r="B11" s="27" t="s">
        <v>30</v>
      </c>
      <c r="C11" s="73">
        <v>751645576.4998188</v>
      </c>
      <c r="D11" s="66">
        <f>($E$38/$E$57)</f>
        <v>2.334277972445468E-4</v>
      </c>
      <c r="E11" s="50">
        <f>C11*D11</f>
        <v>175454.97123096019</v>
      </c>
    </row>
    <row r="12" spans="1:5" x14ac:dyDescent="0.25">
      <c r="A12" s="35" t="s">
        <v>31</v>
      </c>
      <c r="B12" s="27" t="s">
        <v>30</v>
      </c>
      <c r="C12" s="73">
        <v>229656971.08855474</v>
      </c>
      <c r="D12" s="66">
        <f>($E$38/$E$57)</f>
        <v>2.334277972445468E-4</v>
      </c>
      <c r="E12" s="50">
        <f>C12*D12</f>
        <v>53608.320883055902</v>
      </c>
    </row>
    <row r="13" spans="1:5" x14ac:dyDescent="0.25">
      <c r="A13" s="35" t="s">
        <v>32</v>
      </c>
      <c r="B13" s="27" t="s">
        <v>30</v>
      </c>
      <c r="C13" s="73">
        <v>574734752.19606328</v>
      </c>
      <c r="D13" s="66">
        <f>($E$38/$E$57)</f>
        <v>2.334277972445468E-4</v>
      </c>
      <c r="E13" s="50">
        <f t="shared" ref="E13:E19" si="0">C13*D13</f>
        <v>134159.06720501752</v>
      </c>
    </row>
    <row r="14" spans="1:5" x14ac:dyDescent="0.25">
      <c r="A14" s="35" t="s">
        <v>33</v>
      </c>
      <c r="B14" s="27" t="s">
        <v>34</v>
      </c>
      <c r="C14" s="73">
        <v>293761066.41762215</v>
      </c>
      <c r="D14" s="66">
        <f>($E$38/$E$57)</f>
        <v>2.334277972445468E-4</v>
      </c>
      <c r="E14" s="50">
        <f t="shared" si="0"/>
        <v>68571.998650074544</v>
      </c>
    </row>
    <row r="15" spans="1:5" x14ac:dyDescent="0.25">
      <c r="A15" s="35" t="s">
        <v>35</v>
      </c>
      <c r="B15" s="27" t="s">
        <v>30</v>
      </c>
      <c r="C15" s="73">
        <v>10954185.180371501</v>
      </c>
      <c r="D15" s="66">
        <f>($E$38/$E$57)</f>
        <v>2.334277972445468E-4</v>
      </c>
      <c r="E15" s="50">
        <f t="shared" si="0"/>
        <v>2557.0113172629781</v>
      </c>
    </row>
    <row r="16" spans="1:5" x14ac:dyDescent="0.25">
      <c r="A16" s="35" t="s">
        <v>36</v>
      </c>
      <c r="B16" s="27"/>
      <c r="C16" s="73"/>
      <c r="D16" s="66"/>
      <c r="E16" s="50"/>
    </row>
    <row r="17" spans="1:5" x14ac:dyDescent="0.25">
      <c r="A17" s="37" t="s">
        <v>37</v>
      </c>
      <c r="B17" s="27" t="s">
        <v>34</v>
      </c>
      <c r="C17" s="73">
        <v>14783183.076815633</v>
      </c>
      <c r="D17" s="66">
        <f>($E$38/$E$57)</f>
        <v>2.334277972445468E-4</v>
      </c>
      <c r="E17" s="50">
        <f t="shared" si="0"/>
        <v>3450.805861883935</v>
      </c>
    </row>
    <row r="18" spans="1:5" x14ac:dyDescent="0.25">
      <c r="A18" s="37" t="s">
        <v>38</v>
      </c>
      <c r="B18" s="27" t="s">
        <v>34</v>
      </c>
      <c r="C18" s="73">
        <v>160984646.42962188</v>
      </c>
      <c r="D18" s="66">
        <f>($E$38/$E$57)</f>
        <v>2.334277972445468E-4</v>
      </c>
      <c r="E18" s="50">
        <f t="shared" si="0"/>
        <v>37578.291406258832</v>
      </c>
    </row>
    <row r="19" spans="1:5" x14ac:dyDescent="0.25">
      <c r="A19" s="37" t="s">
        <v>39</v>
      </c>
      <c r="B19" s="27" t="s">
        <v>34</v>
      </c>
      <c r="C19" s="73">
        <v>141683115.11113194</v>
      </c>
      <c r="D19" s="66">
        <f>($E$38/$E$57)</f>
        <v>2.334277972445468E-4</v>
      </c>
      <c r="E19" s="50">
        <f t="shared" si="0"/>
        <v>33072.777467137093</v>
      </c>
    </row>
    <row r="20" spans="1:5" x14ac:dyDescent="0.25">
      <c r="C20" s="51"/>
      <c r="D20" s="51"/>
      <c r="E20" s="51"/>
    </row>
    <row r="21" spans="1:5" ht="15.75" thickBot="1" x14ac:dyDescent="0.3">
      <c r="A21" s="33" t="s">
        <v>27</v>
      </c>
      <c r="B21" s="32"/>
      <c r="C21" s="52">
        <f>SUM(C11:C20)</f>
        <v>2178203496</v>
      </c>
      <c r="D21" s="52"/>
      <c r="E21" s="52">
        <f t="shared" ref="E21" si="1">SUM(E11:E20)</f>
        <v>508453.24402165087</v>
      </c>
    </row>
    <row r="22" spans="1:5" ht="15.75" thickTop="1" x14ac:dyDescent="0.25"/>
    <row r="24" spans="1:5" ht="17.25" x14ac:dyDescent="0.25">
      <c r="A24" t="s">
        <v>52</v>
      </c>
    </row>
    <row r="30" spans="1:5" x14ac:dyDescent="0.25">
      <c r="A30" s="53" t="s">
        <v>54</v>
      </c>
      <c r="B30" s="53"/>
      <c r="C30" s="53"/>
      <c r="D30" s="53"/>
      <c r="E30" s="53"/>
    </row>
    <row r="38" spans="1:5" x14ac:dyDescent="0.25">
      <c r="E38" s="25">
        <v>7205895</v>
      </c>
    </row>
    <row r="40" spans="1:5" x14ac:dyDescent="0.25">
      <c r="A40" s="53" t="s">
        <v>55</v>
      </c>
      <c r="B40" s="53"/>
      <c r="C40" s="53"/>
      <c r="D40" s="53"/>
      <c r="E40" s="53"/>
    </row>
    <row r="50" spans="5:5" x14ac:dyDescent="0.25">
      <c r="E50" s="63">
        <v>13281323630</v>
      </c>
    </row>
    <row r="51" spans="5:5" x14ac:dyDescent="0.25">
      <c r="E51" s="63">
        <v>3137528082</v>
      </c>
    </row>
    <row r="52" spans="5:5" x14ac:dyDescent="0.25">
      <c r="E52" s="63">
        <v>7243993310</v>
      </c>
    </row>
    <row r="53" spans="5:5" x14ac:dyDescent="0.25">
      <c r="E53" s="63">
        <v>3510154524</v>
      </c>
    </row>
    <row r="54" spans="5:5" x14ac:dyDescent="0.25">
      <c r="E54" s="63">
        <v>3555986080</v>
      </c>
    </row>
    <row r="55" spans="5:5" x14ac:dyDescent="0.25">
      <c r="E55" s="63">
        <v>90105532</v>
      </c>
    </row>
    <row r="56" spans="5:5" x14ac:dyDescent="0.25">
      <c r="E56" s="63">
        <v>50818446</v>
      </c>
    </row>
    <row r="57" spans="5:5" ht="15.75" thickBot="1" x14ac:dyDescent="0.3">
      <c r="E57" s="64">
        <f>SUM(E50:E56)</f>
        <v>30869909604</v>
      </c>
    </row>
    <row r="58" spans="5:5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9"/>
  <sheetViews>
    <sheetView workbookViewId="0">
      <selection activeCell="B21" sqref="B21"/>
    </sheetView>
  </sheetViews>
  <sheetFormatPr defaultRowHeight="15" x14ac:dyDescent="0.25"/>
  <cols>
    <col min="1" max="1" width="39" customWidth="1"/>
    <col min="2" max="2" width="50.5703125" customWidth="1"/>
    <col min="3" max="3" width="3.42578125" customWidth="1"/>
    <col min="4" max="4" width="21.5703125" customWidth="1"/>
  </cols>
  <sheetData>
    <row r="1" spans="1:8" x14ac:dyDescent="0.25">
      <c r="A1" s="19" t="s">
        <v>0</v>
      </c>
    </row>
    <row r="2" spans="1:8" x14ac:dyDescent="0.25">
      <c r="A2" s="19" t="s">
        <v>16</v>
      </c>
    </row>
    <row r="3" spans="1:8" x14ac:dyDescent="0.25">
      <c r="A3" s="19" t="s">
        <v>46</v>
      </c>
    </row>
    <row r="4" spans="1:8" x14ac:dyDescent="0.25">
      <c r="A4" s="20">
        <f>+'18A'!A5</f>
        <v>45596</v>
      </c>
    </row>
    <row r="6" spans="1:8" x14ac:dyDescent="0.25">
      <c r="A6" s="17"/>
      <c r="B6" s="16"/>
      <c r="D6" s="8"/>
    </row>
    <row r="7" spans="1:8" ht="15" customHeight="1" x14ac:dyDescent="0.25">
      <c r="A7" t="s">
        <v>59</v>
      </c>
      <c r="B7" s="62"/>
      <c r="C7" s="62"/>
      <c r="D7" s="62"/>
      <c r="E7" s="62"/>
      <c r="F7" s="62"/>
      <c r="G7" s="62"/>
      <c r="H7" s="62"/>
    </row>
    <row r="8" spans="1:8" x14ac:dyDescent="0.25">
      <c r="A8" s="61"/>
      <c r="B8" s="61"/>
      <c r="C8" s="61"/>
      <c r="D8" s="61"/>
      <c r="E8" s="61"/>
      <c r="F8" s="61"/>
      <c r="G8" s="61"/>
      <c r="H8" s="61"/>
    </row>
    <row r="9" spans="1:8" x14ac:dyDescent="0.25">
      <c r="A9" s="61"/>
      <c r="B9" s="61"/>
      <c r="C9" s="61"/>
      <c r="D9" s="61"/>
      <c r="E9" s="61"/>
      <c r="F9" s="61"/>
      <c r="G9" s="61"/>
      <c r="H9" s="6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G21"/>
  <sheetViews>
    <sheetView workbookViewId="0">
      <selection activeCell="H27" sqref="H27"/>
    </sheetView>
  </sheetViews>
  <sheetFormatPr defaultRowHeight="15" x14ac:dyDescent="0.25"/>
  <cols>
    <col min="1" max="1" width="20.28515625" customWidth="1"/>
    <col min="2" max="2" width="15.71093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19" t="s">
        <v>0</v>
      </c>
    </row>
    <row r="2" spans="1:7" x14ac:dyDescent="0.25">
      <c r="A2" s="19" t="s">
        <v>15</v>
      </c>
    </row>
    <row r="3" spans="1:7" x14ac:dyDescent="0.25">
      <c r="A3" s="19" t="s">
        <v>45</v>
      </c>
    </row>
    <row r="4" spans="1:7" x14ac:dyDescent="0.25">
      <c r="A4" s="19" t="s">
        <v>13</v>
      </c>
    </row>
    <row r="5" spans="1:7" x14ac:dyDescent="0.25">
      <c r="A5" s="20">
        <f>+'18A'!A5</f>
        <v>45596</v>
      </c>
    </row>
    <row r="6" spans="1:7" ht="15.75" thickBot="1" x14ac:dyDescent="0.3"/>
    <row r="7" spans="1:7" ht="42.75" customHeight="1" x14ac:dyDescent="0.25">
      <c r="A7" s="38" t="s">
        <v>40</v>
      </c>
      <c r="B7" s="38" t="s">
        <v>28</v>
      </c>
      <c r="C7" s="38" t="s">
        <v>14</v>
      </c>
      <c r="D7" s="38" t="s">
        <v>44</v>
      </c>
      <c r="E7" s="38" t="s">
        <v>58</v>
      </c>
      <c r="F7" s="38" t="s">
        <v>43</v>
      </c>
      <c r="G7" s="38" t="s">
        <v>41</v>
      </c>
    </row>
    <row r="8" spans="1:7" x14ac:dyDescent="0.25">
      <c r="A8" s="27" t="s">
        <v>29</v>
      </c>
      <c r="B8" s="27" t="s">
        <v>30</v>
      </c>
      <c r="C8" s="36">
        <f>'18A'!C9</f>
        <v>1797832.1099999999</v>
      </c>
      <c r="D8" s="39">
        <v>769439000</v>
      </c>
      <c r="E8" s="65">
        <v>2.0428017024844477E-3</v>
      </c>
      <c r="F8" s="36">
        <f>D8*E8</f>
        <v>1571811.299157931</v>
      </c>
      <c r="G8" s="36">
        <f>F8-C8</f>
        <v>-226020.81084206887</v>
      </c>
    </row>
    <row r="9" spans="1:7" x14ac:dyDescent="0.25">
      <c r="A9" s="27" t="s">
        <v>31</v>
      </c>
      <c r="B9" s="27" t="s">
        <v>30</v>
      </c>
      <c r="C9" s="36">
        <f>'18A'!C10</f>
        <v>505672.05000000005</v>
      </c>
      <c r="D9" s="39">
        <v>214296670</v>
      </c>
      <c r="E9" s="65">
        <v>2.0428017024844477E-3</v>
      </c>
      <c r="F9" s="36">
        <f t="shared" ref="F9:F16" si="0">D9*E9</f>
        <v>437765.60231274785</v>
      </c>
      <c r="G9" s="36">
        <f t="shared" ref="G9:G16" si="1">F9-C9</f>
        <v>-67906.447687252192</v>
      </c>
    </row>
    <row r="10" spans="1:7" x14ac:dyDescent="0.25">
      <c r="A10" s="27" t="s">
        <v>32</v>
      </c>
      <c r="B10" s="27" t="s">
        <v>30</v>
      </c>
      <c r="C10" s="36">
        <f>'18A'!C11</f>
        <v>1200485.3000000003</v>
      </c>
      <c r="D10" s="39">
        <v>564646040</v>
      </c>
      <c r="E10" s="65">
        <v>2.0428017024844477E-3</v>
      </c>
      <c r="F10" s="36">
        <f t="shared" si="0"/>
        <v>1153459.8918131015</v>
      </c>
      <c r="G10" s="36">
        <f t="shared" si="1"/>
        <v>-47025.4081868988</v>
      </c>
    </row>
    <row r="11" spans="1:7" x14ac:dyDescent="0.25">
      <c r="A11" s="27" t="s">
        <v>33</v>
      </c>
      <c r="B11" s="27" t="s">
        <v>34</v>
      </c>
      <c r="C11" s="36">
        <f>'18A'!C12</f>
        <v>617796.42999999993</v>
      </c>
      <c r="D11" s="39">
        <v>281344850</v>
      </c>
      <c r="E11" s="65">
        <v>2.0428017024844477E-3</v>
      </c>
      <c r="F11" s="36">
        <f t="shared" si="0"/>
        <v>574731.73856523156</v>
      </c>
      <c r="G11" s="36">
        <f t="shared" si="1"/>
        <v>-43064.691434768378</v>
      </c>
    </row>
    <row r="12" spans="1:7" x14ac:dyDescent="0.25">
      <c r="A12" s="27" t="s">
        <v>42</v>
      </c>
      <c r="B12" s="27" t="s">
        <v>30</v>
      </c>
      <c r="C12" s="36">
        <f>'18A'!C13</f>
        <v>19859.880000000005</v>
      </c>
      <c r="D12" s="39">
        <v>12996295.515000002</v>
      </c>
      <c r="E12" s="65">
        <v>2.0428017024844477E-3</v>
      </c>
      <c r="F12" s="36">
        <f t="shared" si="0"/>
        <v>26548.854604032997</v>
      </c>
      <c r="G12" s="36">
        <f t="shared" si="1"/>
        <v>6688.9746040329919</v>
      </c>
    </row>
    <row r="13" spans="1:7" x14ac:dyDescent="0.25">
      <c r="A13" s="27" t="s">
        <v>36</v>
      </c>
      <c r="B13" s="27"/>
      <c r="C13" s="36">
        <f>'18A'!C14</f>
        <v>0</v>
      </c>
      <c r="D13" s="39"/>
      <c r="E13" s="65"/>
      <c r="F13" s="36"/>
      <c r="G13" s="36"/>
    </row>
    <row r="14" spans="1:7" x14ac:dyDescent="0.25">
      <c r="A14" s="28" t="s">
        <v>37</v>
      </c>
      <c r="B14" s="27" t="s">
        <v>34</v>
      </c>
      <c r="C14" s="36">
        <f>'18A'!C15</f>
        <v>30473.78</v>
      </c>
      <c r="D14" s="39">
        <v>14483361.888131434</v>
      </c>
      <c r="E14" s="65">
        <v>2.0428017024844477E-3</v>
      </c>
      <c r="F14" s="36">
        <f t="shared" si="0"/>
        <v>29586.636322773258</v>
      </c>
      <c r="G14" s="36">
        <f t="shared" si="1"/>
        <v>-887.14367722674069</v>
      </c>
    </row>
    <row r="15" spans="1:7" x14ac:dyDescent="0.25">
      <c r="A15" s="28" t="s">
        <v>38</v>
      </c>
      <c r="B15" s="27" t="s">
        <v>34</v>
      </c>
      <c r="C15" s="36">
        <f>'18A'!C16</f>
        <v>331850.87</v>
      </c>
      <c r="D15" s="39">
        <v>157252728.24353766</v>
      </c>
      <c r="E15" s="65">
        <v>2.0428017024844477E-3</v>
      </c>
      <c r="F15" s="36">
        <f t="shared" si="0"/>
        <v>321236.14097622293</v>
      </c>
      <c r="G15" s="36">
        <f t="shared" si="1"/>
        <v>-10614.729023777065</v>
      </c>
    </row>
    <row r="16" spans="1:7" x14ac:dyDescent="0.25">
      <c r="A16" s="28" t="s">
        <v>39</v>
      </c>
      <c r="B16" s="27" t="s">
        <v>34</v>
      </c>
      <c r="C16" s="36">
        <f>'18A'!C17</f>
        <v>292063</v>
      </c>
      <c r="D16" s="39">
        <v>144290669.8683309</v>
      </c>
      <c r="E16" s="65">
        <v>2.0428017024844477E-3</v>
      </c>
      <c r="F16" s="36">
        <f t="shared" si="0"/>
        <v>294757.22605964774</v>
      </c>
      <c r="G16" s="36">
        <f t="shared" si="1"/>
        <v>2694.2260596477427</v>
      </c>
    </row>
    <row r="17" spans="1:7" x14ac:dyDescent="0.25">
      <c r="C17" s="40"/>
      <c r="D17" s="39"/>
      <c r="E17" s="29"/>
      <c r="F17" s="36"/>
      <c r="G17" s="36"/>
    </row>
    <row r="18" spans="1:7" ht="15.75" thickBot="1" x14ac:dyDescent="0.3">
      <c r="A18" s="33" t="s">
        <v>27</v>
      </c>
      <c r="B18" s="32"/>
      <c r="C18" s="34">
        <f>SUM(C8:C17)</f>
        <v>4796033.42</v>
      </c>
      <c r="D18" s="41">
        <f>SUM(D8:D17)</f>
        <v>2158749615.5149999</v>
      </c>
      <c r="E18" s="30"/>
      <c r="F18" s="34">
        <f>SUM(F8:F17)</f>
        <v>4409897.389811689</v>
      </c>
      <c r="G18" s="34">
        <f>SUM(G8:G17)</f>
        <v>-386136.0301883113</v>
      </c>
    </row>
    <row r="19" spans="1:7" ht="15.75" thickTop="1" x14ac:dyDescent="0.25">
      <c r="G19" s="31"/>
    </row>
    <row r="20" spans="1:7" x14ac:dyDescent="0.25">
      <c r="D20" s="31"/>
    </row>
    <row r="21" spans="1:7" x14ac:dyDescent="0.25">
      <c r="D21" s="2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7"/>
  <sheetViews>
    <sheetView workbookViewId="0">
      <selection activeCell="E28" sqref="E28"/>
    </sheetView>
  </sheetViews>
  <sheetFormatPr defaultRowHeight="15" x14ac:dyDescent="0.25"/>
  <cols>
    <col min="1" max="1" width="80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17</v>
      </c>
    </row>
    <row r="3" spans="1:1" x14ac:dyDescent="0.25">
      <c r="A3" s="19" t="s">
        <v>47</v>
      </c>
    </row>
    <row r="4" spans="1:1" x14ac:dyDescent="0.25">
      <c r="A4" s="20">
        <f>+'18A'!A5</f>
        <v>45596</v>
      </c>
    </row>
    <row r="7" spans="1:1" x14ac:dyDescent="0.25">
      <c r="A7" t="s">
        <v>18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7"/>
  <sheetViews>
    <sheetView workbookViewId="0">
      <selection activeCell="B14" sqref="B14"/>
    </sheetView>
  </sheetViews>
  <sheetFormatPr defaultRowHeight="15" x14ac:dyDescent="0.25"/>
  <cols>
    <col min="1" max="1" width="56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19</v>
      </c>
    </row>
    <row r="3" spans="1:1" x14ac:dyDescent="0.25">
      <c r="A3" s="19" t="s">
        <v>48</v>
      </c>
    </row>
    <row r="4" spans="1:1" x14ac:dyDescent="0.25">
      <c r="A4" s="20">
        <f>+'18A'!A5</f>
        <v>45596</v>
      </c>
    </row>
    <row r="7" spans="1:1" x14ac:dyDescent="0.25">
      <c r="A7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AP5</vt:lpstr>
      <vt:lpstr>Monthly Cost Tracker AP6</vt:lpstr>
      <vt:lpstr>Monthly Cost Tracker AP7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Filley, Kimberly S</cp:lastModifiedBy>
  <dcterms:created xsi:type="dcterms:W3CDTF">2019-08-15T19:17:26Z</dcterms:created>
  <dcterms:modified xsi:type="dcterms:W3CDTF">2024-11-22T16:17:07Z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