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4\"/>
    </mc:Choice>
  </mc:AlternateContent>
  <xr:revisionPtr revIDLastSave="0" documentId="13_ncr:1_{DF3D6A26-E31B-4B1F-B9DF-19D615C7347D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5" sheetId="14" r:id="rId1"/>
    <sheet name="Monthly Cost Tracker AP6" sheetId="15" r:id="rId2"/>
    <sheet name="Monthly Cost Tracker AP7" sheetId="16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0">#REF!</definedName>
    <definedName name="q" localSheetId="1">#REF!</definedName>
    <definedName name="q" localSheetId="2">#REF!</definedName>
    <definedName name="q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8">#REF!</definedName>
    <definedName name="rr" localSheetId="0">#REF!</definedName>
    <definedName name="rr" localSheetId="1">#REF!</definedName>
    <definedName name="rr" localSheetId="2">#REF!</definedName>
    <definedName name="rr">#REF!</definedName>
    <definedName name="rrr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8" hidden="1">#REF!</definedName>
    <definedName name="z" localSheetId="0" hidden="1">#REF!</definedName>
    <definedName name="z" localSheetId="1" hidden="1">#REF!</definedName>
    <definedName name="z" localSheetId="2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5" l="1"/>
  <c r="C26" i="16" l="1"/>
  <c r="C29" i="15"/>
  <c r="D12" i="6" l="1"/>
  <c r="D14" i="6"/>
  <c r="D11" i="6"/>
  <c r="C29" i="16" l="1"/>
  <c r="C4" i="16"/>
  <c r="C26" i="14" l="1"/>
  <c r="C27" i="14" s="1"/>
  <c r="C4" i="15" l="1"/>
  <c r="A5" i="5" s="1"/>
  <c r="F8" i="8" l="1"/>
  <c r="E57" i="6" l="1"/>
  <c r="D15" i="6" l="1"/>
  <c r="E12" i="6"/>
  <c r="D13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30" i="14" l="1"/>
  <c r="C34" i="14" s="1"/>
  <c r="C30" i="15"/>
  <c r="C32" i="15" s="1"/>
  <c r="C20" i="16" l="1"/>
  <c r="C27" i="16" s="1"/>
  <c r="C30" i="16" s="1"/>
  <c r="C32" i="16" s="1"/>
</calcChain>
</file>

<file path=xl/sharedStrings.xml><?xml version="1.0" encoding="utf-8"?>
<sst xmlns="http://schemas.openxmlformats.org/spreadsheetml/2006/main" count="179" uniqueCount="70">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</sst>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0" xfId="1" applyNumberFormat="1" applyFont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165" fontId="0" fillId="0" borderId="3" xfId="8" applyNumberFormat="1" applyFont="1" applyFill="1" applyBorder="1"/>
    <xf numFmtId="169" fontId="14" fillId="0" borderId="0" xfId="5" applyNumberFormat="1" applyFont="1" applyFill="1"/>
    <xf numFmtId="168" fontId="5" fillId="0" borderId="0" xfId="7" applyNumberFormat="1" applyFont="1" applyBorder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103922</xdr:colOff>
      <xdr:row>57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107808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M34"/>
  <sheetViews>
    <sheetView tabSelected="1" zoomScaleNormal="100" workbookViewId="0">
      <pane ySplit="4" topLeftCell="A5" activePane="bottomLeft" state="frozen"/>
      <selection pane="bottomLeft" activeCell="G22" sqref="G22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53</v>
      </c>
    </row>
    <row r="4" spans="1:13" x14ac:dyDescent="0.25">
      <c r="A4" s="1"/>
      <c r="B4" s="2" t="s">
        <v>21</v>
      </c>
      <c r="C4" s="2">
        <v>45626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3"/>
      <c r="D6" s="57"/>
      <c r="E6" s="58"/>
    </row>
    <row r="7" spans="1:13" x14ac:dyDescent="0.25">
      <c r="A7" s="5" t="s">
        <v>63</v>
      </c>
      <c r="B7" s="6"/>
      <c r="C7" s="43"/>
      <c r="D7" s="57"/>
      <c r="E7" s="58"/>
    </row>
    <row r="8" spans="1:13" x14ac:dyDescent="0.25">
      <c r="A8" s="5" t="s">
        <v>61</v>
      </c>
      <c r="B8" s="6"/>
      <c r="C8" s="43"/>
      <c r="D8" s="57"/>
      <c r="E8" s="58"/>
    </row>
    <row r="9" spans="1:13" x14ac:dyDescent="0.25">
      <c r="A9" s="5" t="s">
        <v>64</v>
      </c>
      <c r="B9" s="6"/>
      <c r="C9" s="43"/>
      <c r="D9" s="57"/>
      <c r="E9" s="58"/>
    </row>
    <row r="10" spans="1:13" x14ac:dyDescent="0.25">
      <c r="A10" s="5" t="s">
        <v>60</v>
      </c>
      <c r="B10" s="6"/>
      <c r="C10" s="43"/>
      <c r="D10" s="57"/>
      <c r="E10" s="58"/>
    </row>
    <row r="11" spans="1:13" x14ac:dyDescent="0.25">
      <c r="A11" s="5" t="s">
        <v>65</v>
      </c>
      <c r="B11" s="6"/>
      <c r="C11" s="43"/>
      <c r="D11" s="57"/>
      <c r="E11" s="58"/>
    </row>
    <row r="12" spans="1:13" x14ac:dyDescent="0.25">
      <c r="A12" s="5" t="s">
        <v>66</v>
      </c>
      <c r="B12" s="7"/>
      <c r="C12" s="40"/>
      <c r="D12" s="57"/>
      <c r="E12" s="58"/>
      <c r="F12" s="59"/>
    </row>
    <row r="13" spans="1:13" x14ac:dyDescent="0.25">
      <c r="A13" s="5" t="s">
        <v>67</v>
      </c>
      <c r="B13" s="6"/>
      <c r="C13" s="40"/>
      <c r="D13" s="57"/>
      <c r="E13" s="58"/>
      <c r="F13" s="59"/>
    </row>
    <row r="14" spans="1:13" x14ac:dyDescent="0.25">
      <c r="A14" s="5" t="s">
        <v>68</v>
      </c>
      <c r="B14" s="6"/>
      <c r="C14" s="43"/>
      <c r="D14" s="57"/>
      <c r="E14" s="58"/>
      <c r="F14" s="59"/>
    </row>
    <row r="15" spans="1:13" x14ac:dyDescent="0.25">
      <c r="A15" s="5" t="s">
        <v>2</v>
      </c>
      <c r="B15" s="6"/>
      <c r="C15" s="43"/>
      <c r="D15" s="57"/>
      <c r="E15" s="58"/>
      <c r="F15" s="59"/>
    </row>
    <row r="16" spans="1:13" x14ac:dyDescent="0.25">
      <c r="A16" s="5" t="s">
        <v>3</v>
      </c>
      <c r="B16" s="6"/>
      <c r="C16" s="43"/>
      <c r="D16" s="57"/>
      <c r="E16" s="58"/>
      <c r="F16" s="59"/>
    </row>
    <row r="17" spans="1:6" x14ac:dyDescent="0.25">
      <c r="A17" s="5" t="s">
        <v>4</v>
      </c>
      <c r="B17" s="6"/>
      <c r="C17" s="43"/>
      <c r="D17" s="57"/>
      <c r="E17" s="58"/>
      <c r="F17" s="59"/>
    </row>
    <row r="18" spans="1:6" x14ac:dyDescent="0.25">
      <c r="A18" s="5" t="s">
        <v>49</v>
      </c>
      <c r="B18" s="6"/>
      <c r="C18" s="43"/>
      <c r="D18" s="57"/>
      <c r="E18" s="58"/>
      <c r="F18" s="59"/>
    </row>
    <row r="19" spans="1:6" x14ac:dyDescent="0.25">
      <c r="A19" s="5" t="s">
        <v>5</v>
      </c>
      <c r="B19" s="6"/>
      <c r="C19" s="43"/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74">
        <v>-1720036.29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9">
        <f>SUM(C22:C25)</f>
        <v>-1720036.29</v>
      </c>
    </row>
    <row r="27" spans="1:6" ht="15.75" thickBot="1" x14ac:dyDescent="0.3">
      <c r="A27" s="12" t="s">
        <v>7</v>
      </c>
      <c r="B27" s="22"/>
      <c r="C27" s="46">
        <f>SUM(C26)</f>
        <v>-1720036.29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72">
        <v>4.0372999999999997E-3</v>
      </c>
    </row>
    <row r="30" spans="1:6" x14ac:dyDescent="0.25">
      <c r="A30" s="15" t="s">
        <v>9</v>
      </c>
      <c r="B30" s="43"/>
      <c r="C30" s="43">
        <f>(C27+B34)*C29</f>
        <v>29004.753295361759</v>
      </c>
      <c r="D30" s="57"/>
      <c r="E30" s="58"/>
      <c r="F30" s="59"/>
    </row>
    <row r="31" spans="1:6" x14ac:dyDescent="0.25">
      <c r="A31" s="15"/>
      <c r="B31" s="43"/>
      <c r="C31" s="43"/>
      <c r="D31" s="57"/>
      <c r="E31" s="58"/>
      <c r="F31" s="59"/>
    </row>
    <row r="32" spans="1:6" x14ac:dyDescent="0.25">
      <c r="A32" s="15"/>
      <c r="B32" s="43"/>
      <c r="C32" s="43"/>
      <c r="D32" s="57"/>
      <c r="E32" s="58"/>
      <c r="F32" s="59"/>
    </row>
    <row r="33" spans="1:3" x14ac:dyDescent="0.25">
      <c r="A33" s="3"/>
      <c r="B33" s="47"/>
      <c r="C33" s="47"/>
    </row>
    <row r="34" spans="1:3" ht="15.75" thickBot="1" x14ac:dyDescent="0.3">
      <c r="A34" s="12" t="s">
        <v>10</v>
      </c>
      <c r="B34" s="71">
        <v>8904231.9889477529</v>
      </c>
      <c r="C34" s="71">
        <f>C27+C30+B34+C32</f>
        <v>7213200.4522431148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2"/>
  <sheetViews>
    <sheetView zoomScaleNormal="100" workbookViewId="0">
      <pane ySplit="4" topLeftCell="A5" activePane="bottomLeft" state="frozen"/>
      <selection pane="bottomLeft" activeCell="F28" sqref="F28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56</v>
      </c>
    </row>
    <row r="4" spans="1:13" x14ac:dyDescent="0.25">
      <c r="A4" s="1"/>
      <c r="B4" s="2" t="s">
        <v>21</v>
      </c>
      <c r="C4" s="2">
        <f>'Monthly Cost Tracker AP5'!C4</f>
        <v>45626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0">
        <v>0</v>
      </c>
      <c r="D6" s="57"/>
      <c r="E6" s="58"/>
    </row>
    <row r="7" spans="1:13" x14ac:dyDescent="0.25">
      <c r="A7" s="5" t="s">
        <v>63</v>
      </c>
      <c r="B7" s="6"/>
      <c r="C7" s="40">
        <v>0</v>
      </c>
      <c r="D7" s="57"/>
      <c r="E7" s="58"/>
    </row>
    <row r="8" spans="1:13" x14ac:dyDescent="0.25">
      <c r="A8" s="5" t="s">
        <v>61</v>
      </c>
      <c r="B8" s="6"/>
      <c r="C8" s="40">
        <v>0</v>
      </c>
      <c r="D8" s="57"/>
      <c r="E8" s="58"/>
    </row>
    <row r="9" spans="1:13" x14ac:dyDescent="0.25">
      <c r="A9" s="5" t="s">
        <v>64</v>
      </c>
      <c r="B9" s="6"/>
      <c r="C9" s="40">
        <v>0</v>
      </c>
      <c r="D9" s="57"/>
      <c r="E9" s="58"/>
    </row>
    <row r="10" spans="1:13" x14ac:dyDescent="0.25">
      <c r="A10" s="5" t="s">
        <v>60</v>
      </c>
      <c r="B10" s="6"/>
      <c r="C10" s="40">
        <v>0</v>
      </c>
      <c r="D10" s="57"/>
      <c r="E10" s="58"/>
    </row>
    <row r="11" spans="1:13" x14ac:dyDescent="0.25">
      <c r="A11" s="5" t="s">
        <v>65</v>
      </c>
      <c r="B11" s="6"/>
      <c r="C11" s="40">
        <v>0</v>
      </c>
      <c r="D11" s="57"/>
      <c r="E11" s="58"/>
    </row>
    <row r="12" spans="1:13" x14ac:dyDescent="0.25">
      <c r="A12" s="5" t="s">
        <v>66</v>
      </c>
      <c r="B12" s="7"/>
      <c r="C12" s="40">
        <v>0</v>
      </c>
      <c r="D12" s="57"/>
      <c r="E12" s="58"/>
      <c r="F12" s="59"/>
    </row>
    <row r="13" spans="1:13" x14ac:dyDescent="0.25">
      <c r="A13" s="5" t="s">
        <v>67</v>
      </c>
      <c r="B13" s="6"/>
      <c r="C13" s="40">
        <v>0</v>
      </c>
      <c r="D13" s="57"/>
      <c r="E13" s="58"/>
      <c r="F13" s="59"/>
    </row>
    <row r="14" spans="1:13" x14ac:dyDescent="0.25">
      <c r="A14" s="5" t="s">
        <v>68</v>
      </c>
      <c r="B14" s="6"/>
      <c r="C14" s="40">
        <v>0</v>
      </c>
      <c r="D14" s="57"/>
      <c r="E14" s="58"/>
      <c r="F14" s="59"/>
    </row>
    <row r="15" spans="1:13" x14ac:dyDescent="0.25">
      <c r="A15" s="5" t="s">
        <v>2</v>
      </c>
      <c r="B15" s="6"/>
      <c r="C15" s="40">
        <v>0</v>
      </c>
      <c r="D15" s="57"/>
      <c r="E15" s="58"/>
      <c r="F15" s="59"/>
    </row>
    <row r="16" spans="1:13" x14ac:dyDescent="0.25">
      <c r="A16" s="5" t="s">
        <v>3</v>
      </c>
      <c r="B16" s="6"/>
      <c r="C16" s="40">
        <v>0</v>
      </c>
      <c r="D16" s="57"/>
      <c r="E16" s="58"/>
      <c r="F16" s="59"/>
    </row>
    <row r="17" spans="1:6" x14ac:dyDescent="0.25">
      <c r="A17" s="5" t="s">
        <v>4</v>
      </c>
      <c r="B17" s="6"/>
      <c r="C17" s="40">
        <v>0</v>
      </c>
      <c r="D17" s="57"/>
      <c r="E17" s="58"/>
      <c r="F17" s="59"/>
    </row>
    <row r="18" spans="1:6" x14ac:dyDescent="0.25">
      <c r="A18" s="5" t="s">
        <v>49</v>
      </c>
      <c r="B18" s="6"/>
      <c r="C18" s="40">
        <v>0</v>
      </c>
      <c r="D18" s="57"/>
      <c r="E18" s="58"/>
      <c r="F18" s="59"/>
    </row>
    <row r="19" spans="1:6" x14ac:dyDescent="0.25">
      <c r="A19" s="5" t="s">
        <v>5</v>
      </c>
      <c r="B19" s="6"/>
      <c r="C19" s="40">
        <v>0</v>
      </c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>
        <v>0</v>
      </c>
    </row>
    <row r="25" spans="1:6" x14ac:dyDescent="0.25">
      <c r="A25" s="5" t="s">
        <v>24</v>
      </c>
      <c r="B25" s="21"/>
      <c r="C25" s="45">
        <v>0</v>
      </c>
    </row>
    <row r="26" spans="1:6" x14ac:dyDescent="0.25">
      <c r="A26" s="3" t="s">
        <v>25</v>
      </c>
      <c r="B26" s="6"/>
      <c r="C26" s="68">
        <f>C24+C25</f>
        <v>0</v>
      </c>
    </row>
    <row r="27" spans="1:6" ht="15.75" thickBot="1" x14ac:dyDescent="0.3">
      <c r="A27" s="12" t="s">
        <v>7</v>
      </c>
      <c r="B27" s="22"/>
      <c r="C27" s="71">
        <f>-C26+C20</f>
        <v>0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14">
        <f>'Monthly Cost Tracker AP5'!C29</f>
        <v>4.0372999999999997E-3</v>
      </c>
    </row>
    <row r="30" spans="1:6" x14ac:dyDescent="0.25">
      <c r="A30" s="15" t="s">
        <v>9</v>
      </c>
      <c r="B30" s="43"/>
      <c r="C30" s="43">
        <f>(C27+B32)*C29</f>
        <v>154052.07516252468</v>
      </c>
      <c r="D30" s="57"/>
      <c r="E30" s="58"/>
      <c r="F30" s="59"/>
    </row>
    <row r="31" spans="1:6" x14ac:dyDescent="0.25">
      <c r="A31" s="3"/>
      <c r="B31" s="47"/>
      <c r="C31" s="47"/>
    </row>
    <row r="32" spans="1:6" ht="15.75" thickBot="1" x14ac:dyDescent="0.3">
      <c r="A32" s="12" t="s">
        <v>10</v>
      </c>
      <c r="B32" s="71">
        <v>38157202.87383268</v>
      </c>
      <c r="C32" s="71">
        <f>C27+C30+B32</f>
        <v>38311254.948995203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2"/>
  <sheetViews>
    <sheetView zoomScaleNormal="100" workbookViewId="0">
      <pane ySplit="4" topLeftCell="A5" activePane="bottomLeft" state="frozen"/>
      <selection pane="bottomLeft" activeCell="G19" sqref="G19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69</v>
      </c>
    </row>
    <row r="4" spans="1:13" x14ac:dyDescent="0.25">
      <c r="A4" s="1"/>
      <c r="B4" s="2" t="s">
        <v>21</v>
      </c>
      <c r="C4" s="2">
        <f>'Monthly Cost Tracker AP5'!C4</f>
        <v>45626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0">
        <v>71491.800000000047</v>
      </c>
      <c r="D6" s="57"/>
      <c r="E6" s="58"/>
    </row>
    <row r="7" spans="1:13" x14ac:dyDescent="0.25">
      <c r="A7" s="5" t="s">
        <v>63</v>
      </c>
      <c r="B7" s="6"/>
      <c r="C7" s="40">
        <v>255.72</v>
      </c>
      <c r="D7" s="57"/>
      <c r="E7" s="58"/>
    </row>
    <row r="8" spans="1:13" x14ac:dyDescent="0.25">
      <c r="A8" s="5" t="s">
        <v>61</v>
      </c>
      <c r="B8" s="6"/>
      <c r="C8" s="40">
        <v>0</v>
      </c>
      <c r="D8" s="57"/>
      <c r="E8" s="58"/>
    </row>
    <row r="9" spans="1:13" x14ac:dyDescent="0.25">
      <c r="A9" s="5" t="s">
        <v>64</v>
      </c>
      <c r="B9" s="6"/>
      <c r="C9" s="40">
        <v>0</v>
      </c>
      <c r="D9" s="57"/>
      <c r="E9" s="58"/>
    </row>
    <row r="10" spans="1:13" x14ac:dyDescent="0.25">
      <c r="A10" s="5" t="s">
        <v>60</v>
      </c>
      <c r="B10" s="6"/>
      <c r="C10" s="40">
        <v>0</v>
      </c>
      <c r="D10" s="57"/>
      <c r="E10" s="58"/>
    </row>
    <row r="11" spans="1:13" x14ac:dyDescent="0.25">
      <c r="A11" s="5" t="s">
        <v>65</v>
      </c>
      <c r="B11" s="6"/>
      <c r="C11" s="40">
        <v>0</v>
      </c>
      <c r="D11" s="57"/>
      <c r="E11" s="58"/>
    </row>
    <row r="12" spans="1:13" x14ac:dyDescent="0.25">
      <c r="A12" s="5" t="s">
        <v>66</v>
      </c>
      <c r="B12" s="7"/>
      <c r="C12" s="40">
        <v>0</v>
      </c>
      <c r="D12" s="57"/>
      <c r="E12" s="58"/>
      <c r="F12" s="59"/>
    </row>
    <row r="13" spans="1:13" x14ac:dyDescent="0.25">
      <c r="A13" s="5" t="s">
        <v>67</v>
      </c>
      <c r="B13" s="6"/>
      <c r="C13" s="40">
        <v>2753943.7842284366</v>
      </c>
      <c r="D13" s="57"/>
      <c r="E13" s="58"/>
      <c r="F13" s="59"/>
    </row>
    <row r="14" spans="1:13" x14ac:dyDescent="0.25">
      <c r="A14" s="5" t="s">
        <v>68</v>
      </c>
      <c r="B14" s="6"/>
      <c r="C14" s="40">
        <v>-1449476.8600000041</v>
      </c>
      <c r="D14" s="57"/>
      <c r="E14" s="58"/>
      <c r="F14" s="59"/>
    </row>
    <row r="15" spans="1:13" x14ac:dyDescent="0.25">
      <c r="A15" s="5" t="s">
        <v>2</v>
      </c>
      <c r="B15" s="6"/>
      <c r="C15" s="40">
        <v>7023814.7670025351</v>
      </c>
      <c r="D15" s="57"/>
      <c r="E15" s="58"/>
      <c r="F15" s="59"/>
    </row>
    <row r="16" spans="1:13" x14ac:dyDescent="0.25">
      <c r="A16" s="5" t="s">
        <v>3</v>
      </c>
      <c r="B16" s="6"/>
      <c r="C16" s="40">
        <v>3509469.3333333335</v>
      </c>
      <c r="D16" s="57"/>
      <c r="E16" s="58"/>
      <c r="F16" s="59"/>
    </row>
    <row r="17" spans="1:6" x14ac:dyDescent="0.25">
      <c r="A17" s="5" t="s">
        <v>4</v>
      </c>
      <c r="B17" s="6"/>
      <c r="C17" s="40">
        <v>856116.1799999997</v>
      </c>
      <c r="D17" s="57"/>
      <c r="E17" s="58"/>
      <c r="F17" s="59"/>
    </row>
    <row r="18" spans="1:6" x14ac:dyDescent="0.25">
      <c r="A18" s="5" t="s">
        <v>49</v>
      </c>
      <c r="B18" s="6"/>
      <c r="C18" s="40">
        <v>152691.64000000001</v>
      </c>
      <c r="D18" s="57"/>
      <c r="E18" s="58"/>
      <c r="F18" s="59"/>
    </row>
    <row r="19" spans="1:6" x14ac:dyDescent="0.25">
      <c r="A19" s="5" t="s">
        <v>5</v>
      </c>
      <c r="B19" s="6"/>
      <c r="C19" s="40">
        <v>775000</v>
      </c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f>SUM(C6:C19)</f>
        <v>13693306.364564301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>
        <v>3092568.7562052836</v>
      </c>
    </row>
    <row r="25" spans="1:6" x14ac:dyDescent="0.25">
      <c r="A25" s="5" t="s">
        <v>24</v>
      </c>
      <c r="B25" s="21"/>
      <c r="C25" s="45">
        <v>600491.23467867449</v>
      </c>
    </row>
    <row r="26" spans="1:6" x14ac:dyDescent="0.25">
      <c r="A26" s="3" t="s">
        <v>25</v>
      </c>
      <c r="B26" s="6"/>
      <c r="C26" s="68">
        <f>C24+C25</f>
        <v>3693059.9908839581</v>
      </c>
    </row>
    <row r="27" spans="1:6" ht="15.75" thickBot="1" x14ac:dyDescent="0.3">
      <c r="A27" s="12" t="s">
        <v>7</v>
      </c>
      <c r="B27" s="22"/>
      <c r="C27" s="71">
        <f>-C26+C20</f>
        <v>10000246.373680344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14">
        <f>'Monthly Cost Tracker AP5'!C29</f>
        <v>4.0372999999999997E-3</v>
      </c>
    </row>
    <row r="30" spans="1:6" x14ac:dyDescent="0.25">
      <c r="A30" s="15" t="s">
        <v>9</v>
      </c>
      <c r="B30" s="43"/>
      <c r="C30" s="43">
        <f>(C27+B32)*C29</f>
        <v>10694.835249627988</v>
      </c>
      <c r="D30" s="57"/>
      <c r="E30" s="58"/>
      <c r="F30" s="59"/>
    </row>
    <row r="31" spans="1:6" x14ac:dyDescent="0.25">
      <c r="A31" s="3"/>
      <c r="B31" s="47"/>
      <c r="C31" s="47"/>
    </row>
    <row r="32" spans="1:6" ht="15.75" thickBot="1" x14ac:dyDescent="0.3">
      <c r="A32" s="12" t="s">
        <v>10</v>
      </c>
      <c r="B32" s="71">
        <v>-7351239.5499050515</v>
      </c>
      <c r="C32" s="71">
        <f>C27+C30+B32</f>
        <v>2659701.6590249212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C11" sqref="C11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7">
        <f>'Monthly Cost Tracker AP6'!C4</f>
        <v>45626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1484462.76</v>
      </c>
    </row>
    <row r="10" spans="1:4" x14ac:dyDescent="0.25">
      <c r="A10" s="35" t="s">
        <v>31</v>
      </c>
      <c r="B10" s="27" t="s">
        <v>30</v>
      </c>
      <c r="C10" s="36">
        <v>453039.85000000003</v>
      </c>
      <c r="D10" s="8"/>
    </row>
    <row r="11" spans="1:4" x14ac:dyDescent="0.25">
      <c r="A11" s="35" t="s">
        <v>32</v>
      </c>
      <c r="B11" s="27" t="s">
        <v>30</v>
      </c>
      <c r="C11" s="36">
        <v>1098525.9899999998</v>
      </c>
      <c r="D11" s="8"/>
    </row>
    <row r="12" spans="1:4" x14ac:dyDescent="0.25">
      <c r="A12" s="35" t="s">
        <v>33</v>
      </c>
      <c r="B12" s="27" t="s">
        <v>34</v>
      </c>
      <c r="C12" s="36">
        <v>544707.49</v>
      </c>
      <c r="D12" s="8"/>
    </row>
    <row r="13" spans="1:4" x14ac:dyDescent="0.25">
      <c r="A13" s="35" t="s">
        <v>35</v>
      </c>
      <c r="B13" s="27" t="s">
        <v>30</v>
      </c>
      <c r="C13" s="36">
        <v>22101.599999999999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33784.519999999997</v>
      </c>
      <c r="D15" s="25"/>
    </row>
    <row r="16" spans="1:4" x14ac:dyDescent="0.25">
      <c r="A16" s="37" t="s">
        <v>38</v>
      </c>
      <c r="B16" s="27" t="s">
        <v>34</v>
      </c>
      <c r="C16" s="36">
        <v>325443.63</v>
      </c>
      <c r="D16" s="25"/>
    </row>
    <row r="17" spans="1:4" x14ac:dyDescent="0.25">
      <c r="A17" s="37" t="s">
        <v>39</v>
      </c>
      <c r="B17" s="27" t="s">
        <v>34</v>
      </c>
      <c r="C17" s="36">
        <v>291296.64000000001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4253362.4799999995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E58"/>
  <sheetViews>
    <sheetView workbookViewId="0">
      <selection activeCell="C20" sqref="C20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45626</v>
      </c>
    </row>
    <row r="7" spans="1:5" x14ac:dyDescent="0.25">
      <c r="A7" s="17"/>
      <c r="B7" s="16"/>
      <c r="D7" s="8"/>
    </row>
    <row r="8" spans="1:5" x14ac:dyDescent="0.25">
      <c r="A8" s="49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Nov-2024 kWh</v>
      </c>
      <c r="D10" s="60" t="s">
        <v>57</v>
      </c>
      <c r="E10" s="60" t="s">
        <v>51</v>
      </c>
    </row>
    <row r="11" spans="1:5" x14ac:dyDescent="0.25">
      <c r="A11" s="35" t="s">
        <v>29</v>
      </c>
      <c r="B11" s="27" t="s">
        <v>30</v>
      </c>
      <c r="C11" s="73">
        <v>886224052.8901881</v>
      </c>
      <c r="D11" s="66">
        <f>($E$38/$E$57)</f>
        <v>2.334277972445468E-4</v>
      </c>
      <c r="E11" s="50">
        <f>C11*D11</f>
        <v>206869.32853129134</v>
      </c>
    </row>
    <row r="12" spans="1:5" x14ac:dyDescent="0.25">
      <c r="A12" s="35" t="s">
        <v>31</v>
      </c>
      <c r="B12" s="27" t="s">
        <v>30</v>
      </c>
      <c r="C12" s="73">
        <v>236050146.63882342</v>
      </c>
      <c r="D12" s="66">
        <f>($E$38/$E$57)</f>
        <v>2.334277972445468E-4</v>
      </c>
      <c r="E12" s="50">
        <f>C12*D12</f>
        <v>55100.665769152816</v>
      </c>
    </row>
    <row r="13" spans="1:5" x14ac:dyDescent="0.25">
      <c r="A13" s="35" t="s">
        <v>32</v>
      </c>
      <c r="B13" s="27" t="s">
        <v>30</v>
      </c>
      <c r="C13" s="73">
        <v>538449043.32660973</v>
      </c>
      <c r="D13" s="66">
        <f>($E$38/$E$57)</f>
        <v>2.334277972445468E-4</v>
      </c>
      <c r="E13" s="50">
        <f t="shared" ref="E13:E19" si="0">C13*D13</f>
        <v>125688.97411216405</v>
      </c>
    </row>
    <row r="14" spans="1:5" x14ac:dyDescent="0.25">
      <c r="A14" s="35" t="s">
        <v>33</v>
      </c>
      <c r="B14" s="27" t="s">
        <v>34</v>
      </c>
      <c r="C14" s="73">
        <v>266572596.81426799</v>
      </c>
      <c r="D14" s="66">
        <f>($E$38/$E$57)</f>
        <v>2.334277972445468E-4</v>
      </c>
      <c r="E14" s="50">
        <f t="shared" si="0"/>
        <v>62225.454080113268</v>
      </c>
    </row>
    <row r="15" spans="1:5" x14ac:dyDescent="0.25">
      <c r="A15" s="35" t="s">
        <v>35</v>
      </c>
      <c r="B15" s="27" t="s">
        <v>30</v>
      </c>
      <c r="C15" s="73">
        <v>11054258.232868768</v>
      </c>
      <c r="D15" s="66">
        <f>($E$38/$E$57)</f>
        <v>2.334277972445468E-4</v>
      </c>
      <c r="E15" s="50">
        <f t="shared" si="0"/>
        <v>2580.3711494709532</v>
      </c>
    </row>
    <row r="16" spans="1:5" x14ac:dyDescent="0.25">
      <c r="A16" s="35" t="s">
        <v>36</v>
      </c>
      <c r="B16" s="27"/>
      <c r="C16" s="73"/>
      <c r="D16" s="66"/>
      <c r="E16" s="50"/>
    </row>
    <row r="17" spans="1:5" x14ac:dyDescent="0.25">
      <c r="A17" s="37" t="s">
        <v>37</v>
      </c>
      <c r="B17" s="27" t="s">
        <v>34</v>
      </c>
      <c r="C17" s="73">
        <v>15284763.625584297</v>
      </c>
      <c r="D17" s="66">
        <f>($E$38/$E$57)</f>
        <v>2.334277972445468E-4</v>
      </c>
      <c r="E17" s="50">
        <f t="shared" si="0"/>
        <v>3567.8887045237152</v>
      </c>
    </row>
    <row r="18" spans="1:5" x14ac:dyDescent="0.25">
      <c r="A18" s="37" t="s">
        <v>38</v>
      </c>
      <c r="B18" s="27" t="s">
        <v>34</v>
      </c>
      <c r="C18" s="73">
        <v>147236956.65731668</v>
      </c>
      <c r="D18" s="66">
        <f>($E$38/$E$57)</f>
        <v>2.334277972445468E-4</v>
      </c>
      <c r="E18" s="50">
        <f t="shared" si="0"/>
        <v>34369.198465508241</v>
      </c>
    </row>
    <row r="19" spans="1:5" x14ac:dyDescent="0.25">
      <c r="A19" s="37" t="s">
        <v>39</v>
      </c>
      <c r="B19" s="27" t="s">
        <v>34</v>
      </c>
      <c r="C19" s="73">
        <v>131788194.81434095</v>
      </c>
      <c r="D19" s="66">
        <f>($E$38/$E$57)</f>
        <v>2.334277972445468E-4</v>
      </c>
      <c r="E19" s="50">
        <f t="shared" si="0"/>
        <v>30763.028018346813</v>
      </c>
    </row>
    <row r="20" spans="1:5" x14ac:dyDescent="0.25">
      <c r="C20" s="51"/>
      <c r="D20" s="51"/>
      <c r="E20" s="51"/>
    </row>
    <row r="21" spans="1:5" ht="15.75" thickBot="1" x14ac:dyDescent="0.3">
      <c r="A21" s="33" t="s">
        <v>27</v>
      </c>
      <c r="B21" s="32"/>
      <c r="C21" s="52">
        <f>SUM(C11:C20)</f>
        <v>2232660013</v>
      </c>
      <c r="D21" s="52"/>
      <c r="E21" s="52">
        <f t="shared" ref="E21" si="1">SUM(E11:E20)</f>
        <v>521164.90883057122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3" t="s">
        <v>54</v>
      </c>
      <c r="B30" s="53"/>
      <c r="C30" s="53"/>
      <c r="D30" s="53"/>
      <c r="E30" s="53"/>
    </row>
    <row r="38" spans="1:5" x14ac:dyDescent="0.25">
      <c r="E38" s="25">
        <v>7205895</v>
      </c>
    </row>
    <row r="40" spans="1:5" x14ac:dyDescent="0.25">
      <c r="A40" s="53" t="s">
        <v>55</v>
      </c>
      <c r="B40" s="53"/>
      <c r="C40" s="53"/>
      <c r="D40" s="53"/>
      <c r="E40" s="53"/>
    </row>
    <row r="50" spans="5:5" x14ac:dyDescent="0.25">
      <c r="E50" s="63">
        <v>13281323630</v>
      </c>
    </row>
    <row r="51" spans="5:5" x14ac:dyDescent="0.25">
      <c r="E51" s="63">
        <v>3137528082</v>
      </c>
    </row>
    <row r="52" spans="5:5" x14ac:dyDescent="0.25">
      <c r="E52" s="63">
        <v>7243993310</v>
      </c>
    </row>
    <row r="53" spans="5:5" x14ac:dyDescent="0.25">
      <c r="E53" s="63">
        <v>3510154524</v>
      </c>
    </row>
    <row r="54" spans="5:5" x14ac:dyDescent="0.25">
      <c r="E54" s="63">
        <v>3555986080</v>
      </c>
    </row>
    <row r="55" spans="5:5" x14ac:dyDescent="0.25">
      <c r="E55" s="63">
        <v>90105532</v>
      </c>
    </row>
    <row r="56" spans="5:5" x14ac:dyDescent="0.25">
      <c r="E56" s="63">
        <v>50818446</v>
      </c>
    </row>
    <row r="57" spans="5:5" ht="15.75" thickBot="1" x14ac:dyDescent="0.3">
      <c r="E57" s="64">
        <f>SUM(E50:E56)</f>
        <v>30869909604</v>
      </c>
    </row>
    <row r="58" spans="5:5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B21" sqref="B21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45626</v>
      </c>
    </row>
    <row r="6" spans="1:8" x14ac:dyDescent="0.25">
      <c r="A6" s="17"/>
      <c r="B6" s="16"/>
      <c r="D6" s="8"/>
    </row>
    <row r="7" spans="1:8" ht="15" customHeight="1" x14ac:dyDescent="0.25">
      <c r="A7" t="s">
        <v>59</v>
      </c>
      <c r="B7" s="62"/>
      <c r="C7" s="62"/>
      <c r="D7" s="62"/>
      <c r="E7" s="62"/>
      <c r="F7" s="62"/>
      <c r="G7" s="62"/>
      <c r="H7" s="62"/>
    </row>
    <row r="8" spans="1:8" x14ac:dyDescent="0.25">
      <c r="A8" s="61"/>
      <c r="B8" s="61"/>
      <c r="C8" s="61"/>
      <c r="D8" s="61"/>
      <c r="E8" s="61"/>
      <c r="F8" s="61"/>
      <c r="G8" s="61"/>
      <c r="H8" s="61"/>
    </row>
    <row r="9" spans="1:8" x14ac:dyDescent="0.25">
      <c r="A9" s="61"/>
      <c r="B9" s="61"/>
      <c r="C9" s="61"/>
      <c r="D9" s="61"/>
      <c r="E9" s="61"/>
      <c r="F9" s="61"/>
      <c r="G9" s="61"/>
      <c r="H9" s="6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M19" sqref="M19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45626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58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1484462.76</v>
      </c>
      <c r="D8" s="39">
        <v>962940000</v>
      </c>
      <c r="E8" s="65">
        <v>2.0428017024844477E-3</v>
      </c>
      <c r="F8" s="36">
        <f>D8*E8</f>
        <v>1967095.471390374</v>
      </c>
      <c r="G8" s="36">
        <f>F8-C8</f>
        <v>482632.711390374</v>
      </c>
    </row>
    <row r="9" spans="1:7" x14ac:dyDescent="0.25">
      <c r="A9" s="27" t="s">
        <v>31</v>
      </c>
      <c r="B9" s="27" t="s">
        <v>30</v>
      </c>
      <c r="C9" s="36">
        <f>'18A'!C10</f>
        <v>453039.85000000003</v>
      </c>
      <c r="D9" s="39">
        <v>228809030</v>
      </c>
      <c r="E9" s="65">
        <v>2.0428017024844477E-3</v>
      </c>
      <c r="F9" s="36">
        <f t="shared" ref="F9:F16" si="0">D9*E9</f>
        <v>467411.47602781508</v>
      </c>
      <c r="G9" s="36">
        <f t="shared" ref="G9:G16" si="1">F9-C9</f>
        <v>14371.626027815044</v>
      </c>
    </row>
    <row r="10" spans="1:7" x14ac:dyDescent="0.25">
      <c r="A10" s="27" t="s">
        <v>32</v>
      </c>
      <c r="B10" s="27" t="s">
        <v>30</v>
      </c>
      <c r="C10" s="36">
        <f>'18A'!C11</f>
        <v>1098525.9899999998</v>
      </c>
      <c r="D10" s="39">
        <v>551692540</v>
      </c>
      <c r="E10" s="65">
        <v>2.0428017024844477E-3</v>
      </c>
      <c r="F10" s="36">
        <f t="shared" si="0"/>
        <v>1126998.4599599692</v>
      </c>
      <c r="G10" s="36">
        <f t="shared" si="1"/>
        <v>28472.469959969399</v>
      </c>
    </row>
    <row r="11" spans="1:7" x14ac:dyDescent="0.25">
      <c r="A11" s="27" t="s">
        <v>33</v>
      </c>
      <c r="B11" s="27" t="s">
        <v>34</v>
      </c>
      <c r="C11" s="36">
        <f>'18A'!C12</f>
        <v>544707.49</v>
      </c>
      <c r="D11" s="39">
        <v>273871410.00000006</v>
      </c>
      <c r="E11" s="65">
        <v>2.0428017024844477E-3</v>
      </c>
      <c r="F11" s="36">
        <f t="shared" si="0"/>
        <v>559464.98260981636</v>
      </c>
      <c r="G11" s="36">
        <f t="shared" si="1"/>
        <v>14757.492609816371</v>
      </c>
    </row>
    <row r="12" spans="1:7" x14ac:dyDescent="0.25">
      <c r="A12" s="27" t="s">
        <v>42</v>
      </c>
      <c r="B12" s="27" t="s">
        <v>30</v>
      </c>
      <c r="C12" s="36">
        <f>'18A'!C13</f>
        <v>22101.599999999999</v>
      </c>
      <c r="D12" s="39">
        <v>13157725.092500001</v>
      </c>
      <c r="E12" s="65">
        <v>2.0428017024844477E-3</v>
      </c>
      <c r="F12" s="36">
        <f t="shared" si="0"/>
        <v>26878.623219781341</v>
      </c>
      <c r="G12" s="36">
        <f t="shared" si="1"/>
        <v>4777.023219781342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65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33784.519999999997</v>
      </c>
      <c r="D14" s="39">
        <v>14954723.959402572</v>
      </c>
      <c r="E14" s="65">
        <v>2.0428017024844477E-3</v>
      </c>
      <c r="F14" s="36">
        <f t="shared" si="0"/>
        <v>30549.535564452533</v>
      </c>
      <c r="G14" s="36">
        <f t="shared" si="1"/>
        <v>-3234.9844355474634</v>
      </c>
    </row>
    <row r="15" spans="1:7" x14ac:dyDescent="0.25">
      <c r="A15" s="28" t="s">
        <v>38</v>
      </c>
      <c r="B15" s="27" t="s">
        <v>34</v>
      </c>
      <c r="C15" s="36">
        <f>'18A'!C16</f>
        <v>325443.63</v>
      </c>
      <c r="D15" s="39">
        <v>140909513.57593772</v>
      </c>
      <c r="E15" s="65">
        <v>2.0428017024844477E-3</v>
      </c>
      <c r="F15" s="36">
        <f t="shared" si="0"/>
        <v>287850.19422918098</v>
      </c>
      <c r="G15" s="36">
        <f t="shared" si="1"/>
        <v>-37593.435770819022</v>
      </c>
    </row>
    <row r="16" spans="1:7" x14ac:dyDescent="0.25">
      <c r="A16" s="28" t="s">
        <v>39</v>
      </c>
      <c r="B16" s="27" t="s">
        <v>34</v>
      </c>
      <c r="C16" s="36">
        <f>'18A'!C17</f>
        <v>291296.64000000001</v>
      </c>
      <c r="D16" s="39">
        <v>131540242.46465971</v>
      </c>
      <c r="E16" s="65">
        <v>2.0428017024844477E-3</v>
      </c>
      <c r="F16" s="36">
        <f t="shared" si="0"/>
        <v>268710.63125202392</v>
      </c>
      <c r="G16" s="36">
        <f t="shared" si="1"/>
        <v>-22586.008747976099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4253362.4799999995</v>
      </c>
      <c r="D18" s="41">
        <f>SUM(D8:D17)</f>
        <v>2317875185.0924997</v>
      </c>
      <c r="E18" s="30"/>
      <c r="F18" s="34">
        <f>SUM(F8:F17)</f>
        <v>4734959.3742534146</v>
      </c>
      <c r="G18" s="34">
        <f>SUM(G8:G17)</f>
        <v>481596.89425341354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E28" sqref="E28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45626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B27" sqref="B27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45626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AP5</vt:lpstr>
      <vt:lpstr>Monthly Cost Tracker AP6</vt:lpstr>
      <vt:lpstr>Monthly Cost Tracker AP7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2024-12-20T16:38:12Z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