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4\"/>
    </mc:Choice>
  </mc:AlternateContent>
  <xr:revisionPtr revIDLastSave="0" documentId="13_ncr:1_{384CC0B7-241B-461A-91AB-7A2712110D60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5" sheetId="14" r:id="rId1"/>
    <sheet name="Monthly Cost Tracker AP6" sheetId="15" r:id="rId2"/>
    <sheet name="Monthly Cost Tracker AP7" sheetId="16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5" l="1"/>
  <c r="C26" i="16" l="1"/>
  <c r="C29" i="15"/>
  <c r="D12" i="6" l="1"/>
  <c r="D14" i="6"/>
  <c r="D11" i="6"/>
  <c r="C29" i="16" l="1"/>
  <c r="C4" i="16"/>
  <c r="C26" i="14" l="1"/>
  <c r="C27" i="14" s="1"/>
  <c r="C4" i="15" l="1"/>
  <c r="A5" i="5" s="1"/>
  <c r="F8" i="8" l="1"/>
  <c r="E57" i="6" l="1"/>
  <c r="D15" i="6" l="1"/>
  <c r="E12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4" l="1"/>
  <c r="C34" i="14" s="1"/>
  <c r="C30" i="15"/>
  <c r="C32" i="15" s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<sst xmlns="http://schemas.openxmlformats.org/spreadsheetml/2006/main" count="179" uniqueCount="70">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</sst>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169" fontId="14" fillId="0" borderId="0" xfId="5" applyNumberFormat="1" applyFont="1" applyFill="1"/>
    <xf numFmtId="168" fontId="5" fillId="0" borderId="0" xfId="7" applyNumberFormat="1" applyFont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F28" sqref="F28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45657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74">
        <v>-2113958.11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9">
        <f>SUM(C22:C25)</f>
        <v>-2113958.11</v>
      </c>
    </row>
    <row r="27" spans="1:6" ht="15.75" thickBot="1" x14ac:dyDescent="0.3">
      <c r="A27" s="12" t="s">
        <v>7</v>
      </c>
      <c r="B27" s="22"/>
      <c r="C27" s="46">
        <f>SUM(C26)</f>
        <v>-2113958.11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72">
        <v>3.9086783333333328E-3</v>
      </c>
    </row>
    <row r="30" spans="1:6" x14ac:dyDescent="0.25">
      <c r="A30" s="15" t="s">
        <v>9</v>
      </c>
      <c r="B30" s="43"/>
      <c r="C30" s="43">
        <f>(C27+B34)*C29</f>
        <v>19931.298059541576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/>
      <c r="B32" s="43"/>
      <c r="C32" s="43"/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7213200.4522431148</v>
      </c>
      <c r="C34" s="71">
        <f>C27+C30+B34+C32</f>
        <v>5119173.6403026562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A6" sqref="A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45657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0</v>
      </c>
      <c r="D6" s="57"/>
      <c r="E6" s="58"/>
    </row>
    <row r="7" spans="1:13" x14ac:dyDescent="0.25">
      <c r="A7" s="5" t="s">
        <v>63</v>
      </c>
      <c r="B7" s="6"/>
      <c r="C7" s="40">
        <v>0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0</v>
      </c>
      <c r="D13" s="57"/>
      <c r="E13" s="58"/>
      <c r="F13" s="59"/>
    </row>
    <row r="14" spans="1:13" x14ac:dyDescent="0.25">
      <c r="A14" s="5" t="s">
        <v>68</v>
      </c>
      <c r="B14" s="6"/>
      <c r="C14" s="40">
        <v>0</v>
      </c>
      <c r="D14" s="57"/>
      <c r="E14" s="58"/>
      <c r="F14" s="59"/>
    </row>
    <row r="15" spans="1:13" x14ac:dyDescent="0.25">
      <c r="A15" s="5" t="s">
        <v>2</v>
      </c>
      <c r="B15" s="6"/>
      <c r="C15" s="40">
        <v>0</v>
      </c>
      <c r="D15" s="57"/>
      <c r="E15" s="58"/>
      <c r="F15" s="59"/>
    </row>
    <row r="16" spans="1:13" x14ac:dyDescent="0.25">
      <c r="A16" s="5" t="s">
        <v>3</v>
      </c>
      <c r="B16" s="6"/>
      <c r="C16" s="40">
        <v>0</v>
      </c>
      <c r="D16" s="57"/>
      <c r="E16" s="58"/>
      <c r="F16" s="59"/>
    </row>
    <row r="17" spans="1:6" x14ac:dyDescent="0.25">
      <c r="A17" s="5" t="s">
        <v>4</v>
      </c>
      <c r="B17" s="6"/>
      <c r="C17" s="40">
        <v>0</v>
      </c>
      <c r="D17" s="57"/>
      <c r="E17" s="58"/>
      <c r="F17" s="59"/>
    </row>
    <row r="18" spans="1:6" x14ac:dyDescent="0.25">
      <c r="A18" s="5" t="s">
        <v>49</v>
      </c>
      <c r="B18" s="6"/>
      <c r="C18" s="40">
        <v>0</v>
      </c>
      <c r="D18" s="57"/>
      <c r="E18" s="58"/>
      <c r="F18" s="59"/>
    </row>
    <row r="19" spans="1:6" x14ac:dyDescent="0.25">
      <c r="A19" s="5" t="s">
        <v>5</v>
      </c>
      <c r="B19" s="6"/>
      <c r="C19" s="40">
        <v>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0</v>
      </c>
    </row>
    <row r="25" spans="1:6" x14ac:dyDescent="0.25">
      <c r="A25" s="5" t="s">
        <v>24</v>
      </c>
      <c r="B25" s="21"/>
      <c r="C25" s="45">
        <v>0</v>
      </c>
    </row>
    <row r="26" spans="1:6" x14ac:dyDescent="0.25">
      <c r="A26" s="3" t="s">
        <v>25</v>
      </c>
      <c r="B26" s="6"/>
      <c r="C26" s="68">
        <f>C24+C25</f>
        <v>0</v>
      </c>
    </row>
    <row r="27" spans="1:6" ht="15.75" thickBot="1" x14ac:dyDescent="0.3">
      <c r="A27" s="12" t="s">
        <v>7</v>
      </c>
      <c r="B27" s="22"/>
      <c r="C27" s="71">
        <f>-C26+C20</f>
        <v>0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3.9086783333333328E-3</v>
      </c>
    </row>
    <row r="30" spans="1:6" x14ac:dyDescent="0.25">
      <c r="A30" s="15" t="s">
        <v>9</v>
      </c>
      <c r="B30" s="43"/>
      <c r="C30" s="43">
        <f>(C27+B32)*C29</f>
        <v>149746.37214194698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38311254.948995203</v>
      </c>
      <c r="C32" s="71">
        <f>C27+C30+B32</f>
        <v>38461001.321137153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pane="bottomLeft" activeCell="C32" sqref="C3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69</v>
      </c>
    </row>
    <row r="4" spans="1:13" x14ac:dyDescent="0.25">
      <c r="A4" s="1"/>
      <c r="B4" s="2" t="s">
        <v>21</v>
      </c>
      <c r="C4" s="2">
        <f>'Monthly Cost Tracker AP5'!C4</f>
        <v>45657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962788.27</v>
      </c>
      <c r="D6" s="57"/>
      <c r="E6" s="58"/>
    </row>
    <row r="7" spans="1:13" x14ac:dyDescent="0.25">
      <c r="A7" s="5" t="s">
        <v>63</v>
      </c>
      <c r="B7" s="6"/>
      <c r="C7" s="40">
        <v>266.37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-360423.21351670474</v>
      </c>
      <c r="D13" s="57"/>
      <c r="E13" s="58"/>
      <c r="F13" s="59"/>
    </row>
    <row r="14" spans="1:13" x14ac:dyDescent="0.25">
      <c r="A14" s="5" t="s">
        <v>68</v>
      </c>
      <c r="B14" s="6"/>
      <c r="C14" s="40">
        <v>-1485384.7200000053</v>
      </c>
      <c r="D14" s="57"/>
      <c r="E14" s="58"/>
      <c r="F14" s="59"/>
    </row>
    <row r="15" spans="1:13" x14ac:dyDescent="0.25">
      <c r="A15" s="5" t="s">
        <v>2</v>
      </c>
      <c r="B15" s="6"/>
      <c r="C15" s="40">
        <v>7187148.7670025351</v>
      </c>
      <c r="D15" s="57"/>
      <c r="E15" s="58"/>
      <c r="F15" s="59"/>
    </row>
    <row r="16" spans="1:13" x14ac:dyDescent="0.25">
      <c r="A16" s="5" t="s">
        <v>3</v>
      </c>
      <c r="B16" s="6"/>
      <c r="C16" s="40">
        <v>3590806.3333333335</v>
      </c>
      <c r="D16" s="57"/>
      <c r="E16" s="58"/>
      <c r="F16" s="59"/>
    </row>
    <row r="17" spans="1:6" x14ac:dyDescent="0.25">
      <c r="A17" s="5" t="s">
        <v>4</v>
      </c>
      <c r="B17" s="6"/>
      <c r="C17" s="40">
        <v>1650047.2300000002</v>
      </c>
      <c r="D17" s="57"/>
      <c r="E17" s="58"/>
      <c r="F17" s="59"/>
    </row>
    <row r="18" spans="1:6" x14ac:dyDescent="0.25">
      <c r="A18" s="5" t="s">
        <v>49</v>
      </c>
      <c r="B18" s="6"/>
      <c r="C18" s="40">
        <v>213266.64</v>
      </c>
      <c r="D18" s="57"/>
      <c r="E18" s="58"/>
      <c r="F18" s="59"/>
    </row>
    <row r="19" spans="1:6" x14ac:dyDescent="0.25">
      <c r="A19" s="5" t="s">
        <v>5</v>
      </c>
      <c r="B19" s="6"/>
      <c r="C19" s="40">
        <v>800158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12558673.676819159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3092568.7562052836</v>
      </c>
    </row>
    <row r="25" spans="1:6" x14ac:dyDescent="0.25">
      <c r="A25" s="5" t="s">
        <v>24</v>
      </c>
      <c r="B25" s="21"/>
      <c r="C25" s="45">
        <v>600491.23467867449</v>
      </c>
    </row>
    <row r="26" spans="1:6" x14ac:dyDescent="0.25">
      <c r="A26" s="3" t="s">
        <v>25</v>
      </c>
      <c r="B26" s="6"/>
      <c r="C26" s="68">
        <f>C24+C25</f>
        <v>3693059.9908839581</v>
      </c>
    </row>
    <row r="27" spans="1:6" ht="15.75" thickBot="1" x14ac:dyDescent="0.3">
      <c r="A27" s="12" t="s">
        <v>7</v>
      </c>
      <c r="B27" s="22"/>
      <c r="C27" s="71">
        <f>-C26+C20</f>
        <v>8865613.6859352011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3.9086783333333328E-3</v>
      </c>
    </row>
    <row r="30" spans="1:6" x14ac:dyDescent="0.25">
      <c r="A30" s="15" t="s">
        <v>9</v>
      </c>
      <c r="B30" s="43"/>
      <c r="C30" s="43">
        <f>(C27+B32)*C29</f>
        <v>45048.750373679817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2659701.6590249212</v>
      </c>
      <c r="C32" s="71">
        <f>C27+C30+B32</f>
        <v>11570364.095333803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15" sqref="C15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7">
        <f>'Monthly Cost Tracker AP6'!C4</f>
        <v>45657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2307359.4</v>
      </c>
    </row>
    <row r="10" spans="1:4" x14ac:dyDescent="0.25">
      <c r="A10" s="35" t="s">
        <v>31</v>
      </c>
      <c r="B10" s="27" t="s">
        <v>30</v>
      </c>
      <c r="C10" s="36">
        <v>555061.14999999991</v>
      </c>
      <c r="D10" s="8"/>
    </row>
    <row r="11" spans="1:4" x14ac:dyDescent="0.25">
      <c r="A11" s="35" t="s">
        <v>32</v>
      </c>
      <c r="B11" s="27" t="s">
        <v>30</v>
      </c>
      <c r="C11" s="36">
        <v>1192610.1199999999</v>
      </c>
      <c r="D11" s="8"/>
    </row>
    <row r="12" spans="1:4" x14ac:dyDescent="0.25">
      <c r="A12" s="35" t="s">
        <v>33</v>
      </c>
      <c r="B12" s="27" t="s">
        <v>34</v>
      </c>
      <c r="C12" s="36">
        <v>567660.49</v>
      </c>
      <c r="D12" s="8"/>
    </row>
    <row r="13" spans="1:4" x14ac:dyDescent="0.25">
      <c r="A13" s="35" t="s">
        <v>35</v>
      </c>
      <c r="B13" s="27" t="s">
        <v>30</v>
      </c>
      <c r="C13" s="36">
        <v>24655.74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31320.720000000001</v>
      </c>
      <c r="D15" s="25"/>
    </row>
    <row r="16" spans="1:4" x14ac:dyDescent="0.25">
      <c r="A16" s="37" t="s">
        <v>38</v>
      </c>
      <c r="B16" s="27" t="s">
        <v>34</v>
      </c>
      <c r="C16" s="36">
        <v>305085.7</v>
      </c>
      <c r="D16" s="25"/>
    </row>
    <row r="17" spans="1:4" x14ac:dyDescent="0.25">
      <c r="A17" s="37" t="s">
        <v>39</v>
      </c>
      <c r="B17" s="27" t="s">
        <v>34</v>
      </c>
      <c r="C17" s="36">
        <v>243712.03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5227465.3500000006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8"/>
  <sheetViews>
    <sheetView workbookViewId="0">
      <selection activeCell="J19" sqref="J19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45657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Dec-2024 kWh</v>
      </c>
      <c r="D10" s="60" t="s">
        <v>57</v>
      </c>
      <c r="E10" s="60" t="s">
        <v>51</v>
      </c>
    </row>
    <row r="11" spans="1:5" x14ac:dyDescent="0.25">
      <c r="A11" s="35" t="s">
        <v>29</v>
      </c>
      <c r="B11" s="27" t="s">
        <v>30</v>
      </c>
      <c r="C11" s="73">
        <v>1281188801.242074</v>
      </c>
      <c r="D11" s="66">
        <f>($E$38/$E$57)</f>
        <v>2.334277972445468E-4</v>
      </c>
      <c r="E11" s="50">
        <f>C11*D11</f>
        <v>299065.07972831884</v>
      </c>
    </row>
    <row r="12" spans="1:5" x14ac:dyDescent="0.25">
      <c r="A12" s="35" t="s">
        <v>31</v>
      </c>
      <c r="B12" s="27" t="s">
        <v>30</v>
      </c>
      <c r="C12" s="73">
        <v>285357005.83708549</v>
      </c>
      <c r="D12" s="66">
        <f>($E$38/$E$57)</f>
        <v>2.334277972445468E-4</v>
      </c>
      <c r="E12" s="50">
        <f>C12*D12</f>
        <v>66610.257300850149</v>
      </c>
    </row>
    <row r="13" spans="1:5" x14ac:dyDescent="0.25">
      <c r="A13" s="35" t="s">
        <v>32</v>
      </c>
      <c r="B13" s="27" t="s">
        <v>30</v>
      </c>
      <c r="C13" s="73">
        <v>589627831.17727315</v>
      </c>
      <c r="D13" s="66">
        <f>($E$38/$E$57)</f>
        <v>2.334277972445468E-4</v>
      </c>
      <c r="E13" s="50">
        <f t="shared" ref="E13:E19" si="0">C13*D13</f>
        <v>137635.52582579039</v>
      </c>
    </row>
    <row r="14" spans="1:5" x14ac:dyDescent="0.25">
      <c r="A14" s="35" t="s">
        <v>33</v>
      </c>
      <c r="B14" s="27" t="s">
        <v>34</v>
      </c>
      <c r="C14" s="73">
        <v>269341343.82898569</v>
      </c>
      <c r="D14" s="66">
        <f>($E$38/$E$57)</f>
        <v>2.334277972445468E-4</v>
      </c>
      <c r="E14" s="50">
        <f t="shared" si="0"/>
        <v>62871.75659688624</v>
      </c>
    </row>
    <row r="15" spans="1:5" x14ac:dyDescent="0.25">
      <c r="A15" s="35" t="s">
        <v>35</v>
      </c>
      <c r="B15" s="27" t="s">
        <v>30</v>
      </c>
      <c r="C15" s="73">
        <v>11908073.777636817</v>
      </c>
      <c r="D15" s="66">
        <f>($E$38/$E$57)</f>
        <v>2.334277972445468E-4</v>
      </c>
      <c r="E15" s="50">
        <f t="shared" si="0"/>
        <v>2779.6754313393112</v>
      </c>
    </row>
    <row r="16" spans="1:5" x14ac:dyDescent="0.25">
      <c r="A16" s="35" t="s">
        <v>36</v>
      </c>
      <c r="B16" s="27"/>
      <c r="C16" s="73"/>
      <c r="D16" s="66"/>
      <c r="E16" s="50"/>
    </row>
    <row r="17" spans="1:5" x14ac:dyDescent="0.25">
      <c r="A17" s="37" t="s">
        <v>37</v>
      </c>
      <c r="B17" s="27" t="s">
        <v>34</v>
      </c>
      <c r="C17" s="73">
        <v>16005659.219694745</v>
      </c>
      <c r="D17" s="66">
        <f>($E$38/$E$57)</f>
        <v>2.334277972445468E-4</v>
      </c>
      <c r="E17" s="50">
        <f t="shared" si="0"/>
        <v>3736.1657751002163</v>
      </c>
    </row>
    <row r="18" spans="1:5" x14ac:dyDescent="0.25">
      <c r="A18" s="37" t="s">
        <v>38</v>
      </c>
      <c r="B18" s="27" t="s">
        <v>34</v>
      </c>
      <c r="C18" s="73">
        <v>155906316.29094258</v>
      </c>
      <c r="D18" s="66">
        <f>($E$38/$E$57)</f>
        <v>2.334277972445468E-4</v>
      </c>
      <c r="E18" s="50">
        <f t="shared" si="0"/>
        <v>36392.867988306331</v>
      </c>
    </row>
    <row r="19" spans="1:5" x14ac:dyDescent="0.25">
      <c r="A19" s="37" t="s">
        <v>39</v>
      </c>
      <c r="B19" s="27" t="s">
        <v>34</v>
      </c>
      <c r="C19" s="73">
        <v>124542857.62630732</v>
      </c>
      <c r="D19" s="66">
        <f>($E$38/$E$57)</f>
        <v>2.334277972445468E-4</v>
      </c>
      <c r="E19" s="50">
        <f t="shared" si="0"/>
        <v>29071.764918250126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2733877889</v>
      </c>
      <c r="D21" s="52"/>
      <c r="E21" s="52">
        <f t="shared" ref="E21" si="1">SUM(E11:E20)</f>
        <v>638163.09356484155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3">
        <v>13281323630</v>
      </c>
    </row>
    <row r="51" spans="5:5" x14ac:dyDescent="0.25">
      <c r="E51" s="63">
        <v>3137528082</v>
      </c>
    </row>
    <row r="52" spans="5:5" x14ac:dyDescent="0.25">
      <c r="E52" s="63">
        <v>7243993310</v>
      </c>
    </row>
    <row r="53" spans="5:5" x14ac:dyDescent="0.25">
      <c r="E53" s="63">
        <v>3510154524</v>
      </c>
    </row>
    <row r="54" spans="5:5" x14ac:dyDescent="0.25">
      <c r="E54" s="63">
        <v>3555986080</v>
      </c>
    </row>
    <row r="55" spans="5:5" x14ac:dyDescent="0.25">
      <c r="E55" s="63">
        <v>90105532</v>
      </c>
    </row>
    <row r="56" spans="5:5" x14ac:dyDescent="0.25">
      <c r="E56" s="63">
        <v>50818446</v>
      </c>
    </row>
    <row r="57" spans="5:5" ht="15.75" thickBot="1" x14ac:dyDescent="0.3">
      <c r="E57" s="64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21" sqref="B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45657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J26" sqref="J26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45657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2307359.4</v>
      </c>
      <c r="D8" s="39">
        <v>1305535000</v>
      </c>
      <c r="E8" s="65">
        <v>2.0428017024844477E-3</v>
      </c>
      <c r="F8" s="36">
        <f>D8*E8</f>
        <v>2666949.1206530333</v>
      </c>
      <c r="G8" s="36">
        <f>F8-C8</f>
        <v>359589.72065303335</v>
      </c>
    </row>
    <row r="9" spans="1:7" x14ac:dyDescent="0.25">
      <c r="A9" s="27" t="s">
        <v>31</v>
      </c>
      <c r="B9" s="27" t="s">
        <v>30</v>
      </c>
      <c r="C9" s="36">
        <f>'18A'!C10</f>
        <v>555061.14999999991</v>
      </c>
      <c r="D9" s="39">
        <v>280120100.00000006</v>
      </c>
      <c r="E9" s="65">
        <v>2.0428017024844477E-3</v>
      </c>
      <c r="F9" s="36">
        <f t="shared" ref="F9:F16" si="0">D9*E9</f>
        <v>572229.81718011387</v>
      </c>
      <c r="G9" s="36">
        <f t="shared" ref="G9:G16" si="1">F9-C9</f>
        <v>17168.66718011396</v>
      </c>
    </row>
    <row r="10" spans="1:7" x14ac:dyDescent="0.25">
      <c r="A10" s="27" t="s">
        <v>32</v>
      </c>
      <c r="B10" s="27" t="s">
        <v>30</v>
      </c>
      <c r="C10" s="36">
        <f>'18A'!C11</f>
        <v>1192610.1199999999</v>
      </c>
      <c r="D10" s="39">
        <v>606881070</v>
      </c>
      <c r="E10" s="65">
        <v>2.0428017024844477E-3</v>
      </c>
      <c r="F10" s="36">
        <f t="shared" si="0"/>
        <v>1239737.6830015832</v>
      </c>
      <c r="G10" s="36">
        <f t="shared" si="1"/>
        <v>47127.56300158333</v>
      </c>
    </row>
    <row r="11" spans="1:7" x14ac:dyDescent="0.25">
      <c r="A11" s="27" t="s">
        <v>33</v>
      </c>
      <c r="B11" s="27" t="s">
        <v>34</v>
      </c>
      <c r="C11" s="36">
        <f>'18A'!C12</f>
        <v>567660.49</v>
      </c>
      <c r="D11" s="39">
        <v>289993280</v>
      </c>
      <c r="E11" s="65">
        <v>2.0428017024844477E-3</v>
      </c>
      <c r="F11" s="36">
        <f t="shared" si="0"/>
        <v>592398.76609304908</v>
      </c>
      <c r="G11" s="36">
        <f t="shared" si="1"/>
        <v>24738.276093049091</v>
      </c>
    </row>
    <row r="12" spans="1:7" x14ac:dyDescent="0.25">
      <c r="A12" s="27" t="s">
        <v>42</v>
      </c>
      <c r="B12" s="27" t="s">
        <v>30</v>
      </c>
      <c r="C12" s="36">
        <f>'18A'!C13</f>
        <v>24655.74</v>
      </c>
      <c r="D12" s="39">
        <v>13774564.774</v>
      </c>
      <c r="E12" s="65">
        <v>2.0428017024844477E-3</v>
      </c>
      <c r="F12" s="36">
        <f t="shared" si="0"/>
        <v>28138.704371309501</v>
      </c>
      <c r="G12" s="36">
        <f t="shared" si="1"/>
        <v>3482.9643713094993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31320.720000000001</v>
      </c>
      <c r="D14" s="39">
        <v>12062741.460382761</v>
      </c>
      <c r="E14" s="65">
        <v>2.0428017024844477E-3</v>
      </c>
      <c r="F14" s="36">
        <f t="shared" si="0"/>
        <v>24641.788791899638</v>
      </c>
      <c r="G14" s="36">
        <f t="shared" si="1"/>
        <v>-6678.9312081003627</v>
      </c>
    </row>
    <row r="15" spans="1:7" x14ac:dyDescent="0.25">
      <c r="A15" s="28" t="s">
        <v>38</v>
      </c>
      <c r="B15" s="27" t="s">
        <v>34</v>
      </c>
      <c r="C15" s="36">
        <f>'18A'!C16</f>
        <v>305085.7</v>
      </c>
      <c r="D15" s="39">
        <v>143610370.31988412</v>
      </c>
      <c r="E15" s="65">
        <v>2.0428017024844477E-3</v>
      </c>
      <c r="F15" s="36">
        <f t="shared" si="0"/>
        <v>293367.50898388127</v>
      </c>
      <c r="G15" s="36">
        <f t="shared" si="1"/>
        <v>-11718.191016118741</v>
      </c>
    </row>
    <row r="16" spans="1:7" x14ac:dyDescent="0.25">
      <c r="A16" s="28" t="s">
        <v>39</v>
      </c>
      <c r="B16" s="27" t="s">
        <v>34</v>
      </c>
      <c r="C16" s="36">
        <f>'18A'!C17</f>
        <v>243712.03</v>
      </c>
      <c r="D16" s="39">
        <v>121507238.21973313</v>
      </c>
      <c r="E16" s="65">
        <v>2.0428017024844477E-3</v>
      </c>
      <c r="F16" s="36">
        <f t="shared" si="0"/>
        <v>248215.19309945419</v>
      </c>
      <c r="G16" s="36">
        <f t="shared" si="1"/>
        <v>4503.163099454192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5227465.3500000006</v>
      </c>
      <c r="D18" s="41">
        <f>SUM(D8:D17)</f>
        <v>2773484364.7740006</v>
      </c>
      <c r="E18" s="30"/>
      <c r="F18" s="34">
        <f>SUM(F8:F17)</f>
        <v>5665678.5821743244</v>
      </c>
      <c r="G18" s="34">
        <f>SUM(G8:G17)</f>
        <v>438213.23217432434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E28" sqref="E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45657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27" sqref="B27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45657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AP5</vt:lpstr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2025-02-13T20:46:26Z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