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48E9E118-3F11-4916-B1A8-4BC06C69A028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C29" i="16"/>
  <c r="C26" i="15"/>
  <c r="C4" i="16"/>
  <c r="D12" i="6" l="1"/>
  <c r="D14" i="6"/>
  <c r="A5" i="5" l="1"/>
  <c r="F8" i="8" l="1"/>
  <c r="E57" i="6" l="1"/>
  <c r="D15" i="6" l="1"/>
  <c r="E12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6" i="16" l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<sst xmlns="http://schemas.openxmlformats.org/spreadsheetml/2006/main" count="151" uniqueCount="74">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</sst>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9" fontId="14" fillId="0" borderId="0" xfId="5" applyNumberFormat="1" applyFont="1" applyFill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pane="bottomLeft" activeCell="E14" sqref="E1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55</v>
      </c>
    </row>
    <row r="4" spans="1:13" x14ac:dyDescent="0.25">
      <c r="A4" s="1"/>
      <c r="B4" s="2" t="s">
        <v>21</v>
      </c>
      <c r="C4" s="2">
        <v>45747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61</v>
      </c>
      <c r="B6" s="6"/>
      <c r="C6" s="40"/>
      <c r="D6" s="56"/>
      <c r="E6" s="57"/>
    </row>
    <row r="7" spans="1:13" x14ac:dyDescent="0.25">
      <c r="A7" s="5" t="s">
        <v>62</v>
      </c>
      <c r="B7" s="6"/>
      <c r="C7" s="40"/>
      <c r="D7" s="56"/>
      <c r="E7" s="57"/>
    </row>
    <row r="8" spans="1:13" x14ac:dyDescent="0.25">
      <c r="A8" s="5" t="s">
        <v>60</v>
      </c>
      <c r="B8" s="6"/>
      <c r="C8" s="40"/>
      <c r="D8" s="56"/>
      <c r="E8" s="57"/>
    </row>
    <row r="9" spans="1:13" x14ac:dyDescent="0.25">
      <c r="A9" s="5" t="s">
        <v>63</v>
      </c>
      <c r="B9" s="6"/>
      <c r="C9" s="40"/>
      <c r="D9" s="56"/>
      <c r="E9" s="57"/>
    </row>
    <row r="10" spans="1:13" x14ac:dyDescent="0.25">
      <c r="A10" s="5" t="s">
        <v>59</v>
      </c>
      <c r="B10" s="6"/>
      <c r="C10" s="40"/>
      <c r="D10" s="56"/>
      <c r="E10" s="57"/>
    </row>
    <row r="11" spans="1:13" x14ac:dyDescent="0.25">
      <c r="A11" s="5" t="s">
        <v>64</v>
      </c>
      <c r="B11" s="6"/>
      <c r="C11" s="40"/>
      <c r="D11" s="56"/>
      <c r="E11" s="57"/>
    </row>
    <row r="12" spans="1:13" x14ac:dyDescent="0.25">
      <c r="A12" s="5" t="s">
        <v>65</v>
      </c>
      <c r="B12" s="7"/>
      <c r="C12" s="40"/>
      <c r="D12" s="56"/>
      <c r="E12" s="57"/>
      <c r="F12" s="58"/>
    </row>
    <row r="13" spans="1:13" x14ac:dyDescent="0.25">
      <c r="A13" s="5" t="s">
        <v>66</v>
      </c>
      <c r="B13" s="6"/>
      <c r="C13" s="40"/>
      <c r="D13" s="56"/>
      <c r="E13" s="57"/>
      <c r="F13" s="58"/>
    </row>
    <row r="14" spans="1:13" x14ac:dyDescent="0.25">
      <c r="A14" s="5" t="s">
        <v>67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8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-3410518.5500000003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7">
        <f>SUM(C22:C25)</f>
        <v>-3410518.5500000003</v>
      </c>
    </row>
    <row r="27" spans="1:6" ht="15.75" thickBot="1" x14ac:dyDescent="0.3">
      <c r="A27" s="12" t="s">
        <v>7</v>
      </c>
      <c r="B27" s="22"/>
      <c r="C27" s="69">
        <f>SUM(C26)+C20</f>
        <v>-3410518.5500000003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3.8491775000000002E-3</v>
      </c>
    </row>
    <row r="30" spans="1:6" x14ac:dyDescent="0.25">
      <c r="A30" s="15" t="s">
        <v>9</v>
      </c>
      <c r="B30" s="43"/>
      <c r="C30" s="43">
        <f>(C27+B34)*C29</f>
        <v>134190.99561387982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9">
        <v>38272770.450277343</v>
      </c>
      <c r="C34" s="69">
        <f>C27+C30+B34+C32</f>
        <v>34996442.895891219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pane="bottomLeft" activeCell="F25" sqref="F25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68</v>
      </c>
    </row>
    <row r="4" spans="1:13" x14ac:dyDescent="0.25">
      <c r="A4" s="1"/>
      <c r="B4" s="2" t="s">
        <v>21</v>
      </c>
      <c r="C4" s="2">
        <f>'Monthly Cost Tracker AP6'!C4</f>
        <v>45747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69</v>
      </c>
      <c r="B6" s="6"/>
      <c r="C6" s="40">
        <v>322272.58</v>
      </c>
      <c r="D6" s="56"/>
      <c r="E6" s="57"/>
    </row>
    <row r="7" spans="1:13" x14ac:dyDescent="0.25">
      <c r="A7" s="5" t="s">
        <v>70</v>
      </c>
      <c r="B7" s="6"/>
      <c r="C7" s="40">
        <v>3.84</v>
      </c>
      <c r="D7" s="56"/>
      <c r="E7" s="57"/>
    </row>
    <row r="8" spans="1:13" x14ac:dyDescent="0.25">
      <c r="A8" s="5" t="s">
        <v>71</v>
      </c>
      <c r="B8" s="6"/>
      <c r="C8" s="40">
        <v>0</v>
      </c>
      <c r="D8" s="56"/>
      <c r="E8" s="57"/>
    </row>
    <row r="9" spans="1:13" x14ac:dyDescent="0.25">
      <c r="A9" s="5" t="s">
        <v>72</v>
      </c>
      <c r="B9" s="6"/>
      <c r="C9" s="40">
        <v>0</v>
      </c>
      <c r="D9" s="56"/>
      <c r="E9" s="57"/>
    </row>
    <row r="10" spans="1:13" x14ac:dyDescent="0.25">
      <c r="A10" s="5" t="s">
        <v>73</v>
      </c>
      <c r="B10" s="6"/>
      <c r="C10" s="40">
        <v>0</v>
      </c>
      <c r="D10" s="56"/>
      <c r="E10" s="57"/>
    </row>
    <row r="11" spans="1:13" x14ac:dyDescent="0.25">
      <c r="A11" s="5" t="s">
        <v>64</v>
      </c>
      <c r="B11" s="6"/>
      <c r="C11" s="40">
        <v>0</v>
      </c>
      <c r="D11" s="56"/>
      <c r="E11" s="57"/>
    </row>
    <row r="12" spans="1:13" x14ac:dyDescent="0.25">
      <c r="A12" s="5" t="s">
        <v>65</v>
      </c>
      <c r="B12" s="7"/>
      <c r="C12" s="40">
        <v>0</v>
      </c>
      <c r="D12" s="56"/>
      <c r="E12" s="57"/>
      <c r="F12" s="58"/>
    </row>
    <row r="13" spans="1:13" x14ac:dyDescent="0.25">
      <c r="A13" s="5" t="s">
        <v>66</v>
      </c>
      <c r="B13" s="6"/>
      <c r="C13" s="40">
        <v>-283237.70901804417</v>
      </c>
      <c r="D13" s="56"/>
      <c r="E13" s="57"/>
      <c r="F13" s="58"/>
    </row>
    <row r="14" spans="1:13" x14ac:dyDescent="0.25">
      <c r="A14" s="5" t="s">
        <v>67</v>
      </c>
      <c r="B14" s="6"/>
      <c r="C14" s="40">
        <v>-4100297.8900000011</v>
      </c>
      <c r="D14" s="56"/>
      <c r="E14" s="57"/>
      <c r="F14" s="58"/>
    </row>
    <row r="15" spans="1:13" x14ac:dyDescent="0.25">
      <c r="A15" s="5" t="s">
        <v>2</v>
      </c>
      <c r="B15" s="6"/>
      <c r="C15" s="40">
        <v>7379988.7670025351</v>
      </c>
      <c r="D15" s="56"/>
      <c r="E15" s="57"/>
      <c r="F15" s="58"/>
    </row>
    <row r="16" spans="1:13" x14ac:dyDescent="0.25">
      <c r="A16" s="5" t="s">
        <v>3</v>
      </c>
      <c r="B16" s="6"/>
      <c r="C16" s="40">
        <v>3669907.3333333335</v>
      </c>
      <c r="D16" s="56"/>
      <c r="E16" s="57"/>
      <c r="F16" s="58"/>
    </row>
    <row r="17" spans="1:6" x14ac:dyDescent="0.25">
      <c r="A17" s="5" t="s">
        <v>4</v>
      </c>
      <c r="B17" s="6"/>
      <c r="C17" s="40">
        <v>1790417.7099999997</v>
      </c>
      <c r="D17" s="56"/>
      <c r="E17" s="57"/>
      <c r="F17" s="58"/>
    </row>
    <row r="18" spans="1:6" x14ac:dyDescent="0.25">
      <c r="A18" s="5" t="s">
        <v>49</v>
      </c>
      <c r="B18" s="6"/>
      <c r="C18" s="40">
        <v>202226.12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8">
        <f>SUM(C6:C19)</f>
        <v>9772947.4179844875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4564308.4542626524</v>
      </c>
    </row>
    <row r="25" spans="1:6" x14ac:dyDescent="0.25">
      <c r="A25" s="5" t="s">
        <v>24</v>
      </c>
      <c r="B25" s="21"/>
      <c r="C25" s="40">
        <v>600491.23467867449</v>
      </c>
    </row>
    <row r="26" spans="1:6" x14ac:dyDescent="0.25">
      <c r="A26" s="3" t="s">
        <v>25</v>
      </c>
      <c r="B26" s="6"/>
      <c r="C26" s="67">
        <f>C24+C25</f>
        <v>5164799.6889413269</v>
      </c>
    </row>
    <row r="27" spans="1:6" ht="15.75" thickBot="1" x14ac:dyDescent="0.3">
      <c r="A27" s="12" t="s">
        <v>7</v>
      </c>
      <c r="B27" s="22"/>
      <c r="C27" s="69">
        <f>-C26+C20</f>
        <v>4608147.7290431606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3.8491775000000002E-3</v>
      </c>
    </row>
    <row r="30" spans="1:6" x14ac:dyDescent="0.25">
      <c r="A30" s="15" t="s">
        <v>9</v>
      </c>
      <c r="B30" s="43"/>
      <c r="C30" s="43">
        <f>(C27+B32)*C29</f>
        <v>97589.634888652348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9">
        <v>20745225.787416484</v>
      </c>
      <c r="C32" s="69">
        <f>C27+C30+B32</f>
        <v>25450963.151348297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H19" sqref="H19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6">
        <f>'Monthly Cost Tracker AP6'!C4</f>
        <v>45747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3686362.6100000003</v>
      </c>
    </row>
    <row r="10" spans="1:4" x14ac:dyDescent="0.25">
      <c r="A10" s="35" t="s">
        <v>31</v>
      </c>
      <c r="B10" s="27" t="s">
        <v>30</v>
      </c>
      <c r="C10" s="36">
        <v>868255.44999999972</v>
      </c>
      <c r="D10" s="8"/>
    </row>
    <row r="11" spans="1:4" x14ac:dyDescent="0.25">
      <c r="A11" s="35" t="s">
        <v>32</v>
      </c>
      <c r="B11" s="27" t="s">
        <v>30</v>
      </c>
      <c r="C11" s="36">
        <v>1818058.22</v>
      </c>
      <c r="D11" s="8"/>
    </row>
    <row r="12" spans="1:4" x14ac:dyDescent="0.25">
      <c r="A12" s="35" t="s">
        <v>33</v>
      </c>
      <c r="B12" s="27" t="s">
        <v>34</v>
      </c>
      <c r="C12" s="36">
        <v>864542.88000000012</v>
      </c>
      <c r="D12" s="8"/>
    </row>
    <row r="13" spans="1:4" x14ac:dyDescent="0.25">
      <c r="A13" s="35" t="s">
        <v>35</v>
      </c>
      <c r="B13" s="27" t="s">
        <v>30</v>
      </c>
      <c r="C13" s="36">
        <v>31364.299999999996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43798.48</v>
      </c>
      <c r="D15" s="25"/>
    </row>
    <row r="16" spans="1:4" x14ac:dyDescent="0.25">
      <c r="A16" s="37" t="s">
        <v>38</v>
      </c>
      <c r="B16" s="27" t="s">
        <v>34</v>
      </c>
      <c r="C16" s="36">
        <v>401305.3</v>
      </c>
      <c r="D16" s="25"/>
    </row>
    <row r="17" spans="1:4" x14ac:dyDescent="0.25">
      <c r="A17" s="37" t="s">
        <v>39</v>
      </c>
      <c r="B17" s="27" t="s">
        <v>34</v>
      </c>
      <c r="C17" s="36">
        <v>330964.86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8044652.1000000006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D11" sqref="D11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45747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Mar-2025 kWh</v>
      </c>
      <c r="D10" s="59" t="s">
        <v>56</v>
      </c>
      <c r="E10" s="59" t="s">
        <v>51</v>
      </c>
    </row>
    <row r="11" spans="1:5" x14ac:dyDescent="0.25">
      <c r="A11" s="35" t="s">
        <v>29</v>
      </c>
      <c r="B11" s="27" t="s">
        <v>30</v>
      </c>
      <c r="C11" s="70">
        <v>889059201.21704698</v>
      </c>
      <c r="D11" s="65">
        <f>($E$38/$E$57)</f>
        <v>2.334277972445468E-4</v>
      </c>
      <c r="E11" s="49">
        <f>C11*D11</f>
        <v>207531.13096009157</v>
      </c>
    </row>
    <row r="12" spans="1:5" x14ac:dyDescent="0.25">
      <c r="A12" s="35" t="s">
        <v>31</v>
      </c>
      <c r="B12" s="27" t="s">
        <v>30</v>
      </c>
      <c r="C12" s="70">
        <v>241537708.41334915</v>
      </c>
      <c r="D12" s="65">
        <f>($E$38/$E$57)</f>
        <v>2.334277972445468E-4</v>
      </c>
      <c r="E12" s="49">
        <f>C12*D12</f>
        <v>56381.615226423732</v>
      </c>
    </row>
    <row r="13" spans="1:5" x14ac:dyDescent="0.25">
      <c r="A13" s="35" t="s">
        <v>32</v>
      </c>
      <c r="B13" s="27" t="s">
        <v>30</v>
      </c>
      <c r="C13" s="70">
        <v>553100822.92138612</v>
      </c>
      <c r="D13" s="65">
        <f>($E$38/$E$57)</f>
        <v>2.334277972445468E-4</v>
      </c>
      <c r="E13" s="49">
        <f t="shared" ref="E13:E19" si="0">C13*D13</f>
        <v>129109.1067486853</v>
      </c>
    </row>
    <row r="14" spans="1:5" x14ac:dyDescent="0.25">
      <c r="A14" s="35" t="s">
        <v>33</v>
      </c>
      <c r="B14" s="27" t="s">
        <v>34</v>
      </c>
      <c r="C14" s="70">
        <v>277292409.98102498</v>
      </c>
      <c r="D14" s="65">
        <f>($E$38/$E$57)</f>
        <v>2.334277972445468E-4</v>
      </c>
      <c r="E14" s="49">
        <f t="shared" si="0"/>
        <v>64727.756454502443</v>
      </c>
    </row>
    <row r="15" spans="1:5" x14ac:dyDescent="0.25">
      <c r="A15" s="35" t="s">
        <v>35</v>
      </c>
      <c r="B15" s="27" t="s">
        <v>30</v>
      </c>
      <c r="C15" s="70">
        <v>10139962.515317243</v>
      </c>
      <c r="D15" s="65">
        <f>($E$38/$E$57)</f>
        <v>2.334277972445468E-4</v>
      </c>
      <c r="E15" s="49">
        <f t="shared" si="0"/>
        <v>2366.949114092778</v>
      </c>
    </row>
    <row r="16" spans="1:5" x14ac:dyDescent="0.25">
      <c r="A16" s="35" t="s">
        <v>36</v>
      </c>
      <c r="B16" s="27"/>
      <c r="C16" s="70"/>
      <c r="D16" s="65"/>
      <c r="E16" s="49"/>
    </row>
    <row r="17" spans="1:5" x14ac:dyDescent="0.25">
      <c r="A17" s="37" t="s">
        <v>37</v>
      </c>
      <c r="B17" s="27" t="s">
        <v>34</v>
      </c>
      <c r="C17" s="70">
        <v>16038022.85716394</v>
      </c>
      <c r="D17" s="65">
        <f>($E$38/$E$57)</f>
        <v>2.334277972445468E-4</v>
      </c>
      <c r="E17" s="49">
        <f t="shared" si="0"/>
        <v>3743.7203477054713</v>
      </c>
    </row>
    <row r="18" spans="1:5" x14ac:dyDescent="0.25">
      <c r="A18" s="37" t="s">
        <v>38</v>
      </c>
      <c r="B18" s="27" t="s">
        <v>34</v>
      </c>
      <c r="C18" s="70">
        <v>147481090.96737024</v>
      </c>
      <c r="D18" s="65">
        <f>($E$38/$E$57)</f>
        <v>2.334277972445468E-4</v>
      </c>
      <c r="E18" s="49">
        <f t="shared" si="0"/>
        <v>34426.186199735865</v>
      </c>
    </row>
    <row r="19" spans="1:5" x14ac:dyDescent="0.25">
      <c r="A19" s="37" t="s">
        <v>39</v>
      </c>
      <c r="B19" s="27" t="s">
        <v>34</v>
      </c>
      <c r="C19" s="70">
        <v>121603040.12734146</v>
      </c>
      <c r="D19" s="65">
        <f>($E$38/$E$57)</f>
        <v>2.334277972445468E-4</v>
      </c>
      <c r="E19" s="49">
        <f t="shared" si="0"/>
        <v>28385.529795165552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2256252259</v>
      </c>
      <c r="D21" s="51"/>
      <c r="E21" s="51">
        <f t="shared" ref="E21" si="1">SUM(E11:E20)</f>
        <v>526671.99484640278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53</v>
      </c>
      <c r="B30" s="52"/>
      <c r="C30" s="52"/>
      <c r="D30" s="52"/>
      <c r="E30" s="52"/>
    </row>
    <row r="38" spans="1:7" x14ac:dyDescent="0.25">
      <c r="E38" s="25">
        <v>7205895</v>
      </c>
      <c r="G38" s="8"/>
    </row>
    <row r="40" spans="1:7" x14ac:dyDescent="0.25">
      <c r="A40" s="52" t="s">
        <v>54</v>
      </c>
      <c r="B40" s="52"/>
      <c r="C40" s="52"/>
      <c r="D40" s="52"/>
      <c r="E40" s="52"/>
    </row>
    <row r="50" spans="5:5" x14ac:dyDescent="0.25">
      <c r="E50" s="62">
        <v>13281323630</v>
      </c>
    </row>
    <row r="51" spans="5:5" x14ac:dyDescent="0.25">
      <c r="E51" s="62">
        <v>3137528082</v>
      </c>
    </row>
    <row r="52" spans="5:5" x14ac:dyDescent="0.25">
      <c r="E52" s="62">
        <v>7243993310</v>
      </c>
    </row>
    <row r="53" spans="5:5" x14ac:dyDescent="0.25">
      <c r="E53" s="62">
        <v>3510154524</v>
      </c>
    </row>
    <row r="54" spans="5:5" x14ac:dyDescent="0.25">
      <c r="E54" s="62">
        <v>3555986080</v>
      </c>
    </row>
    <row r="55" spans="5:5" x14ac:dyDescent="0.25">
      <c r="E55" s="62">
        <v>90105532</v>
      </c>
    </row>
    <row r="56" spans="5:5" x14ac:dyDescent="0.25">
      <c r="E56" s="62">
        <v>50818446</v>
      </c>
    </row>
    <row r="57" spans="5:5" ht="15.75" thickBot="1" x14ac:dyDescent="0.3">
      <c r="E57" s="63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B21" sqref="B21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45747</v>
      </c>
    </row>
    <row r="6" spans="1:8" x14ac:dyDescent="0.25">
      <c r="A6" s="17"/>
      <c r="B6" s="16"/>
      <c r="D6" s="8"/>
    </row>
    <row r="7" spans="1:8" ht="15" customHeight="1" x14ac:dyDescent="0.25">
      <c r="A7" t="s">
        <v>58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E27" sqref="E27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45747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57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3686362.6100000003</v>
      </c>
      <c r="D8" s="39">
        <v>1005137000</v>
      </c>
      <c r="E8" s="64">
        <v>3.1267489966829796E-3</v>
      </c>
      <c r="F8" s="36">
        <f>D8*E8</f>
        <v>3142811.1062789401</v>
      </c>
      <c r="G8" s="36">
        <f>F8-C8</f>
        <v>-543551.50372106023</v>
      </c>
    </row>
    <row r="9" spans="1:7" x14ac:dyDescent="0.25">
      <c r="A9" s="27" t="s">
        <v>31</v>
      </c>
      <c r="B9" s="27" t="s">
        <v>30</v>
      </c>
      <c r="C9" s="36">
        <f>'18A'!C10</f>
        <v>868255.44999999972</v>
      </c>
      <c r="D9" s="39">
        <v>237400740</v>
      </c>
      <c r="E9" s="64">
        <v>3.1267489966829796E-3</v>
      </c>
      <c r="F9" s="36">
        <f t="shared" ref="F9:F16" si="0">D9*E9</f>
        <v>742292.52560679684</v>
      </c>
      <c r="G9" s="36">
        <f t="shared" ref="G9:G16" si="1">F9-C9</f>
        <v>-125962.92439320288</v>
      </c>
    </row>
    <row r="10" spans="1:7" x14ac:dyDescent="0.25">
      <c r="A10" s="27" t="s">
        <v>32</v>
      </c>
      <c r="B10" s="27" t="s">
        <v>30</v>
      </c>
      <c r="C10" s="36">
        <f>'18A'!C11</f>
        <v>1818058.22</v>
      </c>
      <c r="D10" s="39">
        <v>580916060</v>
      </c>
      <c r="E10" s="64">
        <v>3.1267489966829796E-3</v>
      </c>
      <c r="F10" s="36">
        <f t="shared" si="0"/>
        <v>1816378.7077620295</v>
      </c>
      <c r="G10" s="36">
        <f t="shared" si="1"/>
        <v>-1679.5122379704844</v>
      </c>
    </row>
    <row r="11" spans="1:7" x14ac:dyDescent="0.25">
      <c r="A11" s="27" t="s">
        <v>33</v>
      </c>
      <c r="B11" s="27" t="s">
        <v>34</v>
      </c>
      <c r="C11" s="36">
        <f>'18A'!C12</f>
        <v>864542.88000000012</v>
      </c>
      <c r="D11" s="39">
        <v>278397090</v>
      </c>
      <c r="E11" s="64">
        <v>3.1267489966829796E-3</v>
      </c>
      <c r="F11" s="36">
        <f t="shared" si="0"/>
        <v>870477.8218369612</v>
      </c>
      <c r="G11" s="36">
        <f t="shared" si="1"/>
        <v>5934.9418369610794</v>
      </c>
    </row>
    <row r="12" spans="1:7" x14ac:dyDescent="0.25">
      <c r="A12" s="27" t="s">
        <v>42</v>
      </c>
      <c r="B12" s="27" t="s">
        <v>30</v>
      </c>
      <c r="C12" s="36">
        <f>'18A'!C13</f>
        <v>31364.299999999996</v>
      </c>
      <c r="D12" s="39">
        <v>11911522.495500002</v>
      </c>
      <c r="E12" s="64">
        <v>3.1267489966829796E-3</v>
      </c>
      <c r="F12" s="36">
        <f t="shared" si="0"/>
        <v>37244.341011771372</v>
      </c>
      <c r="G12" s="36">
        <f t="shared" si="1"/>
        <v>5880.0410117713764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4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43798.48</v>
      </c>
      <c r="D14" s="39">
        <v>14738623.952710375</v>
      </c>
      <c r="E14" s="64">
        <v>3.1267489966829796E-3</v>
      </c>
      <c r="F14" s="36">
        <f t="shared" si="0"/>
        <v>46083.977656624898</v>
      </c>
      <c r="G14" s="36">
        <f t="shared" si="1"/>
        <v>2285.4976566248952</v>
      </c>
    </row>
    <row r="15" spans="1:7" x14ac:dyDescent="0.25">
      <c r="A15" s="28" t="s">
        <v>38</v>
      </c>
      <c r="B15" s="27" t="s">
        <v>34</v>
      </c>
      <c r="C15" s="36">
        <f>'18A'!C16</f>
        <v>401305.3</v>
      </c>
      <c r="D15" s="39">
        <v>149224978.0498068</v>
      </c>
      <c r="E15" s="64">
        <v>3.1267489966829796E-3</v>
      </c>
      <c r="F15" s="36">
        <f t="shared" si="0"/>
        <v>466589.05039727309</v>
      </c>
      <c r="G15" s="36">
        <f t="shared" si="1"/>
        <v>65283.750397273107</v>
      </c>
    </row>
    <row r="16" spans="1:7" x14ac:dyDescent="0.25">
      <c r="A16" s="28" t="s">
        <v>39</v>
      </c>
      <c r="B16" s="27" t="s">
        <v>34</v>
      </c>
      <c r="C16" s="36">
        <f>'18A'!C17</f>
        <v>330964.86</v>
      </c>
      <c r="D16" s="39">
        <v>128531467.99748282</v>
      </c>
      <c r="E16" s="64">
        <v>3.1267489966829796E-3</v>
      </c>
      <c r="F16" s="36">
        <f t="shared" si="0"/>
        <v>401885.63860331994</v>
      </c>
      <c r="G16" s="36">
        <f t="shared" si="1"/>
        <v>70920.778603319952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8044652.1000000006</v>
      </c>
      <c r="D18" s="41">
        <f>SUM(D8:D17)</f>
        <v>2406257482.4955001</v>
      </c>
      <c r="E18" s="30"/>
      <c r="F18" s="34">
        <f>SUM(F8:F17)</f>
        <v>7523763.1691537173</v>
      </c>
      <c r="G18" s="34">
        <f>SUM(G8:G17)</f>
        <v>-520888.93084628315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E28" sqref="E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45747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B18" sqref="B18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45747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2025-05-08T17:57:11Z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