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5\"/>
    </mc:Choice>
  </mc:AlternateContent>
  <xr:revisionPtr revIDLastSave="0" documentId="13_ncr:1_{FEB6FAD2-E886-493B-9D37-90CF3E762796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6" sheetId="15" r:id="rId1"/>
    <sheet name="Monthly Cost Tracker AP7" sheetId="16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0">#REF!</definedName>
    <definedName name="p" localSheetId="1">#REF!</definedName>
    <definedName name="p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0">#REF!</definedName>
    <definedName name="q" localSheetId="1">#REF!</definedName>
    <definedName name="q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0">#REF!</definedName>
    <definedName name="rr" localSheetId="1">#REF!</definedName>
    <definedName name="rr">#REF!</definedName>
    <definedName name="rrr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0" hidden="1">#REF!</definedName>
    <definedName name="z" localSheetId="1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6" l="1"/>
  <c r="D11" i="6" l="1"/>
  <c r="C29" i="16"/>
  <c r="C26" i="15"/>
  <c r="C4" i="16"/>
  <c r="D12" i="6" l="1"/>
  <c r="D14" i="6"/>
  <c r="A5" i="5" l="1"/>
  <c r="F8" i="8" l="1"/>
  <c r="E57" i="6" l="1"/>
  <c r="D15" i="6" l="1"/>
  <c r="E12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20" i="16" l="1"/>
  <c r="C27" i="16" s="1"/>
  <c r="C30" i="16" s="1"/>
  <c r="C32" i="16" s="1"/>
  <c r="C30" i="15" l="1"/>
  <c r="C34" i="15" s="1"/>
</calcChain>
</file>

<file path=xl/sharedStrings.xml><?xml version="1.0" encoding="utf-8"?>
<sst xmlns="http://schemas.openxmlformats.org/spreadsheetml/2006/main" count="151" uniqueCount="74">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</sst>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9" fontId="14" fillId="0" borderId="0" xfId="5" applyNumberFormat="1" applyFont="1" applyFill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4"/>
  <sheetViews>
    <sheetView tabSelected="1" zoomScaleNormal="100" workbookViewId="0">
      <pane ySplit="4" topLeftCell="A5" activePane="bottomLeft" state="frozen"/>
      <selection activeCell="B30" sqref="B30"/>
      <selection pane="bottomLeft" activeCell="F23" sqref="F23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55</v>
      </c>
    </row>
    <row r="4" spans="1:13" x14ac:dyDescent="0.25">
      <c r="A4" s="1"/>
      <c r="B4" s="2" t="s">
        <v>21</v>
      </c>
      <c r="C4" s="2">
        <v>45808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61</v>
      </c>
      <c r="B6" s="6"/>
      <c r="C6" s="40"/>
      <c r="D6" s="56"/>
      <c r="E6" s="57"/>
    </row>
    <row r="7" spans="1:13" x14ac:dyDescent="0.25">
      <c r="A7" s="5" t="s">
        <v>62</v>
      </c>
      <c r="B7" s="6"/>
      <c r="C7" s="40"/>
      <c r="D7" s="56"/>
      <c r="E7" s="57"/>
    </row>
    <row r="8" spans="1:13" x14ac:dyDescent="0.25">
      <c r="A8" s="5" t="s">
        <v>60</v>
      </c>
      <c r="B8" s="6"/>
      <c r="C8" s="40"/>
      <c r="D8" s="56"/>
      <c r="E8" s="57"/>
    </row>
    <row r="9" spans="1:13" x14ac:dyDescent="0.25">
      <c r="A9" s="5" t="s">
        <v>63</v>
      </c>
      <c r="B9" s="6"/>
      <c r="C9" s="40"/>
      <c r="D9" s="56"/>
      <c r="E9" s="57"/>
    </row>
    <row r="10" spans="1:13" x14ac:dyDescent="0.25">
      <c r="A10" s="5" t="s">
        <v>59</v>
      </c>
      <c r="B10" s="6"/>
      <c r="C10" s="40"/>
      <c r="D10" s="56"/>
      <c r="E10" s="57"/>
    </row>
    <row r="11" spans="1:13" x14ac:dyDescent="0.25">
      <c r="A11" s="5" t="s">
        <v>64</v>
      </c>
      <c r="B11" s="6"/>
      <c r="C11" s="40"/>
      <c r="D11" s="56"/>
      <c r="E11" s="57"/>
    </row>
    <row r="12" spans="1:13" x14ac:dyDescent="0.25">
      <c r="A12" s="5" t="s">
        <v>65</v>
      </c>
      <c r="B12" s="7"/>
      <c r="C12" s="40"/>
      <c r="D12" s="56"/>
      <c r="E12" s="57"/>
      <c r="F12" s="58"/>
    </row>
    <row r="13" spans="1:13" x14ac:dyDescent="0.25">
      <c r="A13" s="5" t="s">
        <v>66</v>
      </c>
      <c r="B13" s="6"/>
      <c r="C13" s="40"/>
      <c r="D13" s="56"/>
      <c r="E13" s="57"/>
      <c r="F13" s="58"/>
    </row>
    <row r="14" spans="1:13" x14ac:dyDescent="0.25">
      <c r="A14" s="5" t="s">
        <v>67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8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>
        <v>-2762900.73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7">
        <f>SUM(C22:C25)</f>
        <v>-2762900.73</v>
      </c>
    </row>
    <row r="27" spans="1:6" ht="15.75" thickBot="1" x14ac:dyDescent="0.3">
      <c r="A27" s="12" t="s">
        <v>7</v>
      </c>
      <c r="B27" s="22"/>
      <c r="C27" s="69">
        <f>SUM(C26)+C20</f>
        <v>-2762900.73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v>3.8286058333333334E-3</v>
      </c>
    </row>
    <row r="30" spans="1:6" x14ac:dyDescent="0.25">
      <c r="A30" s="15" t="s">
        <v>9</v>
      </c>
      <c r="B30" s="43"/>
      <c r="C30" s="43">
        <f>(C27+B34)*C29</f>
        <v>113106.54049952194</v>
      </c>
      <c r="D30" s="56"/>
      <c r="E30" s="57"/>
      <c r="F30" s="58"/>
    </row>
    <row r="31" spans="1:6" x14ac:dyDescent="0.25">
      <c r="A31" s="15"/>
      <c r="B31" s="43"/>
      <c r="C31" s="43"/>
      <c r="D31" s="56"/>
      <c r="E31" s="57"/>
      <c r="F31" s="58"/>
    </row>
    <row r="32" spans="1:6" x14ac:dyDescent="0.25">
      <c r="A32" s="15"/>
      <c r="B32" s="43"/>
      <c r="C32" s="43"/>
      <c r="D32" s="56"/>
      <c r="E32" s="57"/>
      <c r="F32" s="58"/>
    </row>
    <row r="33" spans="1:3" x14ac:dyDescent="0.25">
      <c r="A33" s="3"/>
      <c r="B33" s="46"/>
      <c r="C33" s="46"/>
    </row>
    <row r="34" spans="1:3" ht="15.75" thickBot="1" x14ac:dyDescent="0.3">
      <c r="A34" s="12" t="s">
        <v>10</v>
      </c>
      <c r="B34" s="69">
        <v>32305388.367346302</v>
      </c>
      <c r="C34" s="69">
        <f>C27+C30+B34+C32</f>
        <v>29655594.177845825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activeCell="B30" sqref="B30"/>
      <selection pane="bottomLeft" activeCell="B30" sqref="B30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68</v>
      </c>
    </row>
    <row r="4" spans="1:13" x14ac:dyDescent="0.25">
      <c r="A4" s="1"/>
      <c r="B4" s="2" t="s">
        <v>21</v>
      </c>
      <c r="C4" s="2">
        <f>'Monthly Cost Tracker AP6'!C4</f>
        <v>45808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69</v>
      </c>
      <c r="B6" s="6"/>
      <c r="C6" s="40">
        <v>93028.4</v>
      </c>
      <c r="D6" s="56"/>
      <c r="E6" s="57"/>
    </row>
    <row r="7" spans="1:13" x14ac:dyDescent="0.25">
      <c r="A7" s="5" t="s">
        <v>70</v>
      </c>
      <c r="B7" s="6"/>
      <c r="C7" s="40">
        <v>9137.98</v>
      </c>
      <c r="D7" s="56"/>
      <c r="E7" s="57"/>
    </row>
    <row r="8" spans="1:13" x14ac:dyDescent="0.25">
      <c r="A8" s="5" t="s">
        <v>71</v>
      </c>
      <c r="B8" s="6"/>
      <c r="C8" s="40">
        <v>0</v>
      </c>
      <c r="D8" s="56"/>
      <c r="E8" s="57"/>
    </row>
    <row r="9" spans="1:13" x14ac:dyDescent="0.25">
      <c r="A9" s="5" t="s">
        <v>72</v>
      </c>
      <c r="B9" s="6"/>
      <c r="C9" s="40">
        <v>0</v>
      </c>
      <c r="D9" s="56"/>
      <c r="E9" s="57"/>
    </row>
    <row r="10" spans="1:13" x14ac:dyDescent="0.25">
      <c r="A10" s="5" t="s">
        <v>73</v>
      </c>
      <c r="B10" s="6"/>
      <c r="C10" s="40">
        <v>0</v>
      </c>
      <c r="D10" s="56"/>
      <c r="E10" s="57"/>
    </row>
    <row r="11" spans="1:13" x14ac:dyDescent="0.25">
      <c r="A11" s="5" t="s">
        <v>64</v>
      </c>
      <c r="B11" s="6"/>
      <c r="C11" s="40">
        <v>0</v>
      </c>
      <c r="D11" s="56"/>
      <c r="E11" s="57"/>
    </row>
    <row r="12" spans="1:13" x14ac:dyDescent="0.25">
      <c r="A12" s="5" t="s">
        <v>65</v>
      </c>
      <c r="B12" s="7"/>
      <c r="C12" s="40">
        <v>0</v>
      </c>
      <c r="D12" s="56"/>
      <c r="E12" s="57"/>
      <c r="F12" s="58"/>
    </row>
    <row r="13" spans="1:13" x14ac:dyDescent="0.25">
      <c r="A13" s="5" t="s">
        <v>66</v>
      </c>
      <c r="B13" s="6"/>
      <c r="C13" s="40">
        <v>-581775.5145431743</v>
      </c>
      <c r="D13" s="56"/>
      <c r="E13" s="57"/>
      <c r="F13" s="58"/>
    </row>
    <row r="14" spans="1:13" x14ac:dyDescent="0.25">
      <c r="A14" s="5" t="s">
        <v>67</v>
      </c>
      <c r="B14" s="6"/>
      <c r="C14" s="40">
        <v>-4469097.1900000097</v>
      </c>
      <c r="D14" s="56"/>
      <c r="E14" s="57"/>
      <c r="F14" s="58"/>
    </row>
    <row r="15" spans="1:13" x14ac:dyDescent="0.25">
      <c r="A15" s="5" t="s">
        <v>2</v>
      </c>
      <c r="B15" s="6"/>
      <c r="C15" s="40">
        <v>7365950.7670025351</v>
      </c>
      <c r="D15" s="56"/>
      <c r="E15" s="57"/>
      <c r="F15" s="58"/>
    </row>
    <row r="16" spans="1:13" x14ac:dyDescent="0.25">
      <c r="A16" s="5" t="s">
        <v>3</v>
      </c>
      <c r="B16" s="6"/>
      <c r="C16" s="40">
        <v>3666046.3333333335</v>
      </c>
      <c r="D16" s="56"/>
      <c r="E16" s="57"/>
      <c r="F16" s="58"/>
    </row>
    <row r="17" spans="1:6" x14ac:dyDescent="0.25">
      <c r="A17" s="5" t="s">
        <v>4</v>
      </c>
      <c r="B17" s="6"/>
      <c r="C17" s="40">
        <v>782651.27999999921</v>
      </c>
      <c r="D17" s="56"/>
      <c r="E17" s="57"/>
      <c r="F17" s="58"/>
    </row>
    <row r="18" spans="1:6" x14ac:dyDescent="0.25">
      <c r="A18" s="5" t="s">
        <v>49</v>
      </c>
      <c r="B18" s="6"/>
      <c r="C18" s="40">
        <v>213069</v>
      </c>
      <c r="D18" s="56"/>
      <c r="E18" s="57"/>
      <c r="F18" s="58"/>
    </row>
    <row r="19" spans="1:6" x14ac:dyDescent="0.25">
      <c r="A19" s="5" t="s">
        <v>5</v>
      </c>
      <c r="B19" s="6"/>
      <c r="C19" s="40">
        <v>791666.66666666663</v>
      </c>
      <c r="D19" s="56"/>
      <c r="E19" s="57"/>
      <c r="F19" s="58"/>
    </row>
    <row r="20" spans="1:6" ht="15.75" thickBot="1" x14ac:dyDescent="0.3">
      <c r="A20" s="3" t="s">
        <v>6</v>
      </c>
      <c r="B20" s="9"/>
      <c r="C20" s="68">
        <f>SUM(C6:C19)</f>
        <v>7870677.7224593507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>
        <v>4564308.4542626524</v>
      </c>
    </row>
    <row r="25" spans="1:6" x14ac:dyDescent="0.25">
      <c r="A25" s="5" t="s">
        <v>24</v>
      </c>
      <c r="B25" s="21"/>
      <c r="C25" s="40">
        <v>600491.23467867449</v>
      </c>
    </row>
    <row r="26" spans="1:6" x14ac:dyDescent="0.25">
      <c r="A26" s="3" t="s">
        <v>25</v>
      </c>
      <c r="B26" s="6"/>
      <c r="C26" s="67">
        <f>C24+C25</f>
        <v>5164799.6889413269</v>
      </c>
    </row>
    <row r="27" spans="1:6" ht="15.75" thickBot="1" x14ac:dyDescent="0.3">
      <c r="A27" s="12" t="s">
        <v>7</v>
      </c>
      <c r="B27" s="22"/>
      <c r="C27" s="69">
        <f>-C26+C20</f>
        <v>2705878.0335180238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3.8286058333333334E-3</v>
      </c>
    </row>
    <row r="30" spans="1:6" x14ac:dyDescent="0.25">
      <c r="A30" s="15" t="s">
        <v>9</v>
      </c>
      <c r="B30" s="43"/>
      <c r="C30" s="43">
        <f>(C27+B32)*C29</f>
        <v>131750.76732816562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9">
        <v>31706326.581825804</v>
      </c>
      <c r="C32" s="69">
        <f>C27+C30+B32</f>
        <v>34543955.382671997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C27" sqref="C27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6">
        <f>'Monthly Cost Tracker AP6'!C4</f>
        <v>45808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2318781.66</v>
      </c>
    </row>
    <row r="10" spans="1:4" x14ac:dyDescent="0.25">
      <c r="A10" s="35" t="s">
        <v>31</v>
      </c>
      <c r="B10" s="27" t="s">
        <v>30</v>
      </c>
      <c r="C10" s="36">
        <v>677123.69000000029</v>
      </c>
      <c r="D10" s="8"/>
    </row>
    <row r="11" spans="1:4" x14ac:dyDescent="0.25">
      <c r="A11" s="35" t="s">
        <v>32</v>
      </c>
      <c r="B11" s="27" t="s">
        <v>30</v>
      </c>
      <c r="C11" s="36">
        <v>1668601.1100000003</v>
      </c>
      <c r="D11" s="8"/>
    </row>
    <row r="12" spans="1:4" x14ac:dyDescent="0.25">
      <c r="A12" s="35" t="s">
        <v>33</v>
      </c>
      <c r="B12" s="27" t="s">
        <v>34</v>
      </c>
      <c r="C12" s="36">
        <v>888819.9</v>
      </c>
      <c r="D12" s="8"/>
    </row>
    <row r="13" spans="1:4" x14ac:dyDescent="0.25">
      <c r="A13" s="35" t="s">
        <v>35</v>
      </c>
      <c r="B13" s="27" t="s">
        <v>30</v>
      </c>
      <c r="C13" s="36">
        <v>26186.400000000001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45629.46</v>
      </c>
      <c r="D15" s="25"/>
    </row>
    <row r="16" spans="1:4" x14ac:dyDescent="0.25">
      <c r="A16" s="37" t="s">
        <v>38</v>
      </c>
      <c r="B16" s="27" t="s">
        <v>34</v>
      </c>
      <c r="C16" s="36">
        <v>482920.10000000003</v>
      </c>
      <c r="D16" s="25"/>
    </row>
    <row r="17" spans="1:4" x14ac:dyDescent="0.25">
      <c r="A17" s="37" t="s">
        <v>39</v>
      </c>
      <c r="B17" s="27" t="s">
        <v>34</v>
      </c>
      <c r="C17" s="36">
        <v>409003.87000000005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6517066.1900000013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58"/>
  <sheetViews>
    <sheetView workbookViewId="0">
      <selection activeCell="B30" sqref="B30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7" max="7" width="11.5703125" bestFit="1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45808</v>
      </c>
    </row>
    <row r="7" spans="1:5" x14ac:dyDescent="0.25">
      <c r="A7" s="17"/>
      <c r="B7" s="16"/>
      <c r="D7" s="8"/>
    </row>
    <row r="8" spans="1:5" x14ac:dyDescent="0.25">
      <c r="A8" s="48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May-2025 kWh</v>
      </c>
      <c r="D10" s="59" t="s">
        <v>56</v>
      </c>
      <c r="E10" s="59" t="s">
        <v>51</v>
      </c>
    </row>
    <row r="11" spans="1:5" x14ac:dyDescent="0.25">
      <c r="A11" s="35" t="s">
        <v>29</v>
      </c>
      <c r="B11" s="27" t="s">
        <v>30</v>
      </c>
      <c r="C11" s="70">
        <v>775859527.86157703</v>
      </c>
      <c r="D11" s="65">
        <f>($E$38/$E$57)</f>
        <v>2.334277972445468E-4</v>
      </c>
      <c r="E11" s="49">
        <f>C11*D11</f>
        <v>181107.18055992201</v>
      </c>
    </row>
    <row r="12" spans="1:5" x14ac:dyDescent="0.25">
      <c r="A12" s="35" t="s">
        <v>31</v>
      </c>
      <c r="B12" s="27" t="s">
        <v>30</v>
      </c>
      <c r="C12" s="70">
        <v>229742803.68206877</v>
      </c>
      <c r="D12" s="65">
        <f>($E$38/$E$57)</f>
        <v>2.334277972445468E-4</v>
      </c>
      <c r="E12" s="49">
        <f>C12*D12</f>
        <v>53628.356596291669</v>
      </c>
    </row>
    <row r="13" spans="1:5" x14ac:dyDescent="0.25">
      <c r="A13" s="35" t="s">
        <v>32</v>
      </c>
      <c r="B13" s="27" t="s">
        <v>30</v>
      </c>
      <c r="C13" s="70">
        <v>573547315.52010024</v>
      </c>
      <c r="D13" s="65">
        <f>($E$38/$E$57)</f>
        <v>2.334277972445468E-4</v>
      </c>
      <c r="E13" s="49">
        <f t="shared" ref="E13:E19" si="0">C13*D13</f>
        <v>133881.88647738006</v>
      </c>
    </row>
    <row r="14" spans="1:5" x14ac:dyDescent="0.25">
      <c r="A14" s="35" t="s">
        <v>33</v>
      </c>
      <c r="B14" s="27" t="s">
        <v>34</v>
      </c>
      <c r="C14" s="70">
        <v>298045976.95536035</v>
      </c>
      <c r="D14" s="65">
        <f>($E$38/$E$57)</f>
        <v>2.334277972445468E-4</v>
      </c>
      <c r="E14" s="49">
        <f t="shared" si="0"/>
        <v>69572.215878288727</v>
      </c>
    </row>
    <row r="15" spans="1:5" x14ac:dyDescent="0.25">
      <c r="A15" s="35" t="s">
        <v>35</v>
      </c>
      <c r="B15" s="27" t="s">
        <v>30</v>
      </c>
      <c r="C15" s="70">
        <v>8056270.6003275216</v>
      </c>
      <c r="D15" s="65">
        <f>($E$38/$E$57)</f>
        <v>2.334277972445468E-4</v>
      </c>
      <c r="E15" s="49">
        <f t="shared" si="0"/>
        <v>1880.557500240456</v>
      </c>
    </row>
    <row r="16" spans="1:5" x14ac:dyDescent="0.25">
      <c r="A16" s="35" t="s">
        <v>36</v>
      </c>
      <c r="B16" s="27"/>
      <c r="C16" s="70"/>
      <c r="D16" s="65"/>
      <c r="E16" s="49"/>
    </row>
    <row r="17" spans="1:5" x14ac:dyDescent="0.25">
      <c r="A17" s="37" t="s">
        <v>37</v>
      </c>
      <c r="B17" s="27" t="s">
        <v>34</v>
      </c>
      <c r="C17" s="70">
        <v>15533822.336748168</v>
      </c>
      <c r="D17" s="65">
        <f>($E$38/$E$57)</f>
        <v>2.334277972445468E-4</v>
      </c>
      <c r="E17" s="49">
        <f t="shared" si="0"/>
        <v>3626.0259308552636</v>
      </c>
    </row>
    <row r="18" spans="1:5" x14ac:dyDescent="0.25">
      <c r="A18" s="37" t="s">
        <v>38</v>
      </c>
      <c r="B18" s="27" t="s">
        <v>34</v>
      </c>
      <c r="C18" s="70">
        <v>164402477.29262605</v>
      </c>
      <c r="D18" s="65">
        <f>($E$38/$E$57)</f>
        <v>2.334277972445468E-4</v>
      </c>
      <c r="E18" s="49">
        <f t="shared" si="0"/>
        <v>38376.108135964321</v>
      </c>
    </row>
    <row r="19" spans="1:5" x14ac:dyDescent="0.25">
      <c r="A19" s="37" t="s">
        <v>39</v>
      </c>
      <c r="B19" s="27" t="s">
        <v>34</v>
      </c>
      <c r="C19" s="70">
        <v>139238855.751192</v>
      </c>
      <c r="D19" s="65">
        <f>($E$38/$E$57)</f>
        <v>2.334277972445468E-4</v>
      </c>
      <c r="E19" s="49">
        <f t="shared" si="0"/>
        <v>32502.219388851947</v>
      </c>
    </row>
    <row r="20" spans="1:5" x14ac:dyDescent="0.25">
      <c r="C20" s="50"/>
      <c r="D20" s="50"/>
      <c r="E20" s="50"/>
    </row>
    <row r="21" spans="1:5" ht="15.75" thickBot="1" x14ac:dyDescent="0.3">
      <c r="A21" s="33" t="s">
        <v>27</v>
      </c>
      <c r="B21" s="32"/>
      <c r="C21" s="51">
        <f>SUM(C11:C20)</f>
        <v>2204427050</v>
      </c>
      <c r="D21" s="51"/>
      <c r="E21" s="51">
        <f t="shared" ref="E21" si="1">SUM(E11:E20)</f>
        <v>514574.55046779441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2" t="s">
        <v>53</v>
      </c>
      <c r="B30" s="52"/>
      <c r="C30" s="52"/>
      <c r="D30" s="52"/>
      <c r="E30" s="52"/>
    </row>
    <row r="38" spans="1:7" x14ac:dyDescent="0.25">
      <c r="E38" s="25">
        <v>7205895</v>
      </c>
      <c r="G38" s="8"/>
    </row>
    <row r="40" spans="1:7" x14ac:dyDescent="0.25">
      <c r="A40" s="52" t="s">
        <v>54</v>
      </c>
      <c r="B40" s="52"/>
      <c r="C40" s="52"/>
      <c r="D40" s="52"/>
      <c r="E40" s="52"/>
    </row>
    <row r="50" spans="5:5" x14ac:dyDescent="0.25">
      <c r="E50" s="62">
        <v>13281323630</v>
      </c>
    </row>
    <row r="51" spans="5:5" x14ac:dyDescent="0.25">
      <c r="E51" s="62">
        <v>3137528082</v>
      </c>
    </row>
    <row r="52" spans="5:5" x14ac:dyDescent="0.25">
      <c r="E52" s="62">
        <v>7243993310</v>
      </c>
    </row>
    <row r="53" spans="5:5" x14ac:dyDescent="0.25">
      <c r="E53" s="62">
        <v>3510154524</v>
      </c>
    </row>
    <row r="54" spans="5:5" x14ac:dyDescent="0.25">
      <c r="E54" s="62">
        <v>3555986080</v>
      </c>
    </row>
    <row r="55" spans="5:5" x14ac:dyDescent="0.25">
      <c r="E55" s="62">
        <v>90105532</v>
      </c>
    </row>
    <row r="56" spans="5:5" x14ac:dyDescent="0.25">
      <c r="E56" s="62">
        <v>50818446</v>
      </c>
    </row>
    <row r="57" spans="5:5" ht="15.75" thickBot="1" x14ac:dyDescent="0.3">
      <c r="E57" s="63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B30" sqref="B30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45808</v>
      </c>
    </row>
    <row r="6" spans="1:8" x14ac:dyDescent="0.25">
      <c r="A6" s="17"/>
      <c r="B6" s="16"/>
      <c r="D6" s="8"/>
    </row>
    <row r="7" spans="1:8" ht="15" customHeight="1" x14ac:dyDescent="0.25">
      <c r="A7" t="s">
        <v>58</v>
      </c>
      <c r="B7" s="61"/>
      <c r="C7" s="61"/>
      <c r="D7" s="61"/>
      <c r="E7" s="61"/>
      <c r="F7" s="61"/>
      <c r="G7" s="61"/>
      <c r="H7" s="61"/>
    </row>
    <row r="8" spans="1:8" x14ac:dyDescent="0.25">
      <c r="A8" s="60"/>
      <c r="B8" s="60"/>
      <c r="C8" s="60"/>
      <c r="D8" s="60"/>
      <c r="E8" s="60"/>
      <c r="F8" s="60"/>
      <c r="G8" s="60"/>
      <c r="H8" s="60"/>
    </row>
    <row r="9" spans="1:8" x14ac:dyDescent="0.25">
      <c r="A9" s="60"/>
      <c r="B9" s="60"/>
      <c r="C9" s="60"/>
      <c r="D9" s="60"/>
      <c r="E9" s="60"/>
      <c r="F9" s="60"/>
      <c r="G9" s="60"/>
      <c r="H9" s="6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C26" sqref="C26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45808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57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2318781.66</v>
      </c>
      <c r="D8" s="39">
        <v>798691000</v>
      </c>
      <c r="E8" s="64">
        <v>3.1267489966829796E-3</v>
      </c>
      <c r="F8" s="36">
        <f>D8*E8</f>
        <v>2497306.2829097258</v>
      </c>
      <c r="G8" s="36">
        <f>F8-C8</f>
        <v>178524.62290972564</v>
      </c>
    </row>
    <row r="9" spans="1:7" x14ac:dyDescent="0.25">
      <c r="A9" s="27" t="s">
        <v>31</v>
      </c>
      <c r="B9" s="27" t="s">
        <v>30</v>
      </c>
      <c r="C9" s="36">
        <f>'18A'!C10</f>
        <v>677123.69000000029</v>
      </c>
      <c r="D9" s="39">
        <v>231579490</v>
      </c>
      <c r="E9" s="64">
        <v>3.1267489966829796E-3</v>
      </c>
      <c r="F9" s="36">
        <f t="shared" ref="F9:F16" si="0">D9*E9</f>
        <v>724090.93800985615</v>
      </c>
      <c r="G9" s="36">
        <f t="shared" ref="G9:G16" si="1">F9-C9</f>
        <v>46967.248009855859</v>
      </c>
    </row>
    <row r="10" spans="1:7" x14ac:dyDescent="0.25">
      <c r="A10" s="27" t="s">
        <v>32</v>
      </c>
      <c r="B10" s="27" t="s">
        <v>30</v>
      </c>
      <c r="C10" s="36">
        <f>'18A'!C11</f>
        <v>1668601.1100000003</v>
      </c>
      <c r="D10" s="39">
        <v>614205059.99999988</v>
      </c>
      <c r="E10" s="64">
        <v>3.1267489966829796E-3</v>
      </c>
      <c r="F10" s="36">
        <f t="shared" si="0"/>
        <v>1920465.0551126089</v>
      </c>
      <c r="G10" s="36">
        <f t="shared" si="1"/>
        <v>251863.94511260861</v>
      </c>
    </row>
    <row r="11" spans="1:7" x14ac:dyDescent="0.25">
      <c r="A11" s="27" t="s">
        <v>33</v>
      </c>
      <c r="B11" s="27" t="s">
        <v>34</v>
      </c>
      <c r="C11" s="36">
        <f>'18A'!C12</f>
        <v>888819.9</v>
      </c>
      <c r="D11" s="39">
        <v>294008200</v>
      </c>
      <c r="E11" s="64">
        <v>3.1267489966829796E-3</v>
      </c>
      <c r="F11" s="36">
        <f t="shared" si="0"/>
        <v>919289.84436656884</v>
      </c>
      <c r="G11" s="36">
        <f t="shared" si="1"/>
        <v>30469.944366568816</v>
      </c>
    </row>
    <row r="12" spans="1:7" x14ac:dyDescent="0.25">
      <c r="A12" s="27" t="s">
        <v>42</v>
      </c>
      <c r="B12" s="27" t="s">
        <v>30</v>
      </c>
      <c r="C12" s="36">
        <f>'18A'!C13</f>
        <v>26186.400000000001</v>
      </c>
      <c r="D12" s="39">
        <v>9474272.2300000023</v>
      </c>
      <c r="E12" s="64">
        <v>3.1267489966829796E-3</v>
      </c>
      <c r="F12" s="36">
        <f t="shared" si="0"/>
        <v>29623.671189453922</v>
      </c>
      <c r="G12" s="36">
        <f t="shared" si="1"/>
        <v>3437.2711894539207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4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45629.46</v>
      </c>
      <c r="D14" s="39">
        <v>14720443.591632942</v>
      </c>
      <c r="E14" s="64">
        <v>3.1267489966829796E-3</v>
      </c>
      <c r="F14" s="36">
        <f t="shared" si="0"/>
        <v>46027.1322308667</v>
      </c>
      <c r="G14" s="36">
        <f t="shared" si="1"/>
        <v>397.67223086670128</v>
      </c>
    </row>
    <row r="15" spans="1:7" x14ac:dyDescent="0.25">
      <c r="A15" s="28" t="s">
        <v>38</v>
      </c>
      <c r="B15" s="27" t="s">
        <v>34</v>
      </c>
      <c r="C15" s="36">
        <f>'18A'!C16</f>
        <v>482920.10000000003</v>
      </c>
      <c r="D15" s="39">
        <v>166001075.26454043</v>
      </c>
      <c r="E15" s="64">
        <v>3.1267489966829796E-3</v>
      </c>
      <c r="F15" s="36">
        <f t="shared" si="0"/>
        <v>519043.69553169759</v>
      </c>
      <c r="G15" s="36">
        <f t="shared" si="1"/>
        <v>36123.59553169756</v>
      </c>
    </row>
    <row r="16" spans="1:7" x14ac:dyDescent="0.25">
      <c r="A16" s="28" t="s">
        <v>39</v>
      </c>
      <c r="B16" s="27" t="s">
        <v>34</v>
      </c>
      <c r="C16" s="36">
        <f>'18A'!C17</f>
        <v>409003.87000000005</v>
      </c>
      <c r="D16" s="39">
        <v>150007601.14382663</v>
      </c>
      <c r="E16" s="64">
        <v>3.1267489966829796E-3</v>
      </c>
      <c r="F16" s="36">
        <f t="shared" si="0"/>
        <v>469036.11637128051</v>
      </c>
      <c r="G16" s="36">
        <f t="shared" si="1"/>
        <v>60032.24637128046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6517066.1900000013</v>
      </c>
      <c r="D18" s="41">
        <f>SUM(D8:D17)</f>
        <v>2278687142.23</v>
      </c>
      <c r="E18" s="30"/>
      <c r="F18" s="34">
        <f>SUM(F8:F17)</f>
        <v>7124882.7357220594</v>
      </c>
      <c r="G18" s="34">
        <f>SUM(G8:G17)</f>
        <v>607816.54572205758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B30" sqref="B30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45808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A24" sqref="A24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45808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AP6</vt:lpstr>
      <vt:lpstr>Monthly Cost Tracker AP7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2025-06-11T13:06:41Z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