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N:\RESRAM\Monthly Filings\2025\"/>
    </mc:Choice>
  </mc:AlternateContent>
  <xr:revisionPtr revIDLastSave="0" documentId="13_ncr:1_{BF36E1FD-1B64-45E0-A513-62A59F4BB81F}" xr6:coauthVersionLast="47" xr6:coauthVersionMax="47" xr10:uidLastSave="{00000000-0000-0000-0000-000000000000}"/>
  <bookViews>
    <workbookView xWindow="-120" yWindow="-120" windowWidth="29040" windowHeight="15720" tabRatio="658" xr2:uid="{00000000-000D-0000-FFFF-FFFF00000000}"/>
  </bookViews>
  <sheets>
    <sheet name="Monthly Cost Tracker AP6" sheetId="15" r:id="rId1"/>
    <sheet name="Monthly Cost Tracker AP7" sheetId="16" r:id="rId2"/>
    <sheet name="18A" sheetId="5" r:id="rId3"/>
    <sheet name="18B" sheetId="6" r:id="rId4"/>
    <sheet name="18C" sheetId="7" r:id="rId5"/>
    <sheet name="18D" sheetId="8" r:id="rId6"/>
    <sheet name="18E" sheetId="9" r:id="rId7"/>
    <sheet name="18F" sheetId="10" r:id="rId8"/>
  </sheets>
  <definedNames>
    <definedName name="__MISO_Hrly_Spec_Gross_Purchases_01" hidden="1">#REF!</definedName>
    <definedName name="__MISO_Hrly_Spec_Gross_Sales_01" hidden="1">#REF!</definedName>
    <definedName name="__ORIG_COST_TRAN_MW_AVG_ORG_PURCH_PRICE_for_01" hidden="1">#REF!</definedName>
    <definedName name="__ORIG_COST_TRAN_MW_AVG_ORG_PURCH_PRICE_for_02" hidden="1">#REF!</definedName>
    <definedName name="__ORIG_COST_TRAN_MW_AVG_ORG_PURCH_PRICE_for_MISO_01" hidden="1">#REF!</definedName>
    <definedName name="__REVENUE_TRAN_MW_AVG_ORG_SALES_PRICE_for_April_02" hidden="1">#REF!</definedName>
    <definedName name="__REVENUE_TRAN_MW_AVG_ORG_SALES_PRICE_for_MISO_01" hidden="1">#REF!</definedName>
    <definedName name="_Key1" localSheetId="2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7" hidden="1">#REF!</definedName>
    <definedName name="_Key1" localSheetId="0" hidden="1">#REF!</definedName>
    <definedName name="_Key1" localSheetId="1" hidden="1">#REF!</definedName>
    <definedName name="_Key1" hidden="1">#REF!</definedName>
    <definedName name="_Order1" hidden="1">255</definedName>
    <definedName name="_ORIG_COST_TRAN_MW_AVG_ORG_PURCH_PRICE_for_MISO_00" hidden="1">#REF!</definedName>
    <definedName name="_pcSlicerSheet_Slicer1" localSheetId="2" hidden="1">#REF!</definedName>
    <definedName name="_pcSlicerSheet_Slicer1" localSheetId="3" hidden="1">#REF!</definedName>
    <definedName name="_pcSlicerSheet_Slicer1" localSheetId="4" hidden="1">#REF!</definedName>
    <definedName name="_pcSlicerSheet_Slicer1" localSheetId="5" hidden="1">#REF!</definedName>
    <definedName name="_pcSlicerSheet_Slicer1" localSheetId="6" hidden="1">#REF!</definedName>
    <definedName name="_pcSlicerSheet_Slicer1" localSheetId="7" hidden="1">#REF!</definedName>
    <definedName name="_pcSlicerSheet_Slicer1" localSheetId="0" hidden="1">#REF!</definedName>
    <definedName name="_pcSlicerSheet_Slicer1" localSheetId="1" hidden="1">#REF!</definedName>
    <definedName name="_pcSlicerSheet_Slicer1" hidden="1">#REF!</definedName>
    <definedName name="_pcSlicerSheet1_Slicer1" localSheetId="2" hidden="1">#REF!</definedName>
    <definedName name="_pcSlicerSheet1_Slicer1" localSheetId="3" hidden="1">#REF!</definedName>
    <definedName name="_pcSlicerSheet1_Slicer1" localSheetId="4" hidden="1">#REF!</definedName>
    <definedName name="_pcSlicerSheet1_Slicer1" localSheetId="5" hidden="1">#REF!</definedName>
    <definedName name="_pcSlicerSheet1_Slicer1" localSheetId="6" hidden="1">#REF!</definedName>
    <definedName name="_pcSlicerSheet1_Slicer1" localSheetId="7" hidden="1">#REF!</definedName>
    <definedName name="_pcSlicerSheet1_Slicer1" localSheetId="0" hidden="1">#REF!</definedName>
    <definedName name="_pcSlicerSheet1_Slicer1" localSheetId="1" hidden="1">#REF!</definedName>
    <definedName name="_pcSlicerSheet1_Slicer1" hidden="1">#REF!</definedName>
    <definedName name="_pcSlicerSheet2_Slicer1" hidden="1">#REF!</definedName>
    <definedName name="_pcSlicerSheet3_Slicer1" hidden="1">#REF!</definedName>
    <definedName name="_pcSlicerSheet4_Slicer1" hidden="1">#REF!</definedName>
    <definedName name="_pcSlicerSheet5_Slicer1" hidden="1">#REF!</definedName>
    <definedName name="_pcSlicerSheet6_Slicer1" hidden="1">#REF!</definedName>
    <definedName name="_pcSlicerSheet7_Slicer1" hidden="1">#REF!</definedName>
    <definedName name="_pcSlicerSheet8_Slicer1" hidden="1">#REF!</definedName>
    <definedName name="_pcSlicerSheet9_Slicer1" hidden="1">#REF!</definedName>
    <definedName name="_pg1" localSheetId="2">#REF!</definedName>
    <definedName name="_pg1" localSheetId="3">#REF!</definedName>
    <definedName name="_pg1" localSheetId="4">#REF!</definedName>
    <definedName name="_pg1" localSheetId="5">#REF!</definedName>
    <definedName name="_pg1" localSheetId="6">#REF!</definedName>
    <definedName name="_pg1" localSheetId="7">#REF!</definedName>
    <definedName name="_pg1" localSheetId="0">#REF!</definedName>
    <definedName name="_pg1" localSheetId="1">#REF!</definedName>
    <definedName name="_pg1">#REF!</definedName>
    <definedName name="_PG2" localSheetId="2">#REF!</definedName>
    <definedName name="_PG2" localSheetId="3">#REF!</definedName>
    <definedName name="_PG2" localSheetId="4">#REF!</definedName>
    <definedName name="_PG2" localSheetId="5">#REF!</definedName>
    <definedName name="_PG2" localSheetId="6">#REF!</definedName>
    <definedName name="_PG2" localSheetId="7">#REF!</definedName>
    <definedName name="_PG2" localSheetId="0">#REF!</definedName>
    <definedName name="_PG2" localSheetId="1">#REF!</definedName>
    <definedName name="_PG2">#REF!</definedName>
    <definedName name="_REVENUE_TRAN_MW_AVG_ORG_SALES_PRICE_for_April_00" hidden="1">#REF!</definedName>
    <definedName name="_REVENUE_TRAN_MW_AVG_ORG_SALES_PRICE_for_MISO_00" hidden="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localSheetId="0" hidden="1">#REF!</definedName>
    <definedName name="_Sort" localSheetId="1" hidden="1">#REF!</definedName>
    <definedName name="_Sort" hidden="1">#REF!</definedName>
    <definedName name="a" localSheetId="2" hidden="1">#REF!</definedName>
    <definedName name="a" localSheetId="3" hidden="1">#REF!</definedName>
    <definedName name="a" localSheetId="4" hidden="1">#REF!</definedName>
    <definedName name="a" localSheetId="5" hidden="1">#REF!</definedName>
    <definedName name="a" localSheetId="6" hidden="1">#REF!</definedName>
    <definedName name="a" localSheetId="7" hidden="1">#REF!</definedName>
    <definedName name="a" localSheetId="0" hidden="1">#REF!</definedName>
    <definedName name="a" localSheetId="1" hidden="1">#REF!</definedName>
    <definedName name="a" hidden="1">#REF!</definedName>
    <definedName name="cosales" localSheetId="2">#REF!</definedName>
    <definedName name="cosales" localSheetId="3">#REF!</definedName>
    <definedName name="cosales" localSheetId="4">#REF!</definedName>
    <definedName name="cosales" localSheetId="5">#REF!</definedName>
    <definedName name="cosales" localSheetId="6">#REF!</definedName>
    <definedName name="cosales" localSheetId="7">#REF!</definedName>
    <definedName name="cosales" localSheetId="0">#REF!</definedName>
    <definedName name="cosales" localSheetId="1">#REF!</definedName>
    <definedName name="cosales">#REF!</definedName>
    <definedName name="d" hidden="1">#REF!</definedName>
    <definedName name="p" localSheetId="2">#REF!</definedName>
    <definedName name="p" localSheetId="3">#REF!</definedName>
    <definedName name="p" localSheetId="4">#REF!</definedName>
    <definedName name="p" localSheetId="5">#REF!</definedName>
    <definedName name="p" localSheetId="6">#REF!</definedName>
    <definedName name="p" localSheetId="7">#REF!</definedName>
    <definedName name="p" localSheetId="0">#REF!</definedName>
    <definedName name="p" localSheetId="1">#REF!</definedName>
    <definedName name="p">#REF!</definedName>
    <definedName name="POOL" localSheetId="2">#REF!</definedName>
    <definedName name="POOL" localSheetId="3">#REF!</definedName>
    <definedName name="POOL" localSheetId="4">#REF!</definedName>
    <definedName name="POOL" localSheetId="5">#REF!</definedName>
    <definedName name="POOL" localSheetId="6">#REF!</definedName>
    <definedName name="POOL" localSheetId="7">#REF!</definedName>
    <definedName name="POOL" localSheetId="0">#REF!</definedName>
    <definedName name="POOL" localSheetId="1">#REF!</definedName>
    <definedName name="POOL">#REF!</definedName>
    <definedName name="PUR" localSheetId="2">#REF!</definedName>
    <definedName name="PUR" localSheetId="3">#REF!</definedName>
    <definedName name="PUR" localSheetId="4">#REF!</definedName>
    <definedName name="PUR" localSheetId="5">#REF!</definedName>
    <definedName name="PUR" localSheetId="6">#REF!</definedName>
    <definedName name="PUR" localSheetId="7">#REF!</definedName>
    <definedName name="PUR" localSheetId="0">#REF!</definedName>
    <definedName name="PUR" localSheetId="1">#REF!</definedName>
    <definedName name="PUR">#REF!</definedName>
    <definedName name="q" localSheetId="2">#REF!</definedName>
    <definedName name="q" localSheetId="3">#REF!</definedName>
    <definedName name="q" localSheetId="4">#REF!</definedName>
    <definedName name="q" localSheetId="5">#REF!</definedName>
    <definedName name="q" localSheetId="6">#REF!</definedName>
    <definedName name="q" localSheetId="7">#REF!</definedName>
    <definedName name="q" localSheetId="0">#REF!</definedName>
    <definedName name="q" localSheetId="1">#REF!</definedName>
    <definedName name="q">#REF!</definedName>
    <definedName name="rr" localSheetId="2">#REF!</definedName>
    <definedName name="rr" localSheetId="3">#REF!</definedName>
    <definedName name="rr" localSheetId="4">#REF!</definedName>
    <definedName name="rr" localSheetId="5">#REF!</definedName>
    <definedName name="rr" localSheetId="6">#REF!</definedName>
    <definedName name="rr" localSheetId="7">#REF!</definedName>
    <definedName name="rr" localSheetId="0">#REF!</definedName>
    <definedName name="rr" localSheetId="1">#REF!</definedName>
    <definedName name="rr">#REF!</definedName>
    <definedName name="rrr">#REF!</definedName>
    <definedName name="SALES" localSheetId="2">#REF!</definedName>
    <definedName name="SALES" localSheetId="3">#REF!</definedName>
    <definedName name="SALES" localSheetId="4">#REF!</definedName>
    <definedName name="SALES" localSheetId="5">#REF!</definedName>
    <definedName name="SALES" localSheetId="6">#REF!</definedName>
    <definedName name="SALES" localSheetId="7">#REF!</definedName>
    <definedName name="SALES" localSheetId="0">#REF!</definedName>
    <definedName name="SALES" localSheetId="1">#REF!</definedName>
    <definedName name="SALES">#REF!</definedName>
    <definedName name="SPA" localSheetId="2">#REF!</definedName>
    <definedName name="SPA" localSheetId="3">#REF!</definedName>
    <definedName name="SPA" localSheetId="4">#REF!</definedName>
    <definedName name="SPA" localSheetId="5">#REF!</definedName>
    <definedName name="SPA" localSheetId="6">#REF!</definedName>
    <definedName name="SPA" localSheetId="7">#REF!</definedName>
    <definedName name="SPA" localSheetId="0">#REF!</definedName>
    <definedName name="SPA" localSheetId="1">#REF!</definedName>
    <definedName name="SPA">#REF!</definedName>
    <definedName name="UL" localSheetId="2">#REF!</definedName>
    <definedName name="UL" localSheetId="3">#REF!</definedName>
    <definedName name="UL" localSheetId="4">#REF!</definedName>
    <definedName name="UL" localSheetId="5">#REF!</definedName>
    <definedName name="UL" localSheetId="6">#REF!</definedName>
    <definedName name="UL" localSheetId="7">#REF!</definedName>
    <definedName name="UL" localSheetId="0">#REF!</definedName>
    <definedName name="UL" localSheetId="1">#REF!</definedName>
    <definedName name="UL">#REF!</definedName>
    <definedName name="ULOAD">#N/A</definedName>
    <definedName name="upload" localSheetId="2">#REF!</definedName>
    <definedName name="upload" localSheetId="3">#REF!</definedName>
    <definedName name="upload" localSheetId="4">#REF!</definedName>
    <definedName name="upload" localSheetId="5">#REF!</definedName>
    <definedName name="upload" localSheetId="6">#REF!</definedName>
    <definedName name="upload" localSheetId="7">#REF!</definedName>
    <definedName name="upload" localSheetId="0">#REF!</definedName>
    <definedName name="upload" localSheetId="1">#REF!</definedName>
    <definedName name="upload">#REF!</definedName>
    <definedName name="z" localSheetId="2" hidden="1">#REF!</definedName>
    <definedName name="z" localSheetId="3" hidden="1">#REF!</definedName>
    <definedName name="z" localSheetId="4" hidden="1">#REF!</definedName>
    <definedName name="z" localSheetId="5" hidden="1">#REF!</definedName>
    <definedName name="z" localSheetId="6" hidden="1">#REF!</definedName>
    <definedName name="z" localSheetId="7" hidden="1">#REF!</definedName>
    <definedName name="z" localSheetId="0" hidden="1">#REF!</definedName>
    <definedName name="z" localSheetId="1" hidden="1">#REF!</definedName>
    <definedName name="z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6" l="1"/>
  <c r="C26" i="16" l="1"/>
  <c r="C26" i="15" l="1"/>
  <c r="C4" i="16"/>
  <c r="A5" i="5" l="1"/>
  <c r="F8" i="8" l="1"/>
  <c r="E57" i="6" l="1"/>
  <c r="D11" i="6" l="1"/>
  <c r="D14" i="6"/>
  <c r="D12" i="6"/>
  <c r="E12" i="6" s="1"/>
  <c r="D15" i="6"/>
  <c r="D13" i="6"/>
  <c r="D17" i="6"/>
  <c r="D18" i="6"/>
  <c r="D19" i="6"/>
  <c r="C21" i="6" l="1"/>
  <c r="E18" i="6"/>
  <c r="C19" i="5"/>
  <c r="F9" i="8"/>
  <c r="F10" i="8"/>
  <c r="F11" i="8"/>
  <c r="F12" i="8"/>
  <c r="F14" i="8"/>
  <c r="F15" i="8"/>
  <c r="F16" i="8"/>
  <c r="C9" i="8"/>
  <c r="C10" i="8"/>
  <c r="C11" i="8"/>
  <c r="C13" i="8"/>
  <c r="C14" i="8"/>
  <c r="C15" i="8"/>
  <c r="C16" i="8"/>
  <c r="C8" i="8"/>
  <c r="G8" i="8" s="1"/>
  <c r="C12" i="8"/>
  <c r="A4" i="10"/>
  <c r="A4" i="9"/>
  <c r="A5" i="8"/>
  <c r="A4" i="7"/>
  <c r="A5" i="6"/>
  <c r="E17" i="6" l="1"/>
  <c r="E15" i="6"/>
  <c r="E14" i="6"/>
  <c r="E13" i="6"/>
  <c r="E11" i="6"/>
  <c r="E19" i="6"/>
  <c r="G16" i="8"/>
  <c r="G15" i="8"/>
  <c r="G14" i="8"/>
  <c r="G11" i="8"/>
  <c r="F18" i="8"/>
  <c r="D18" i="8"/>
  <c r="G9" i="8"/>
  <c r="G10" i="8"/>
  <c r="G12" i="8"/>
  <c r="C18" i="8"/>
  <c r="C10" i="6"/>
  <c r="E21" i="6" l="1"/>
  <c r="G18" i="8"/>
  <c r="C20" i="15" l="1"/>
  <c r="C27" i="15" s="1"/>
  <c r="C30" i="15" l="1"/>
  <c r="C34" i="15" s="1"/>
  <c r="C20" i="16" l="1"/>
  <c r="C27" i="16" s="1"/>
  <c r="C30" i="16" s="1"/>
  <c r="C32" i="16" s="1"/>
</calcChain>
</file>

<file path=xl/sharedStrings.xml><?xml version="1.0" encoding="utf-8"?>
<sst xmlns="http://schemas.openxmlformats.org/spreadsheetml/2006/main" count="159" uniqueCount="82">
  <si>
    <t>Ameren Missouri</t>
  </si>
  <si>
    <t>RESRAM Monthly Accounting</t>
  </si>
  <si>
    <t>Return on Plant Assets</t>
  </si>
  <si>
    <t>Depreciation Expense</t>
  </si>
  <si>
    <t>Operations and Maintenance Expense</t>
  </si>
  <si>
    <t>Property Taxes</t>
  </si>
  <si>
    <t>ARC Total</t>
  </si>
  <si>
    <t>Monthly Under/(Over) - RCR-ARC</t>
  </si>
  <si>
    <t>Interest %</t>
  </si>
  <si>
    <t>Interest Revenue (Expense)</t>
  </si>
  <si>
    <t>ROUR - Under/(Over) with Interest</t>
  </si>
  <si>
    <t>Report 18(A)</t>
  </si>
  <si>
    <t>Report 18(B)</t>
  </si>
  <si>
    <t>Report 18(D)</t>
  </si>
  <si>
    <t>Billed RESRAM Revenues</t>
  </si>
  <si>
    <t>Difference Between Total Billed and Projected Revenues</t>
  </si>
  <si>
    <t>Significant Factors Affecting Revenues</t>
  </si>
  <si>
    <t>Additional Information As Ordered by the Commission</t>
  </si>
  <si>
    <t>There is no additional information ordered by the Commission needing to be provided.</t>
  </si>
  <si>
    <t>Information Omitted Already Provided Elsewhere</t>
  </si>
  <si>
    <t>There is no information required that is provided elsewhere.</t>
  </si>
  <si>
    <t>Prior Month</t>
  </si>
  <si>
    <t>Actual RES Costs (ARC)</t>
  </si>
  <si>
    <t>RESRAM Base Amount (RBA)</t>
  </si>
  <si>
    <t>Monthly Base Amount (MBA)</t>
  </si>
  <si>
    <t>RCR (RES Costs Recovered)</t>
  </si>
  <si>
    <t>ROUR Amortization</t>
  </si>
  <si>
    <t>Total</t>
  </si>
  <si>
    <t>Voltage</t>
  </si>
  <si>
    <t>1m</t>
  </si>
  <si>
    <t>Secondary</t>
  </si>
  <si>
    <t>2m</t>
  </si>
  <si>
    <t>3m</t>
  </si>
  <si>
    <t>4m</t>
  </si>
  <si>
    <t>Primary</t>
  </si>
  <si>
    <t>Street Lighting - 5m &amp; 6m</t>
  </si>
  <si>
    <t>11m</t>
  </si>
  <si>
    <t>11m-Transmission</t>
  </si>
  <si>
    <t>11m-High Voltage</t>
  </si>
  <si>
    <t>11m-Low Voltage</t>
  </si>
  <si>
    <t>Rate Class</t>
  </si>
  <si>
    <t>Difference between Billed and Projected</t>
  </si>
  <si>
    <t xml:space="preserve">Street Lighting - 5m &amp; 6m </t>
  </si>
  <si>
    <t>Calculated Projected RESRAM Revenues</t>
  </si>
  <si>
    <t>Projected RESRAM Billed kWh</t>
  </si>
  <si>
    <t>Allocated by Rate Class &amp; Voltage Level</t>
  </si>
  <si>
    <t>Report 18(C)</t>
  </si>
  <si>
    <t>Report 18(E)</t>
  </si>
  <si>
    <t>Report 18(F)</t>
  </si>
  <si>
    <t>Interconnection Expenses</t>
  </si>
  <si>
    <r>
      <t>Billed Base Rate Allowance Revenues</t>
    </r>
    <r>
      <rPr>
        <b/>
        <vertAlign val="superscript"/>
        <sz val="10"/>
        <color rgb="FFFF0000"/>
        <rFont val="Arial"/>
        <family val="2"/>
      </rPr>
      <t>1</t>
    </r>
  </si>
  <si>
    <t>Calculated Rate Allocation by Rate Class</t>
  </si>
  <si>
    <r>
      <rPr>
        <vertAlign val="superscript"/>
        <sz val="11"/>
        <color rgb="FFFF0000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Calendar month actual energy usage is provided herein to be consistent with the FAC filings.</t>
    </r>
  </si>
  <si>
    <t>Accumulation Period 6</t>
  </si>
  <si>
    <t>RESRAM Amt in Base Rates/Test Year kWh</t>
  </si>
  <si>
    <t>Non Customer Solar REC Costs - 509RPS/557RPS</t>
  </si>
  <si>
    <t>Biomass REC Costs - 509RBM/557RBM</t>
  </si>
  <si>
    <t>Wind REC Costs - 509RWD/557RWD</t>
  </si>
  <si>
    <t>Solar REC Costs - 509RCS/557RCS</t>
  </si>
  <si>
    <t>Hydro REC Costs - 509RH2/557RH2</t>
  </si>
  <si>
    <t>Solar Rebate Processing Costs - 509SRP/557SRP</t>
  </si>
  <si>
    <t>Rider SR Solar Rebates - 908SR2</t>
  </si>
  <si>
    <t>Production Tax Credit Benefit - 409 - 411</t>
  </si>
  <si>
    <t>Net OSSR/Purchased Power portion - 447 &amp; 555</t>
  </si>
  <si>
    <t>Accumulation Period 7</t>
  </si>
  <si>
    <t>Wind REC Costs - 509RWD/5553RW/557RWD</t>
  </si>
  <si>
    <t>Solar REC Costs - 509RCS/5553RC/557RCS</t>
  </si>
  <si>
    <t>Biomass REC Costs - 509RBM/5553RB/557RBM</t>
  </si>
  <si>
    <t>Hydro REC Costs - 509RH2/5553RH/557RH2</t>
  </si>
  <si>
    <t>Non Customer Solar REC Costs - 509RPS/5553RP/557RPS</t>
  </si>
  <si>
    <t>Billed kWh used to set rates in ER-2024-0319 rate case</t>
  </si>
  <si>
    <t>RESRAM Rebasing excerpt from File No. ER-2024-0319 Unanimous Stipulation and Agreement</t>
  </si>
  <si>
    <t>Residential</t>
  </si>
  <si>
    <t>Small General</t>
  </si>
  <si>
    <t>Large General</t>
  </si>
  <si>
    <t>Small Primary</t>
  </si>
  <si>
    <t>Large Primary</t>
  </si>
  <si>
    <t>Company Owned Lighting</t>
  </si>
  <si>
    <t>Customer Owned Lighting</t>
  </si>
  <si>
    <t>A rate change took effect on June 1st to reflect an updated base amount in general electric rates per ER-2024-0319.</t>
  </si>
  <si>
    <r>
      <rPr>
        <b/>
        <vertAlign val="superscript"/>
        <sz val="11"/>
        <color rgb="FFFF0000"/>
        <rFont val="Calibri"/>
        <family val="2"/>
      </rPr>
      <t>1</t>
    </r>
    <r>
      <rPr>
        <sz val="11"/>
        <color theme="1"/>
        <rFont val="Calibri"/>
        <family val="2"/>
        <scheme val="minor"/>
      </rPr>
      <t>As RESRAM RRR took effect on June 1, 2025, rate herein has been updated to reflect that change.</t>
    </r>
  </si>
  <si>
    <r>
      <t>Final RESRAM Rate</t>
    </r>
    <r>
      <rPr>
        <b/>
        <vertAlign val="superscript"/>
        <sz val="8"/>
        <color rgb="FFFF0000"/>
        <rFont val="Arial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</si>
</sst>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000%"/>
    <numFmt numFmtId="166" formatCode="[$-409]mmmm\ yyyy;@"/>
    <numFmt numFmtId="167" formatCode="_(&quot;$&quot;* #,##0.00000_);_(&quot;$&quot;* \(#,##0.00000\);_(&quot;$&quot;* &quot;-&quot;??_);_(@_)"/>
    <numFmt numFmtId="168" formatCode="_(&quot;$&quot;* #,##0_);_(&quot;$&quot;* \(#,##0\);_(&quot;$&quot;* &quot;-&quot;??_);_(@_)"/>
    <numFmt numFmtId="169" formatCode="_(* #,##0_);_(* \(#,##0\);_(* &quot;-&quot;??_);_(@_)"/>
    <numFmt numFmtId="170" formatCode="_(* #,##0.0000000_);_(* \(#,##0.0000000\);_(* &quot;-&quot;_);_(@_)"/>
    <numFmt numFmtId="171" formatCode="[$-409]mmm\ 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vertAlign val="superscript"/>
      <sz val="10"/>
      <color rgb="FFFF0000"/>
      <name val="Arial"/>
      <family val="2"/>
    </font>
    <font>
      <vertAlign val="superscript"/>
      <sz val="11"/>
      <color rgb="FFFF0000"/>
      <name val="Calibri"/>
      <family val="2"/>
      <scheme val="minor"/>
    </font>
    <font>
      <sz val="8"/>
      <color theme="1"/>
      <name val="Arial"/>
      <family val="2"/>
    </font>
    <font>
      <b/>
      <vertAlign val="superscript"/>
      <sz val="11"/>
      <color rgb="FFFF0000"/>
      <name val="Calibri"/>
      <family val="2"/>
    </font>
    <font>
      <b/>
      <vertAlign val="superscript"/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3" applyFont="1" applyAlignment="1">
      <alignment horizontal="center" wrapText="1"/>
    </xf>
    <xf numFmtId="164" fontId="3" fillId="0" borderId="0" xfId="3" quotePrefix="1" applyNumberFormat="1" applyFont="1" applyAlignment="1">
      <alignment horizontal="center"/>
    </xf>
    <xf numFmtId="0" fontId="3" fillId="0" borderId="0" xfId="3" applyFont="1" applyAlignment="1">
      <alignment wrapText="1"/>
    </xf>
    <xf numFmtId="43" fontId="1" fillId="0" borderId="0" xfId="4" applyFont="1"/>
    <xf numFmtId="0" fontId="0" fillId="0" borderId="0" xfId="0" applyAlignment="1">
      <alignment horizontal="left" indent="2"/>
    </xf>
    <xf numFmtId="44" fontId="0" fillId="0" borderId="0" xfId="1" applyFont="1"/>
    <xf numFmtId="44" fontId="0" fillId="0" borderId="0" xfId="1" applyFont="1" applyFill="1"/>
    <xf numFmtId="43" fontId="0" fillId="0" borderId="0" xfId="0" applyNumberFormat="1"/>
    <xf numFmtId="44" fontId="1" fillId="0" borderId="1" xfId="1" applyBorder="1"/>
    <xf numFmtId="43" fontId="1" fillId="0" borderId="0" xfId="4" quotePrefix="1" applyFont="1"/>
    <xf numFmtId="43" fontId="1" fillId="0" borderId="0" xfId="4" quotePrefix="1" applyFont="1" applyFill="1"/>
    <xf numFmtId="0" fontId="3" fillId="2" borderId="1" xfId="3" applyFont="1" applyFill="1" applyBorder="1" applyAlignment="1">
      <alignment wrapText="1"/>
    </xf>
    <xf numFmtId="0" fontId="3" fillId="0" borderId="2" xfId="3" applyFont="1" applyBorder="1" applyAlignment="1">
      <alignment horizontal="left" wrapText="1" indent="2"/>
    </xf>
    <xf numFmtId="165" fontId="0" fillId="0" borderId="3" xfId="2" applyNumberFormat="1" applyFont="1" applyFill="1" applyBorder="1"/>
    <xf numFmtId="0" fontId="3" fillId="0" borderId="0" xfId="3" applyFont="1" applyAlignment="1">
      <alignment horizontal="left" wrapText="1" indent="2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166" fontId="6" fillId="0" borderId="0" xfId="0" quotePrefix="1" applyNumberFormat="1" applyFont="1" applyAlignment="1">
      <alignment horizontal="left"/>
    </xf>
    <xf numFmtId="44" fontId="4" fillId="0" borderId="0" xfId="1" applyFont="1"/>
    <xf numFmtId="44" fontId="1" fillId="2" borderId="1" xfId="1" applyFont="1" applyFill="1" applyBorder="1"/>
    <xf numFmtId="43" fontId="1" fillId="0" borderId="0" xfId="4" applyFont="1" applyBorder="1"/>
    <xf numFmtId="0" fontId="4" fillId="0" borderId="0" xfId="3" applyFont="1"/>
    <xf numFmtId="43" fontId="0" fillId="0" borderId="0" xfId="5" applyFont="1"/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indent="2"/>
    </xf>
    <xf numFmtId="3" fontId="8" fillId="0" borderId="0" xfId="0" applyNumberFormat="1" applyFont="1"/>
    <xf numFmtId="42" fontId="8" fillId="0" borderId="4" xfId="0" applyNumberFormat="1" applyFont="1" applyBorder="1"/>
    <xf numFmtId="42" fontId="0" fillId="0" borderId="0" xfId="0" applyNumberFormat="1"/>
    <xf numFmtId="0" fontId="0" fillId="0" borderId="4" xfId="0" applyBorder="1"/>
    <xf numFmtId="0" fontId="9" fillId="0" borderId="4" xfId="0" applyFont="1" applyBorder="1"/>
    <xf numFmtId="168" fontId="8" fillId="0" borderId="4" xfId="1" applyNumberFormat="1" applyFont="1" applyFill="1" applyBorder="1" applyAlignment="1"/>
    <xf numFmtId="0" fontId="8" fillId="0" borderId="0" xfId="6" applyFont="1" applyAlignment="1">
      <alignment horizontal="left"/>
    </xf>
    <xf numFmtId="168" fontId="8" fillId="0" borderId="0" xfId="1" applyNumberFormat="1" applyFont="1" applyFill="1" applyBorder="1" applyAlignment="1"/>
    <xf numFmtId="0" fontId="8" fillId="0" borderId="0" xfId="6" applyFont="1" applyAlignment="1">
      <alignment horizontal="left" indent="2"/>
    </xf>
    <xf numFmtId="0" fontId="9" fillId="3" borderId="5" xfId="6" applyFont="1" applyFill="1" applyBorder="1" applyAlignment="1">
      <alignment horizontal="center" wrapText="1"/>
    </xf>
    <xf numFmtId="169" fontId="8" fillId="0" borderId="0" xfId="5" applyNumberFormat="1" applyFont="1" applyFill="1" applyBorder="1" applyAlignment="1"/>
    <xf numFmtId="168" fontId="0" fillId="0" borderId="0" xfId="1" applyNumberFormat="1" applyFont="1" applyFill="1"/>
    <xf numFmtId="169" fontId="8" fillId="0" borderId="4" xfId="5" applyNumberFormat="1" applyFont="1" applyFill="1" applyBorder="1" applyAlignment="1"/>
    <xf numFmtId="0" fontId="9" fillId="3" borderId="5" xfId="6" applyFont="1" applyFill="1" applyBorder="1" applyAlignment="1">
      <alignment horizontal="center"/>
    </xf>
    <xf numFmtId="168" fontId="0" fillId="0" borderId="0" xfId="1" applyNumberFormat="1" applyFont="1"/>
    <xf numFmtId="168" fontId="1" fillId="0" borderId="0" xfId="4" quotePrefix="1" applyNumberFormat="1" applyFont="1"/>
    <xf numFmtId="168" fontId="1" fillId="0" borderId="0" xfId="1" quotePrefix="1" applyNumberFormat="1" applyFont="1" applyFill="1" applyBorder="1"/>
    <xf numFmtId="168" fontId="0" fillId="0" borderId="0" xfId="0" applyNumberFormat="1"/>
    <xf numFmtId="168" fontId="1" fillId="0" borderId="0" xfId="4" applyNumberFormat="1" applyFont="1"/>
    <xf numFmtId="0" fontId="11" fillId="0" borderId="0" xfId="0" applyFont="1"/>
    <xf numFmtId="169" fontId="14" fillId="0" borderId="0" xfId="5" applyNumberFormat="1" applyFont="1"/>
    <xf numFmtId="0" fontId="14" fillId="0" borderId="0" xfId="0" applyFont="1"/>
    <xf numFmtId="169" fontId="14" fillId="0" borderId="4" xfId="0" applyNumberFormat="1" applyFont="1" applyBorder="1"/>
    <xf numFmtId="0" fontId="5" fillId="4" borderId="0" xfId="0" applyFont="1" applyFill="1"/>
    <xf numFmtId="43" fontId="1" fillId="0" borderId="0" xfId="4" applyFont="1" applyFill="1" applyBorder="1"/>
    <xf numFmtId="43" fontId="0" fillId="0" borderId="0" xfId="4" applyFont="1" applyFill="1" applyBorder="1"/>
    <xf numFmtId="43" fontId="10" fillId="0" borderId="0" xfId="4" applyFont="1" applyFill="1" applyBorder="1" applyAlignment="1">
      <alignment horizontal="center"/>
    </xf>
    <xf numFmtId="43" fontId="0" fillId="0" borderId="0" xfId="5" applyFont="1" applyFill="1"/>
    <xf numFmtId="44" fontId="10" fillId="0" borderId="0" xfId="0" applyNumberFormat="1" applyFont="1" applyAlignment="1">
      <alignment horizontal="center"/>
    </xf>
    <xf numFmtId="44" fontId="0" fillId="0" borderId="0" xfId="0" applyNumberFormat="1"/>
    <xf numFmtId="166" fontId="9" fillId="3" borderId="5" xfId="6" applyNumberFormat="1" applyFont="1" applyFill="1" applyBorder="1" applyAlignment="1">
      <alignment horizontal="center" wrapText="1"/>
    </xf>
    <xf numFmtId="0" fontId="4" fillId="0" borderId="0" xfId="0" applyFont="1" applyAlignment="1">
      <alignment vertical="center" wrapText="1"/>
    </xf>
    <xf numFmtId="170" fontId="14" fillId="0" borderId="0" xfId="0" applyNumberFormat="1" applyFont="1"/>
    <xf numFmtId="171" fontId="7" fillId="0" borderId="0" xfId="0" quotePrefix="1" applyNumberFormat="1" applyFont="1" applyAlignment="1">
      <alignment horizontal="left"/>
    </xf>
    <xf numFmtId="168" fontId="5" fillId="0" borderId="0" xfId="1" quotePrefix="1" applyNumberFormat="1" applyFont="1" applyFill="1" applyBorder="1"/>
    <xf numFmtId="168" fontId="5" fillId="0" borderId="1" xfId="1" applyNumberFormat="1" applyFont="1" applyBorder="1"/>
    <xf numFmtId="168" fontId="5" fillId="2" borderId="1" xfId="1" applyNumberFormat="1" applyFont="1" applyFill="1" applyBorder="1"/>
    <xf numFmtId="169" fontId="14" fillId="0" borderId="0" xfId="5" applyNumberFormat="1" applyFont="1" applyFill="1"/>
    <xf numFmtId="0" fontId="10" fillId="0" borderId="0" xfId="0" applyFont="1"/>
    <xf numFmtId="169" fontId="0" fillId="0" borderId="0" xfId="4" applyNumberFormat="1" applyFont="1" applyFill="1"/>
    <xf numFmtId="169" fontId="0" fillId="0" borderId="4" xfId="0" applyNumberFormat="1" applyFill="1" applyBorder="1"/>
    <xf numFmtId="0" fontId="0" fillId="0" borderId="0" xfId="0" applyFill="1"/>
    <xf numFmtId="0" fontId="4" fillId="0" borderId="0" xfId="0" applyFont="1" applyFill="1" applyAlignment="1">
      <alignment vertical="center"/>
    </xf>
    <xf numFmtId="167" fontId="8" fillId="0" borderId="0" xfId="1" applyNumberFormat="1" applyFont="1" applyFill="1" applyBorder="1" applyAlignment="1"/>
  </cellXfs>
  <cellStyles count="9">
    <cellStyle name="Comma" xfId="5" builtinId="3"/>
    <cellStyle name="Comma 3" xfId="4" xr:uid="{00000000-0005-0000-0000-000001000000}"/>
    <cellStyle name="Currency" xfId="1" builtinId="4"/>
    <cellStyle name="Currency 2" xfId="7" xr:uid="{00000000-0005-0000-0000-000003000000}"/>
    <cellStyle name="Normal" xfId="0" builtinId="0"/>
    <cellStyle name="Normal 2" xfId="6" xr:uid="{00000000-0005-0000-0000-000005000000}"/>
    <cellStyle name="Normal 3" xfId="3" xr:uid="{00000000-0005-0000-0000-000006000000}"/>
    <cellStyle name="Percent" xfId="2" builtinId="5"/>
    <cellStyle name="Percent 2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41</xdr:row>
      <xdr:rowOff>0</xdr:rowOff>
    </xdr:from>
    <xdr:to>
      <xdr:col>3</xdr:col>
      <xdr:colOff>114803</xdr:colOff>
      <xdr:row>72</xdr:row>
      <xdr:rowOff>19880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54FCF1-FE45-A98C-93D0-F6ECF7A2A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124825"/>
          <a:ext cx="3600953" cy="59444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180975</xdr:rowOff>
    </xdr:from>
    <xdr:to>
      <xdr:col>1</xdr:col>
      <xdr:colOff>143098</xdr:colOff>
      <xdr:row>35</xdr:row>
      <xdr:rowOff>114370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3697EF8-CCA6-611C-D59D-2EA9FD40C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591300"/>
          <a:ext cx="1600423" cy="5048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5</xdr:col>
      <xdr:colOff>296200</xdr:colOff>
      <xdr:row>32</xdr:row>
      <xdr:rowOff>181053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DC87665-1A04-F0E5-7618-CE0D3F338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029325"/>
          <a:ext cx="6630325" cy="5620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>
    <pageSetUpPr fitToPage="1"/>
  </sheetPr>
  <dimension ref="A1:M34"/>
  <sheetViews>
    <sheetView tabSelected="1" zoomScaleNormal="100" workbookViewId="0">
      <pane ySplit="4" topLeftCell="A5" activePane="bottomLeft" state="frozen"/>
      <selection activeCell="F33" sqref="F33"/>
      <selection pane="bottomLeft" activeCell="G31" sqref="G31"/>
    </sheetView>
  </sheetViews>
  <sheetFormatPr defaultColWidth="13.42578125" defaultRowHeight="15" x14ac:dyDescent="0.25"/>
  <cols>
    <col min="1" max="1" width="54.5703125" customWidth="1"/>
    <col min="2" max="3" width="21.140625" customWidth="1"/>
    <col min="4" max="10" width="17.28515625" customWidth="1"/>
    <col min="11" max="11" width="18" bestFit="1" customWidth="1"/>
  </cols>
  <sheetData>
    <row r="1" spans="1:13" x14ac:dyDescent="0.25">
      <c r="A1" t="s">
        <v>0</v>
      </c>
    </row>
    <row r="2" spans="1:13" x14ac:dyDescent="0.25">
      <c r="A2" t="s">
        <v>1</v>
      </c>
    </row>
    <row r="3" spans="1:13" x14ac:dyDescent="0.25">
      <c r="A3" t="s">
        <v>53</v>
      </c>
    </row>
    <row r="4" spans="1:13" x14ac:dyDescent="0.25">
      <c r="A4" s="1"/>
      <c r="B4" s="2" t="s">
        <v>21</v>
      </c>
      <c r="C4" s="2">
        <v>45838</v>
      </c>
    </row>
    <row r="5" spans="1:13" x14ac:dyDescent="0.25">
      <c r="A5" s="3" t="s">
        <v>22</v>
      </c>
      <c r="B5" s="24"/>
      <c r="C5" s="23"/>
      <c r="D5" s="54"/>
      <c r="E5" s="55"/>
      <c r="F5" s="53"/>
      <c r="G5" s="23"/>
      <c r="H5" s="23"/>
      <c r="I5" s="23"/>
      <c r="J5" s="23"/>
      <c r="K5" s="23"/>
      <c r="L5" s="23"/>
      <c r="M5" s="23"/>
    </row>
    <row r="6" spans="1:13" x14ac:dyDescent="0.25">
      <c r="A6" s="5" t="s">
        <v>57</v>
      </c>
      <c r="B6" s="6"/>
      <c r="C6" s="40"/>
      <c r="D6" s="56"/>
      <c r="E6" s="57"/>
    </row>
    <row r="7" spans="1:13" x14ac:dyDescent="0.25">
      <c r="A7" s="5" t="s">
        <v>58</v>
      </c>
      <c r="B7" s="6"/>
      <c r="C7" s="40"/>
      <c r="D7" s="56"/>
      <c r="E7" s="57"/>
    </row>
    <row r="8" spans="1:13" x14ac:dyDescent="0.25">
      <c r="A8" s="5" t="s">
        <v>56</v>
      </c>
      <c r="B8" s="6"/>
      <c r="C8" s="40"/>
      <c r="D8" s="56"/>
      <c r="E8" s="57"/>
    </row>
    <row r="9" spans="1:13" x14ac:dyDescent="0.25">
      <c r="A9" s="5" t="s">
        <v>59</v>
      </c>
      <c r="B9" s="6"/>
      <c r="C9" s="40"/>
      <c r="D9" s="56"/>
      <c r="E9" s="57"/>
    </row>
    <row r="10" spans="1:13" x14ac:dyDescent="0.25">
      <c r="A10" s="5" t="s">
        <v>55</v>
      </c>
      <c r="B10" s="6"/>
      <c r="C10" s="40"/>
      <c r="D10" s="56"/>
      <c r="E10" s="57"/>
    </row>
    <row r="11" spans="1:13" x14ac:dyDescent="0.25">
      <c r="A11" s="5" t="s">
        <v>60</v>
      </c>
      <c r="B11" s="6"/>
      <c r="C11" s="40"/>
      <c r="D11" s="56"/>
      <c r="E11" s="57"/>
    </row>
    <row r="12" spans="1:13" x14ac:dyDescent="0.25">
      <c r="A12" s="5" t="s">
        <v>61</v>
      </c>
      <c r="B12" s="7"/>
      <c r="C12" s="40"/>
      <c r="D12" s="56"/>
      <c r="E12" s="57"/>
      <c r="F12" s="58"/>
    </row>
    <row r="13" spans="1:13" x14ac:dyDescent="0.25">
      <c r="A13" s="5" t="s">
        <v>62</v>
      </c>
      <c r="B13" s="6"/>
      <c r="C13" s="40"/>
      <c r="D13" s="56"/>
      <c r="E13" s="57"/>
      <c r="F13" s="58"/>
    </row>
    <row r="14" spans="1:13" x14ac:dyDescent="0.25">
      <c r="A14" s="5" t="s">
        <v>63</v>
      </c>
      <c r="B14" s="6"/>
      <c r="C14" s="40"/>
      <c r="D14" s="56"/>
      <c r="E14" s="57"/>
      <c r="F14" s="58"/>
    </row>
    <row r="15" spans="1:13" x14ac:dyDescent="0.25">
      <c r="A15" s="5" t="s">
        <v>2</v>
      </c>
      <c r="B15" s="6"/>
      <c r="C15" s="40"/>
      <c r="D15" s="56"/>
      <c r="E15" s="57"/>
      <c r="F15" s="58"/>
    </row>
    <row r="16" spans="1:13" x14ac:dyDescent="0.25">
      <c r="A16" s="5" t="s">
        <v>3</v>
      </c>
      <c r="B16" s="6"/>
      <c r="C16" s="40"/>
      <c r="D16" s="56"/>
      <c r="E16" s="57"/>
      <c r="F16" s="58"/>
    </row>
    <row r="17" spans="1:6" x14ac:dyDescent="0.25">
      <c r="A17" s="5" t="s">
        <v>4</v>
      </c>
      <c r="B17" s="6"/>
      <c r="C17" s="40"/>
      <c r="D17" s="56"/>
      <c r="E17" s="57"/>
      <c r="F17" s="58"/>
    </row>
    <row r="18" spans="1:6" x14ac:dyDescent="0.25">
      <c r="A18" s="5" t="s">
        <v>49</v>
      </c>
      <c r="B18" s="6"/>
      <c r="C18" s="40"/>
      <c r="D18" s="56"/>
      <c r="E18" s="57"/>
      <c r="F18" s="58"/>
    </row>
    <row r="19" spans="1:6" x14ac:dyDescent="0.25">
      <c r="A19" s="5" t="s">
        <v>5</v>
      </c>
      <c r="B19" s="6"/>
      <c r="C19" s="40"/>
      <c r="D19" s="56"/>
      <c r="E19" s="57"/>
      <c r="F19" s="58"/>
    </row>
    <row r="20" spans="1:6" ht="15.75" thickBot="1" x14ac:dyDescent="0.3">
      <c r="A20" s="3" t="s">
        <v>6</v>
      </c>
      <c r="B20" s="9"/>
      <c r="C20" s="64">
        <f>SUM(C6:C19)</f>
        <v>0</v>
      </c>
    </row>
    <row r="21" spans="1:6" x14ac:dyDescent="0.25">
      <c r="B21" s="10"/>
      <c r="C21" s="44"/>
    </row>
    <row r="22" spans="1:6" x14ac:dyDescent="0.25">
      <c r="A22" s="15" t="s">
        <v>26</v>
      </c>
      <c r="B22" s="10"/>
      <c r="C22" s="44">
        <v>-6034780.6399999997</v>
      </c>
    </row>
    <row r="23" spans="1:6" x14ac:dyDescent="0.25">
      <c r="B23" s="10"/>
      <c r="C23" s="44"/>
    </row>
    <row r="24" spans="1:6" x14ac:dyDescent="0.25">
      <c r="A24" s="5" t="s">
        <v>23</v>
      </c>
      <c r="B24" s="11"/>
      <c r="C24" s="45"/>
    </row>
    <row r="25" spans="1:6" x14ac:dyDescent="0.25">
      <c r="A25" s="5" t="s">
        <v>24</v>
      </c>
      <c r="B25" s="21"/>
      <c r="C25" s="45"/>
    </row>
    <row r="26" spans="1:6" x14ac:dyDescent="0.25">
      <c r="A26" s="3" t="s">
        <v>25</v>
      </c>
      <c r="B26" s="6"/>
      <c r="C26" s="63">
        <f>SUM(C22:C25)</f>
        <v>-6034780.6399999997</v>
      </c>
    </row>
    <row r="27" spans="1:6" ht="15.75" thickBot="1" x14ac:dyDescent="0.3">
      <c r="A27" s="12" t="s">
        <v>7</v>
      </c>
      <c r="B27" s="22"/>
      <c r="C27" s="65">
        <f>SUM(C26)+C20</f>
        <v>-6034780.6399999997</v>
      </c>
    </row>
    <row r="28" spans="1:6" x14ac:dyDescent="0.25">
      <c r="A28" s="3"/>
      <c r="B28" s="4"/>
      <c r="C28" s="47"/>
    </row>
    <row r="29" spans="1:6" x14ac:dyDescent="0.25">
      <c r="A29" s="13" t="s">
        <v>8</v>
      </c>
      <c r="B29" s="14"/>
      <c r="C29" s="14">
        <v>3.8315824999999998E-3</v>
      </c>
    </row>
    <row r="30" spans="1:6" x14ac:dyDescent="0.25">
      <c r="A30" s="15" t="s">
        <v>9</v>
      </c>
      <c r="B30" s="43"/>
      <c r="C30" s="43">
        <f>(C27+B34)*C29</f>
        <v>90505.095787373139</v>
      </c>
      <c r="D30" s="56"/>
      <c r="E30" s="57"/>
      <c r="F30" s="58"/>
    </row>
    <row r="31" spans="1:6" x14ac:dyDescent="0.25">
      <c r="A31" s="15"/>
      <c r="B31" s="43"/>
      <c r="C31" s="43"/>
      <c r="D31" s="56"/>
      <c r="E31" s="57"/>
      <c r="F31" s="58"/>
    </row>
    <row r="32" spans="1:6" x14ac:dyDescent="0.25">
      <c r="A32" s="15"/>
      <c r="B32" s="43"/>
      <c r="C32" s="43"/>
      <c r="D32" s="56"/>
      <c r="E32" s="57"/>
      <c r="F32" s="58"/>
    </row>
    <row r="33" spans="1:3" x14ac:dyDescent="0.25">
      <c r="A33" s="3"/>
      <c r="B33" s="46"/>
      <c r="C33" s="46"/>
    </row>
    <row r="34" spans="1:3" ht="15.75" thickBot="1" x14ac:dyDescent="0.3">
      <c r="A34" s="12" t="s">
        <v>10</v>
      </c>
      <c r="B34" s="65">
        <v>29655594.177845825</v>
      </c>
      <c r="C34" s="65">
        <f>C27+C30+B34+C32</f>
        <v>23711318.633633196</v>
      </c>
    </row>
  </sheetData>
  <pageMargins left="0.7" right="0.7" top="0.75" bottom="0.75" header="0.3" footer="0.3"/>
  <pageSetup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E15B7-2803-4FE8-852A-AF918B6FD314}">
  <sheetPr>
    <pageSetUpPr fitToPage="1"/>
  </sheetPr>
  <dimension ref="A1:M32"/>
  <sheetViews>
    <sheetView zoomScaleNormal="100" workbookViewId="0">
      <pane ySplit="4" topLeftCell="A5" activePane="bottomLeft" state="frozen"/>
      <selection activeCell="F33" sqref="F33"/>
      <selection pane="bottomLeft" activeCell="F33" sqref="F33"/>
    </sheetView>
  </sheetViews>
  <sheetFormatPr defaultColWidth="13.42578125" defaultRowHeight="15" x14ac:dyDescent="0.25"/>
  <cols>
    <col min="1" max="1" width="54.5703125" customWidth="1"/>
    <col min="2" max="3" width="21.140625" customWidth="1"/>
    <col min="4" max="10" width="17.28515625" customWidth="1"/>
    <col min="11" max="11" width="18" bestFit="1" customWidth="1"/>
  </cols>
  <sheetData>
    <row r="1" spans="1:13" x14ac:dyDescent="0.25">
      <c r="A1" t="s">
        <v>0</v>
      </c>
    </row>
    <row r="2" spans="1:13" x14ac:dyDescent="0.25">
      <c r="A2" t="s">
        <v>1</v>
      </c>
    </row>
    <row r="3" spans="1:13" x14ac:dyDescent="0.25">
      <c r="A3" t="s">
        <v>64</v>
      </c>
    </row>
    <row r="4" spans="1:13" x14ac:dyDescent="0.25">
      <c r="A4" s="1"/>
      <c r="B4" s="2" t="s">
        <v>21</v>
      </c>
      <c r="C4" s="2">
        <f>'Monthly Cost Tracker AP6'!C4</f>
        <v>45838</v>
      </c>
    </row>
    <row r="5" spans="1:13" x14ac:dyDescent="0.25">
      <c r="A5" s="3" t="s">
        <v>22</v>
      </c>
      <c r="B5" s="24"/>
      <c r="C5" s="23"/>
      <c r="D5" s="54"/>
      <c r="E5" s="55"/>
      <c r="F5" s="53"/>
      <c r="G5" s="23"/>
      <c r="H5" s="23"/>
      <c r="I5" s="23"/>
      <c r="J5" s="23"/>
      <c r="K5" s="23"/>
      <c r="L5" s="23"/>
      <c r="M5" s="23"/>
    </row>
    <row r="6" spans="1:13" x14ac:dyDescent="0.25">
      <c r="A6" s="5" t="s">
        <v>65</v>
      </c>
      <c r="B6" s="6"/>
      <c r="C6" s="40">
        <v>81493.349999999977</v>
      </c>
      <c r="D6" s="56"/>
      <c r="E6" s="57"/>
    </row>
    <row r="7" spans="1:13" x14ac:dyDescent="0.25">
      <c r="A7" s="5" t="s">
        <v>66</v>
      </c>
      <c r="B7" s="6"/>
      <c r="C7" s="40">
        <v>2057.37</v>
      </c>
      <c r="D7" s="56"/>
      <c r="E7" s="57"/>
    </row>
    <row r="8" spans="1:13" x14ac:dyDescent="0.25">
      <c r="A8" s="5" t="s">
        <v>67</v>
      </c>
      <c r="B8" s="6"/>
      <c r="C8" s="40">
        <v>0</v>
      </c>
      <c r="D8" s="56"/>
      <c r="E8" s="57"/>
    </row>
    <row r="9" spans="1:13" x14ac:dyDescent="0.25">
      <c r="A9" s="5" t="s">
        <v>68</v>
      </c>
      <c r="B9" s="6"/>
      <c r="C9" s="40">
        <v>0</v>
      </c>
      <c r="D9" s="56"/>
      <c r="E9" s="57"/>
    </row>
    <row r="10" spans="1:13" x14ac:dyDescent="0.25">
      <c r="A10" s="5" t="s">
        <v>69</v>
      </c>
      <c r="B10" s="6"/>
      <c r="C10" s="40">
        <v>0</v>
      </c>
      <c r="D10" s="56"/>
      <c r="E10" s="57"/>
    </row>
    <row r="11" spans="1:13" x14ac:dyDescent="0.25">
      <c r="A11" s="5" t="s">
        <v>60</v>
      </c>
      <c r="B11" s="6"/>
      <c r="C11" s="40">
        <v>0</v>
      </c>
      <c r="D11" s="56"/>
      <c r="E11" s="57"/>
    </row>
    <row r="12" spans="1:13" x14ac:dyDescent="0.25">
      <c r="A12" s="5" t="s">
        <v>61</v>
      </c>
      <c r="B12" s="7"/>
      <c r="C12" s="40">
        <v>0</v>
      </c>
      <c r="D12" s="56"/>
      <c r="E12" s="57"/>
      <c r="F12" s="58"/>
    </row>
    <row r="13" spans="1:13" x14ac:dyDescent="0.25">
      <c r="A13" s="5" t="s">
        <v>62</v>
      </c>
      <c r="B13" s="6"/>
      <c r="C13" s="40">
        <v>-14841558.941397227</v>
      </c>
      <c r="D13" s="56"/>
      <c r="E13" s="57"/>
      <c r="F13" s="58"/>
    </row>
    <row r="14" spans="1:13" x14ac:dyDescent="0.25">
      <c r="A14" s="5" t="s">
        <v>63</v>
      </c>
      <c r="B14" s="6"/>
      <c r="C14" s="40">
        <v>-8987682.6900000162</v>
      </c>
      <c r="D14" s="56"/>
      <c r="E14" s="57"/>
      <c r="F14" s="58"/>
    </row>
    <row r="15" spans="1:13" x14ac:dyDescent="0.25">
      <c r="A15" s="5" t="s">
        <v>2</v>
      </c>
      <c r="B15" s="6"/>
      <c r="C15" s="40">
        <v>8525577.2549342569</v>
      </c>
      <c r="D15" s="56"/>
      <c r="E15" s="57"/>
      <c r="F15" s="58"/>
    </row>
    <row r="16" spans="1:13" x14ac:dyDescent="0.25">
      <c r="A16" s="5" t="s">
        <v>3</v>
      </c>
      <c r="B16" s="6"/>
      <c r="C16" s="40">
        <v>4563140.6140330834</v>
      </c>
      <c r="D16" s="56"/>
      <c r="E16" s="57"/>
      <c r="F16" s="58"/>
    </row>
    <row r="17" spans="1:6" x14ac:dyDescent="0.25">
      <c r="A17" s="5" t="s">
        <v>4</v>
      </c>
      <c r="B17" s="6"/>
      <c r="C17" s="40">
        <v>937569.54999999981</v>
      </c>
      <c r="D17" s="56"/>
      <c r="E17" s="57"/>
      <c r="F17" s="58"/>
    </row>
    <row r="18" spans="1:6" x14ac:dyDescent="0.25">
      <c r="A18" s="5" t="s">
        <v>49</v>
      </c>
      <c r="B18" s="6"/>
      <c r="C18" s="40">
        <v>227952.98</v>
      </c>
      <c r="D18" s="56"/>
      <c r="E18" s="57"/>
      <c r="F18" s="58"/>
    </row>
    <row r="19" spans="1:6" x14ac:dyDescent="0.25">
      <c r="A19" s="5" t="s">
        <v>5</v>
      </c>
      <c r="B19" s="6"/>
      <c r="C19" s="40">
        <v>791666.66666666663</v>
      </c>
      <c r="D19" s="56"/>
      <c r="E19" s="57"/>
      <c r="F19" s="58"/>
    </row>
    <row r="20" spans="1:6" ht="15.75" thickBot="1" x14ac:dyDescent="0.3">
      <c r="A20" s="3" t="s">
        <v>6</v>
      </c>
      <c r="B20" s="9"/>
      <c r="C20" s="64">
        <f>SUM(C6:C19)</f>
        <v>-8699783.8457632344</v>
      </c>
    </row>
    <row r="21" spans="1:6" x14ac:dyDescent="0.25">
      <c r="B21" s="10"/>
      <c r="C21" s="44"/>
    </row>
    <row r="22" spans="1:6" x14ac:dyDescent="0.25">
      <c r="A22" s="15" t="s">
        <v>26</v>
      </c>
      <c r="B22" s="10"/>
      <c r="C22" s="44"/>
    </row>
    <row r="23" spans="1:6" x14ac:dyDescent="0.25">
      <c r="B23" s="10"/>
      <c r="C23" s="44"/>
    </row>
    <row r="24" spans="1:6" x14ac:dyDescent="0.25">
      <c r="A24" s="5" t="s">
        <v>23</v>
      </c>
      <c r="B24" s="11"/>
      <c r="C24" s="40">
        <v>0</v>
      </c>
    </row>
    <row r="25" spans="1:6" x14ac:dyDescent="0.25">
      <c r="A25" s="5" t="s">
        <v>24</v>
      </c>
      <c r="B25" s="21"/>
      <c r="C25" s="40">
        <v>198408.62274531857</v>
      </c>
    </row>
    <row r="26" spans="1:6" x14ac:dyDescent="0.25">
      <c r="A26" s="3" t="s">
        <v>25</v>
      </c>
      <c r="B26" s="6"/>
      <c r="C26" s="63">
        <f>C24+C25</f>
        <v>198408.62274531857</v>
      </c>
    </row>
    <row r="27" spans="1:6" ht="15.75" thickBot="1" x14ac:dyDescent="0.3">
      <c r="A27" s="12" t="s">
        <v>7</v>
      </c>
      <c r="B27" s="22"/>
      <c r="C27" s="65">
        <f>-C26+C20</f>
        <v>-8898192.4685085528</v>
      </c>
    </row>
    <row r="28" spans="1:6" x14ac:dyDescent="0.25">
      <c r="A28" s="3"/>
      <c r="B28" s="4"/>
      <c r="C28" s="47"/>
    </row>
    <row r="29" spans="1:6" x14ac:dyDescent="0.25">
      <c r="A29" s="13" t="s">
        <v>8</v>
      </c>
      <c r="B29" s="14"/>
      <c r="C29" s="14">
        <f>'Monthly Cost Tracker AP6'!C29</f>
        <v>3.8315824999999998E-3</v>
      </c>
    </row>
    <row r="30" spans="1:6" x14ac:dyDescent="0.25">
      <c r="A30" s="15" t="s">
        <v>9</v>
      </c>
      <c r="B30" s="43"/>
      <c r="C30" s="43">
        <f>(C27+B32)*C29</f>
        <v>98263.856381057645</v>
      </c>
      <c r="D30" s="56"/>
      <c r="E30" s="57"/>
      <c r="F30" s="58"/>
    </row>
    <row r="31" spans="1:6" x14ac:dyDescent="0.25">
      <c r="A31" s="3"/>
      <c r="B31" s="46"/>
      <c r="C31" s="46"/>
    </row>
    <row r="32" spans="1:6" ht="15.75" thickBot="1" x14ac:dyDescent="0.3">
      <c r="A32" s="12" t="s">
        <v>10</v>
      </c>
      <c r="B32" s="65">
        <v>34543955.382671997</v>
      </c>
      <c r="C32" s="65">
        <f>C27+C30+B32</f>
        <v>25744026.770544499</v>
      </c>
    </row>
  </sheetData>
  <pageMargins left="0.7" right="0.7" top="0.75" bottom="0.75" header="0.3" footer="0.3"/>
  <pageSetup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D26"/>
  <sheetViews>
    <sheetView zoomScaleNormal="100" workbookViewId="0">
      <selection activeCell="C16" sqref="C16"/>
    </sheetView>
  </sheetViews>
  <sheetFormatPr defaultRowHeight="15" x14ac:dyDescent="0.25"/>
  <cols>
    <col min="1" max="1" width="21.7109375" customWidth="1"/>
    <col min="2" max="2" width="13.7109375" customWidth="1"/>
    <col min="3" max="3" width="16.42578125" customWidth="1"/>
    <col min="4" max="4" width="21.5703125" customWidth="1"/>
    <col min="5" max="5" width="12.28515625" bestFit="1" customWidth="1"/>
    <col min="6" max="6" width="14" bestFit="1" customWidth="1"/>
    <col min="7" max="7" width="16" customWidth="1"/>
    <col min="8" max="9" width="14" bestFit="1" customWidth="1"/>
    <col min="10" max="10" width="12.28515625" bestFit="1" customWidth="1"/>
  </cols>
  <sheetData>
    <row r="1" spans="1:4" x14ac:dyDescent="0.25">
      <c r="A1" s="19" t="s">
        <v>0</v>
      </c>
    </row>
    <row r="2" spans="1:4" x14ac:dyDescent="0.25">
      <c r="A2" s="19" t="s">
        <v>14</v>
      </c>
    </row>
    <row r="3" spans="1:4" x14ac:dyDescent="0.25">
      <c r="A3" s="19" t="s">
        <v>45</v>
      </c>
    </row>
    <row r="4" spans="1:4" x14ac:dyDescent="0.25">
      <c r="A4" s="19" t="s">
        <v>11</v>
      </c>
    </row>
    <row r="5" spans="1:4" x14ac:dyDescent="0.25">
      <c r="A5" s="62">
        <f>'Monthly Cost Tracker AP6'!C4</f>
        <v>45838</v>
      </c>
    </row>
    <row r="7" spans="1:4" ht="15.75" thickBot="1" x14ac:dyDescent="0.3">
      <c r="A7" s="18"/>
      <c r="D7" s="8"/>
    </row>
    <row r="8" spans="1:4" ht="23.25" x14ac:dyDescent="0.25">
      <c r="A8" s="42" t="s">
        <v>40</v>
      </c>
      <c r="B8" s="42" t="s">
        <v>28</v>
      </c>
      <c r="C8" s="38" t="s">
        <v>14</v>
      </c>
      <c r="D8" s="8"/>
    </row>
    <row r="9" spans="1:4" x14ac:dyDescent="0.25">
      <c r="A9" s="35" t="s">
        <v>29</v>
      </c>
      <c r="B9" s="27" t="s">
        <v>30</v>
      </c>
      <c r="C9" s="36">
        <v>2200709.15</v>
      </c>
    </row>
    <row r="10" spans="1:4" x14ac:dyDescent="0.25">
      <c r="A10" s="35" t="s">
        <v>31</v>
      </c>
      <c r="B10" s="27" t="s">
        <v>30</v>
      </c>
      <c r="C10" s="36">
        <v>601908.78</v>
      </c>
      <c r="D10" s="8"/>
    </row>
    <row r="11" spans="1:4" x14ac:dyDescent="0.25">
      <c r="A11" s="35" t="s">
        <v>32</v>
      </c>
      <c r="B11" s="27" t="s">
        <v>30</v>
      </c>
      <c r="C11" s="36">
        <v>1460305.0699999998</v>
      </c>
      <c r="D11" s="8"/>
    </row>
    <row r="12" spans="1:4" x14ac:dyDescent="0.25">
      <c r="A12" s="35" t="s">
        <v>33</v>
      </c>
      <c r="B12" s="27" t="s">
        <v>34</v>
      </c>
      <c r="C12" s="36">
        <v>755714.45</v>
      </c>
      <c r="D12" s="8"/>
    </row>
    <row r="13" spans="1:4" x14ac:dyDescent="0.25">
      <c r="A13" s="35" t="s">
        <v>35</v>
      </c>
      <c r="B13" s="27" t="s">
        <v>30</v>
      </c>
      <c r="C13" s="36">
        <v>20765.629999999997</v>
      </c>
      <c r="D13" s="25"/>
    </row>
    <row r="14" spans="1:4" x14ac:dyDescent="0.25">
      <c r="A14" s="35" t="s">
        <v>36</v>
      </c>
      <c r="B14" s="27"/>
      <c r="C14" s="36"/>
      <c r="D14" s="25"/>
    </row>
    <row r="15" spans="1:4" x14ac:dyDescent="0.25">
      <c r="A15" s="37" t="s">
        <v>37</v>
      </c>
      <c r="B15" s="27" t="s">
        <v>34</v>
      </c>
      <c r="C15" s="36">
        <v>45796.71</v>
      </c>
      <c r="D15" s="25"/>
    </row>
    <row r="16" spans="1:4" x14ac:dyDescent="0.25">
      <c r="A16" s="37" t="s">
        <v>38</v>
      </c>
      <c r="B16" s="27" t="s">
        <v>34</v>
      </c>
      <c r="C16" s="36">
        <v>534594.23</v>
      </c>
      <c r="D16" s="25"/>
    </row>
    <row r="17" spans="1:4" x14ac:dyDescent="0.25">
      <c r="A17" s="37" t="s">
        <v>39</v>
      </c>
      <c r="B17" s="27" t="s">
        <v>34</v>
      </c>
      <c r="C17" s="36">
        <v>414986.62</v>
      </c>
      <c r="D17" s="25"/>
    </row>
    <row r="18" spans="1:4" x14ac:dyDescent="0.25">
      <c r="D18" s="25"/>
    </row>
    <row r="19" spans="1:4" ht="15.75" thickBot="1" x14ac:dyDescent="0.3">
      <c r="A19" s="33" t="s">
        <v>27</v>
      </c>
      <c r="B19" s="32"/>
      <c r="C19" s="34">
        <f>SUM(C9:C18)</f>
        <v>6034780.6399999997</v>
      </c>
      <c r="D19" s="25"/>
    </row>
    <row r="20" spans="1:4" ht="15.75" thickTop="1" x14ac:dyDescent="0.25">
      <c r="D20" s="25"/>
    </row>
    <row r="21" spans="1:4" x14ac:dyDescent="0.25">
      <c r="D21" s="25"/>
    </row>
    <row r="22" spans="1:4" x14ac:dyDescent="0.25">
      <c r="D22" s="25"/>
    </row>
    <row r="23" spans="1:4" x14ac:dyDescent="0.25">
      <c r="A23" s="26"/>
      <c r="B23" s="8"/>
      <c r="C23" s="8"/>
    </row>
    <row r="24" spans="1:4" x14ac:dyDescent="0.25">
      <c r="A24" s="26"/>
      <c r="B24" s="8"/>
      <c r="C24" s="8"/>
    </row>
    <row r="25" spans="1:4" x14ac:dyDescent="0.25">
      <c r="A25" s="26"/>
      <c r="B25" s="8"/>
      <c r="C25" s="8"/>
    </row>
    <row r="26" spans="1:4" x14ac:dyDescent="0.25">
      <c r="A26" s="26"/>
      <c r="B26" s="8"/>
      <c r="C26" s="8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G58"/>
  <sheetViews>
    <sheetView topLeftCell="A7" workbookViewId="0">
      <selection activeCell="K64" sqref="K64"/>
    </sheetView>
  </sheetViews>
  <sheetFormatPr defaultRowHeight="15" x14ac:dyDescent="0.25"/>
  <cols>
    <col min="1" max="1" width="21.85546875" customWidth="1"/>
    <col min="2" max="2" width="12.7109375" customWidth="1"/>
    <col min="3" max="3" width="17.7109375" customWidth="1"/>
    <col min="4" max="4" width="20.7109375" customWidth="1"/>
    <col min="5" max="5" width="22" customWidth="1"/>
    <col min="7" max="7" width="11.5703125" bestFit="1" customWidth="1"/>
    <col min="8" max="8" width="14.5703125" bestFit="1" customWidth="1"/>
  </cols>
  <sheetData>
    <row r="1" spans="1:5" x14ac:dyDescent="0.25">
      <c r="A1" s="19" t="s">
        <v>0</v>
      </c>
    </row>
    <row r="2" spans="1:5" x14ac:dyDescent="0.25">
      <c r="A2" s="19" t="s">
        <v>50</v>
      </c>
    </row>
    <row r="3" spans="1:5" x14ac:dyDescent="0.25">
      <c r="A3" s="19" t="s">
        <v>45</v>
      </c>
    </row>
    <row r="4" spans="1:5" x14ac:dyDescent="0.25">
      <c r="A4" s="19" t="s">
        <v>12</v>
      </c>
    </row>
    <row r="5" spans="1:5" x14ac:dyDescent="0.25">
      <c r="A5" s="20">
        <f>+'18A'!A5</f>
        <v>45838</v>
      </c>
    </row>
    <row r="7" spans="1:5" x14ac:dyDescent="0.25">
      <c r="A7" s="17"/>
      <c r="B7" s="16"/>
      <c r="D7" s="8"/>
    </row>
    <row r="8" spans="1:5" x14ac:dyDescent="0.25">
      <c r="A8" s="48"/>
    </row>
    <row r="9" spans="1:5" ht="15.75" thickBot="1" x14ac:dyDescent="0.3"/>
    <row r="10" spans="1:5" ht="35.25" customHeight="1" x14ac:dyDescent="0.25">
      <c r="A10" s="38" t="s">
        <v>40</v>
      </c>
      <c r="B10" s="38" t="s">
        <v>28</v>
      </c>
      <c r="C10" s="38" t="str">
        <f>CONCATENATE(TEXT($A$5,"MMM-YYYY")," kWh")</f>
        <v>Jun-2025 kWh</v>
      </c>
      <c r="D10" s="59" t="s">
        <v>54</v>
      </c>
      <c r="E10" s="59" t="s">
        <v>51</v>
      </c>
    </row>
    <row r="11" spans="1:5" x14ac:dyDescent="0.25">
      <c r="A11" s="35" t="s">
        <v>29</v>
      </c>
      <c r="B11" s="27" t="s">
        <v>30</v>
      </c>
      <c r="C11" s="66">
        <v>1228052237.2246919</v>
      </c>
      <c r="D11" s="61">
        <f>($E$38/$E$57)</f>
        <v>7.6966043691179155E-5</v>
      </c>
      <c r="E11" s="49">
        <f>C11*D11</f>
        <v>94518.322145285943</v>
      </c>
    </row>
    <row r="12" spans="1:5" x14ac:dyDescent="0.25">
      <c r="A12" s="35" t="s">
        <v>31</v>
      </c>
      <c r="B12" s="27" t="s">
        <v>30</v>
      </c>
      <c r="C12" s="66">
        <v>291665157.85532242</v>
      </c>
      <c r="D12" s="61">
        <f>($E$38/$E$57)</f>
        <v>7.6966043691179155E-5</v>
      </c>
      <c r="E12" s="49">
        <f>C12*D12</f>
        <v>22448.31328268741</v>
      </c>
    </row>
    <row r="13" spans="1:5" x14ac:dyDescent="0.25">
      <c r="A13" s="35" t="s">
        <v>32</v>
      </c>
      <c r="B13" s="27" t="s">
        <v>30</v>
      </c>
      <c r="C13" s="66">
        <v>661414547.81648695</v>
      </c>
      <c r="D13" s="61">
        <f>($E$38/$E$57)</f>
        <v>7.6966043691179155E-5</v>
      </c>
      <c r="E13" s="49">
        <f t="shared" ref="E13:E19" si="0">C13*D13</f>
        <v>50906.46098522524</v>
      </c>
    </row>
    <row r="14" spans="1:5" x14ac:dyDescent="0.25">
      <c r="A14" s="35" t="s">
        <v>33</v>
      </c>
      <c r="B14" s="27" t="s">
        <v>34</v>
      </c>
      <c r="C14" s="66">
        <v>303131140.19124931</v>
      </c>
      <c r="D14" s="61">
        <f>($E$38/$E$57)</f>
        <v>7.6966043691179155E-5</v>
      </c>
      <c r="E14" s="49">
        <f t="shared" si="0"/>
        <v>23330.804580116648</v>
      </c>
    </row>
    <row r="15" spans="1:5" x14ac:dyDescent="0.25">
      <c r="A15" s="35" t="s">
        <v>35</v>
      </c>
      <c r="B15" s="27" t="s">
        <v>30</v>
      </c>
      <c r="C15" s="66">
        <v>7188825.3796572294</v>
      </c>
      <c r="D15" s="61">
        <f>($E$38/$E$57)</f>
        <v>7.6966043691179155E-5</v>
      </c>
      <c r="E15" s="49">
        <f t="shared" si="0"/>
        <v>553.29544825895584</v>
      </c>
    </row>
    <row r="16" spans="1:5" x14ac:dyDescent="0.25">
      <c r="A16" s="35" t="s">
        <v>36</v>
      </c>
      <c r="B16" s="27"/>
      <c r="C16" s="66"/>
      <c r="D16" s="61"/>
      <c r="E16" s="49"/>
    </row>
    <row r="17" spans="1:5" x14ac:dyDescent="0.25">
      <c r="A17" s="37" t="s">
        <v>37</v>
      </c>
      <c r="B17" s="27" t="s">
        <v>34</v>
      </c>
      <c r="C17" s="66">
        <v>15017038.907068856</v>
      </c>
      <c r="D17" s="61">
        <f>($E$38/$E$57)</f>
        <v>7.6966043691179155E-5</v>
      </c>
      <c r="E17" s="49">
        <f t="shared" si="0"/>
        <v>1155.8020726335988</v>
      </c>
    </row>
    <row r="18" spans="1:5" x14ac:dyDescent="0.25">
      <c r="A18" s="37" t="s">
        <v>38</v>
      </c>
      <c r="B18" s="27" t="s">
        <v>34</v>
      </c>
      <c r="C18" s="66">
        <v>184889952.51892331</v>
      </c>
      <c r="D18" s="61">
        <f>($E$38/$E$57)</f>
        <v>7.6966043691179155E-5</v>
      </c>
      <c r="E18" s="49">
        <f t="shared" si="0"/>
        <v>14230.248163631491</v>
      </c>
    </row>
    <row r="19" spans="1:5" x14ac:dyDescent="0.25">
      <c r="A19" s="37" t="s">
        <v>39</v>
      </c>
      <c r="B19" s="27" t="s">
        <v>34</v>
      </c>
      <c r="C19" s="66">
        <v>149080674.10660002</v>
      </c>
      <c r="D19" s="61">
        <f>($E$38/$E$57)</f>
        <v>7.6966043691179155E-5</v>
      </c>
      <c r="E19" s="49">
        <f t="shared" si="0"/>
        <v>11474.149676799017</v>
      </c>
    </row>
    <row r="20" spans="1:5" x14ac:dyDescent="0.25">
      <c r="C20" s="50"/>
      <c r="D20" s="50"/>
      <c r="E20" s="50"/>
    </row>
    <row r="21" spans="1:5" ht="15.75" thickBot="1" x14ac:dyDescent="0.3">
      <c r="A21" s="33" t="s">
        <v>27</v>
      </c>
      <c r="B21" s="32"/>
      <c r="C21" s="51">
        <f>SUM(C11:C20)</f>
        <v>2840439573.9999995</v>
      </c>
      <c r="D21" s="51"/>
      <c r="E21" s="51">
        <f t="shared" ref="E21" si="1">SUM(E11:E20)</f>
        <v>218617.39635463833</v>
      </c>
    </row>
    <row r="22" spans="1:5" ht="15.75" thickTop="1" x14ac:dyDescent="0.25"/>
    <row r="24" spans="1:5" ht="17.25" x14ac:dyDescent="0.25">
      <c r="A24" t="s">
        <v>52</v>
      </c>
    </row>
    <row r="30" spans="1:5" x14ac:dyDescent="0.25">
      <c r="A30" s="52" t="s">
        <v>71</v>
      </c>
      <c r="B30" s="52"/>
      <c r="C30" s="52"/>
      <c r="D30" s="52"/>
      <c r="E30" s="52"/>
    </row>
    <row r="38" spans="1:7" x14ac:dyDescent="0.25">
      <c r="E38" s="56">
        <v>2380903</v>
      </c>
      <c r="G38" s="8"/>
    </row>
    <row r="40" spans="1:7" x14ac:dyDescent="0.25">
      <c r="A40" s="52" t="s">
        <v>70</v>
      </c>
      <c r="B40" s="52"/>
      <c r="C40" s="52"/>
      <c r="D40" s="52"/>
      <c r="E40" s="52"/>
    </row>
    <row r="50" spans="5:6" x14ac:dyDescent="0.25">
      <c r="E50" s="68">
        <v>13282878801</v>
      </c>
      <c r="F50" s="67" t="s">
        <v>72</v>
      </c>
    </row>
    <row r="51" spans="5:6" x14ac:dyDescent="0.25">
      <c r="E51" s="68">
        <v>3231277025</v>
      </c>
      <c r="F51" s="67" t="s">
        <v>73</v>
      </c>
    </row>
    <row r="52" spans="5:6" x14ac:dyDescent="0.25">
      <c r="E52" s="68">
        <v>7212371801</v>
      </c>
      <c r="F52" s="67" t="s">
        <v>74</v>
      </c>
    </row>
    <row r="53" spans="5:6" x14ac:dyDescent="0.25">
      <c r="E53" s="68">
        <v>3399414455</v>
      </c>
      <c r="F53" s="67" t="s">
        <v>75</v>
      </c>
    </row>
    <row r="54" spans="5:6" x14ac:dyDescent="0.25">
      <c r="E54" s="68">
        <v>3684171231</v>
      </c>
      <c r="F54" s="67" t="s">
        <v>76</v>
      </c>
    </row>
    <row r="55" spans="5:6" x14ac:dyDescent="0.25">
      <c r="E55" s="68">
        <v>79712880</v>
      </c>
      <c r="F55" s="67" t="s">
        <v>77</v>
      </c>
    </row>
    <row r="56" spans="5:6" x14ac:dyDescent="0.25">
      <c r="E56" s="68">
        <v>44633808</v>
      </c>
      <c r="F56" s="67" t="s">
        <v>78</v>
      </c>
    </row>
    <row r="57" spans="5:6" ht="15.75" thickBot="1" x14ac:dyDescent="0.3">
      <c r="E57" s="69">
        <f>SUM(E50:E56)</f>
        <v>30934460001</v>
      </c>
    </row>
    <row r="58" spans="5:6" ht="15.75" thickTop="1" x14ac:dyDescent="0.25"/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H9"/>
  <sheetViews>
    <sheetView workbookViewId="0">
      <selection activeCell="B22" sqref="B22"/>
    </sheetView>
  </sheetViews>
  <sheetFormatPr defaultRowHeight="15" x14ac:dyDescent="0.25"/>
  <cols>
    <col min="1" max="1" width="39" customWidth="1"/>
    <col min="2" max="2" width="50.5703125" customWidth="1"/>
    <col min="3" max="3" width="3.42578125" customWidth="1"/>
    <col min="4" max="4" width="21.5703125" customWidth="1"/>
  </cols>
  <sheetData>
    <row r="1" spans="1:8" x14ac:dyDescent="0.25">
      <c r="A1" s="19" t="s">
        <v>0</v>
      </c>
    </row>
    <row r="2" spans="1:8" x14ac:dyDescent="0.25">
      <c r="A2" s="19" t="s">
        <v>16</v>
      </c>
    </row>
    <row r="3" spans="1:8" x14ac:dyDescent="0.25">
      <c r="A3" s="19" t="s">
        <v>46</v>
      </c>
    </row>
    <row r="4" spans="1:8" x14ac:dyDescent="0.25">
      <c r="A4" s="20">
        <f>+'18A'!A5</f>
        <v>45838</v>
      </c>
    </row>
    <row r="6" spans="1:8" x14ac:dyDescent="0.25">
      <c r="A6" s="17"/>
      <c r="B6" s="16"/>
      <c r="D6" s="8"/>
    </row>
    <row r="7" spans="1:8" s="70" customFormat="1" ht="15" customHeight="1" x14ac:dyDescent="0.25">
      <c r="A7" s="70" t="s">
        <v>79</v>
      </c>
      <c r="B7" s="71"/>
      <c r="C7" s="71"/>
      <c r="D7" s="71"/>
      <c r="E7" s="71"/>
      <c r="F7" s="71"/>
      <c r="G7" s="71"/>
      <c r="H7" s="71"/>
    </row>
    <row r="8" spans="1:8" x14ac:dyDescent="0.25">
      <c r="A8" s="60"/>
      <c r="B8" s="60"/>
      <c r="C8" s="60"/>
      <c r="D8" s="60"/>
      <c r="E8" s="60"/>
      <c r="F8" s="60"/>
      <c r="G8" s="60"/>
      <c r="H8" s="60"/>
    </row>
    <row r="9" spans="1:8" x14ac:dyDescent="0.25">
      <c r="A9" s="60"/>
      <c r="B9" s="60"/>
      <c r="C9" s="60"/>
      <c r="D9" s="60"/>
      <c r="E9" s="60"/>
      <c r="F9" s="60"/>
      <c r="G9" s="60"/>
      <c r="H9" s="60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G21"/>
  <sheetViews>
    <sheetView workbookViewId="0">
      <selection activeCell="B23" sqref="B23"/>
    </sheetView>
  </sheetViews>
  <sheetFormatPr defaultRowHeight="15" x14ac:dyDescent="0.25"/>
  <cols>
    <col min="1" max="1" width="20.28515625" customWidth="1"/>
    <col min="2" max="2" width="15.7109375" customWidth="1"/>
    <col min="3" max="3" width="14" customWidth="1"/>
    <col min="4" max="4" width="16" customWidth="1"/>
    <col min="5" max="5" width="12" customWidth="1"/>
    <col min="6" max="6" width="17.42578125" customWidth="1"/>
    <col min="7" max="7" width="14.85546875" customWidth="1"/>
    <col min="13" max="13" width="11.5703125" bestFit="1" customWidth="1"/>
  </cols>
  <sheetData>
    <row r="1" spans="1:7" x14ac:dyDescent="0.25">
      <c r="A1" s="19" t="s">
        <v>0</v>
      </c>
    </row>
    <row r="2" spans="1:7" x14ac:dyDescent="0.25">
      <c r="A2" s="19" t="s">
        <v>15</v>
      </c>
    </row>
    <row r="3" spans="1:7" x14ac:dyDescent="0.25">
      <c r="A3" s="19" t="s">
        <v>45</v>
      </c>
    </row>
    <row r="4" spans="1:7" x14ac:dyDescent="0.25">
      <c r="A4" s="19" t="s">
        <v>13</v>
      </c>
    </row>
    <row r="5" spans="1:7" x14ac:dyDescent="0.25">
      <c r="A5" s="20">
        <f>+'18A'!A5</f>
        <v>45838</v>
      </c>
    </row>
    <row r="6" spans="1:7" ht="15.75" thickBot="1" x14ac:dyDescent="0.3"/>
    <row r="7" spans="1:7" ht="42.75" customHeight="1" x14ac:dyDescent="0.25">
      <c r="A7" s="38" t="s">
        <v>40</v>
      </c>
      <c r="B7" s="38" t="s">
        <v>28</v>
      </c>
      <c r="C7" s="38" t="s">
        <v>14</v>
      </c>
      <c r="D7" s="38" t="s">
        <v>44</v>
      </c>
      <c r="E7" s="38" t="s">
        <v>81</v>
      </c>
      <c r="F7" s="38" t="s">
        <v>43</v>
      </c>
      <c r="G7" s="38" t="s">
        <v>41</v>
      </c>
    </row>
    <row r="8" spans="1:7" x14ac:dyDescent="0.25">
      <c r="A8" s="27" t="s">
        <v>29</v>
      </c>
      <c r="B8" s="27" t="s">
        <v>30</v>
      </c>
      <c r="C8" s="36">
        <f>'18A'!C9</f>
        <v>2200709.15</v>
      </c>
      <c r="D8" s="39">
        <v>1106452000</v>
      </c>
      <c r="E8" s="72">
        <v>1.3255806890709791E-3</v>
      </c>
      <c r="F8" s="36">
        <f>D8*E8</f>
        <v>1466691.4045839631</v>
      </c>
      <c r="G8" s="36">
        <f>F8-C8</f>
        <v>-734017.74541603681</v>
      </c>
    </row>
    <row r="9" spans="1:7" x14ac:dyDescent="0.25">
      <c r="A9" s="27" t="s">
        <v>31</v>
      </c>
      <c r="B9" s="27" t="s">
        <v>30</v>
      </c>
      <c r="C9" s="36">
        <f>'18A'!C10</f>
        <v>601908.78</v>
      </c>
      <c r="D9" s="39">
        <v>266438690</v>
      </c>
      <c r="E9" s="72">
        <v>1.3255806890709791E-3</v>
      </c>
      <c r="F9" s="36">
        <f t="shared" ref="F9:F16" si="0">D9*E9</f>
        <v>353185.98228536901</v>
      </c>
      <c r="G9" s="36">
        <f t="shared" ref="G9:G16" si="1">F9-C9</f>
        <v>-248722.79771463101</v>
      </c>
    </row>
    <row r="10" spans="1:7" x14ac:dyDescent="0.25">
      <c r="A10" s="27" t="s">
        <v>32</v>
      </c>
      <c r="B10" s="27" t="s">
        <v>30</v>
      </c>
      <c r="C10" s="36">
        <f>'18A'!C11</f>
        <v>1460305.0699999998</v>
      </c>
      <c r="D10" s="39">
        <v>641093580</v>
      </c>
      <c r="E10" s="72">
        <v>1.3255806890709791E-3</v>
      </c>
      <c r="F10" s="36">
        <f t="shared" si="0"/>
        <v>849821.26953538088</v>
      </c>
      <c r="G10" s="36">
        <f t="shared" si="1"/>
        <v>-610483.80046461895</v>
      </c>
    </row>
    <row r="11" spans="1:7" x14ac:dyDescent="0.25">
      <c r="A11" s="27" t="s">
        <v>33</v>
      </c>
      <c r="B11" s="27" t="s">
        <v>34</v>
      </c>
      <c r="C11" s="36">
        <f>'18A'!C12</f>
        <v>755714.45</v>
      </c>
      <c r="D11" s="39">
        <v>313214060</v>
      </c>
      <c r="E11" s="72">
        <v>1.3255806890709791E-3</v>
      </c>
      <c r="F11" s="36">
        <f t="shared" si="0"/>
        <v>415190.509481519</v>
      </c>
      <c r="G11" s="36">
        <f t="shared" si="1"/>
        <v>-340523.94051848096</v>
      </c>
    </row>
    <row r="12" spans="1:7" x14ac:dyDescent="0.25">
      <c r="A12" s="27" t="s">
        <v>42</v>
      </c>
      <c r="B12" s="27" t="s">
        <v>30</v>
      </c>
      <c r="C12" s="36">
        <f>'18A'!C13</f>
        <v>20765.629999999997</v>
      </c>
      <c r="D12" s="39">
        <v>8446563.5289999992</v>
      </c>
      <c r="E12" s="72">
        <v>1.3255806890709791E-3</v>
      </c>
      <c r="F12" s="36">
        <f t="shared" si="0"/>
        <v>11196.60150305362</v>
      </c>
      <c r="G12" s="36">
        <f t="shared" si="1"/>
        <v>-9569.0284969463773</v>
      </c>
    </row>
    <row r="13" spans="1:7" x14ac:dyDescent="0.25">
      <c r="A13" s="27" t="s">
        <v>36</v>
      </c>
      <c r="B13" s="27"/>
      <c r="C13" s="36">
        <f>'18A'!C14</f>
        <v>0</v>
      </c>
      <c r="D13" s="39"/>
      <c r="E13" s="72"/>
      <c r="F13" s="36"/>
      <c r="G13" s="36"/>
    </row>
    <row r="14" spans="1:7" x14ac:dyDescent="0.25">
      <c r="A14" s="28" t="s">
        <v>37</v>
      </c>
      <c r="B14" s="27" t="s">
        <v>34</v>
      </c>
      <c r="C14" s="36">
        <f>'18A'!C15</f>
        <v>45796.71</v>
      </c>
      <c r="D14" s="39">
        <v>16529659.474345608</v>
      </c>
      <c r="E14" s="72">
        <v>1.3255806890709791E-3</v>
      </c>
      <c r="F14" s="36">
        <f t="shared" si="0"/>
        <v>21911.39739611169</v>
      </c>
      <c r="G14" s="36">
        <f t="shared" si="1"/>
        <v>-23885.312603888309</v>
      </c>
    </row>
    <row r="15" spans="1:7" x14ac:dyDescent="0.25">
      <c r="A15" s="28" t="s">
        <v>38</v>
      </c>
      <c r="B15" s="27" t="s">
        <v>34</v>
      </c>
      <c r="C15" s="36">
        <f>'18A'!C16</f>
        <v>534594.23</v>
      </c>
      <c r="D15" s="39">
        <v>165930890.41368049</v>
      </c>
      <c r="E15" s="72">
        <v>1.3255806890709791E-3</v>
      </c>
      <c r="F15" s="36">
        <f t="shared" si="0"/>
        <v>219954.78405272771</v>
      </c>
      <c r="G15" s="36">
        <f t="shared" si="1"/>
        <v>-314639.44594727224</v>
      </c>
    </row>
    <row r="16" spans="1:7" x14ac:dyDescent="0.25">
      <c r="A16" s="28" t="s">
        <v>39</v>
      </c>
      <c r="B16" s="27" t="s">
        <v>34</v>
      </c>
      <c r="C16" s="36">
        <f>'18A'!C17</f>
        <v>414986.62</v>
      </c>
      <c r="D16" s="39">
        <v>141536190.11197388</v>
      </c>
      <c r="E16" s="72">
        <v>1.3255806890709791E-3</v>
      </c>
      <c r="F16" s="36">
        <f t="shared" si="0"/>
        <v>187617.64041711143</v>
      </c>
      <c r="G16" s="36">
        <f t="shared" si="1"/>
        <v>-227368.97958288857</v>
      </c>
    </row>
    <row r="17" spans="1:7" x14ac:dyDescent="0.25">
      <c r="C17" s="40"/>
      <c r="D17" s="39"/>
      <c r="E17" s="29"/>
      <c r="F17" s="36"/>
      <c r="G17" s="36"/>
    </row>
    <row r="18" spans="1:7" ht="15.75" thickBot="1" x14ac:dyDescent="0.3">
      <c r="A18" s="33" t="s">
        <v>27</v>
      </c>
      <c r="B18" s="32"/>
      <c r="C18" s="34">
        <f>SUM(C8:C17)</f>
        <v>6034780.6399999997</v>
      </c>
      <c r="D18" s="41">
        <f>SUM(D8:D17)</f>
        <v>2659641633.5289998</v>
      </c>
      <c r="E18" s="30"/>
      <c r="F18" s="34">
        <f>SUM(F8:F17)</f>
        <v>3525569.589255237</v>
      </c>
      <c r="G18" s="34">
        <f>SUM(G8:G17)</f>
        <v>-2509211.0507447631</v>
      </c>
    </row>
    <row r="19" spans="1:7" ht="15.75" thickTop="1" x14ac:dyDescent="0.25">
      <c r="G19" s="31"/>
    </row>
    <row r="20" spans="1:7" ht="17.25" x14ac:dyDescent="0.25">
      <c r="A20" t="s">
        <v>80</v>
      </c>
      <c r="D20" s="31"/>
    </row>
    <row r="21" spans="1:7" x14ac:dyDescent="0.25">
      <c r="D21" s="25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A7"/>
  <sheetViews>
    <sheetView workbookViewId="0">
      <selection activeCell="B30" sqref="B30"/>
    </sheetView>
  </sheetViews>
  <sheetFormatPr defaultRowHeight="15" x14ac:dyDescent="0.25"/>
  <cols>
    <col min="1" max="1" width="80.140625" bestFit="1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19" t="s">
        <v>0</v>
      </c>
    </row>
    <row r="2" spans="1:1" x14ac:dyDescent="0.25">
      <c r="A2" s="19" t="s">
        <v>17</v>
      </c>
    </row>
    <row r="3" spans="1:1" x14ac:dyDescent="0.25">
      <c r="A3" s="19" t="s">
        <v>47</v>
      </c>
    </row>
    <row r="4" spans="1:1" x14ac:dyDescent="0.25">
      <c r="A4" s="20">
        <f>+'18A'!A5</f>
        <v>45838</v>
      </c>
    </row>
    <row r="7" spans="1:1" x14ac:dyDescent="0.25">
      <c r="A7" t="s">
        <v>18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A7"/>
  <sheetViews>
    <sheetView workbookViewId="0">
      <selection activeCell="B27" sqref="B27"/>
    </sheetView>
  </sheetViews>
  <sheetFormatPr defaultRowHeight="15" x14ac:dyDescent="0.25"/>
  <cols>
    <col min="1" max="1" width="56.140625" bestFit="1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19" t="s">
        <v>0</v>
      </c>
    </row>
    <row r="2" spans="1:1" x14ac:dyDescent="0.25">
      <c r="A2" s="19" t="s">
        <v>19</v>
      </c>
    </row>
    <row r="3" spans="1:1" x14ac:dyDescent="0.25">
      <c r="A3" s="19" t="s">
        <v>48</v>
      </c>
    </row>
    <row r="4" spans="1:1" x14ac:dyDescent="0.25">
      <c r="A4" s="20">
        <f>+'18A'!A5</f>
        <v>45838</v>
      </c>
    </row>
    <row r="7" spans="1:1" x14ac:dyDescent="0.25">
      <c r="A7" t="s">
        <v>20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Monthly Cost Tracker AP6</vt:lpstr>
      <vt:lpstr>Monthly Cost Tracker AP7</vt:lpstr>
      <vt:lpstr>18A</vt:lpstr>
      <vt:lpstr>18B</vt:lpstr>
      <vt:lpstr>18C</vt:lpstr>
      <vt:lpstr>18D</vt:lpstr>
      <vt:lpstr>18E</vt:lpstr>
      <vt:lpstr>18F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Barkau, Christine M</dc:creator>
  <cp:lastModifiedBy>Filley, Kimberly S</cp:lastModifiedBy>
  <dcterms:created xsi:type="dcterms:W3CDTF">2019-08-15T19:17:26Z</dcterms:created>
  <dcterms:modified xsi:type="dcterms:W3CDTF">2025-07-21T12:30:19Z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