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W:\Work\ROBINETT\TESTIMONY\ER-2024-0261 Liberty\Surrebuttal\"/>
    </mc:Choice>
  </mc:AlternateContent>
  <xr:revisionPtr revIDLastSave="0" documentId="13_ncr:1_{2458D6B0-AC9F-44A3-BB4A-09A55FBE5BA9}" xr6:coauthVersionLast="47" xr6:coauthVersionMax="47" xr10:uidLastSave="{00000000-0000-0000-0000-000000000000}"/>
  <bookViews>
    <workbookView xWindow="-120" yWindow="-120" windowWidth="29040" windowHeight="15720" xr2:uid="{7D5E97B0-73BF-4F45-B608-6FE5B2AA7B40}"/>
  </bookViews>
  <sheets>
    <sheet name="WP - Plant with Wind" sheetId="1" r:id="rId1"/>
    <sheet name="WP - AD with Wind" sheetId="2" r:id="rId2"/>
  </sheets>
  <definedNames>
    <definedName name="\A">#REF!</definedName>
    <definedName name="\P">#REF!</definedName>
    <definedName name="\t">#REF!</definedName>
    <definedName name="_____div10">#REF!</definedName>
    <definedName name="_____div21">#REF!</definedName>
    <definedName name="_____EXH1">#REF!</definedName>
    <definedName name="_____swe80">#REF!</definedName>
    <definedName name="_____ucg80">#REF!</definedName>
    <definedName name="____a1">#REF!</definedName>
    <definedName name="____a2">#REF!</definedName>
    <definedName name="____a3">#REF!</definedName>
    <definedName name="____Div02">#REF!</definedName>
    <definedName name="____div10">#REF!</definedName>
    <definedName name="____DIV12">#REF!</definedName>
    <definedName name="____div21">#REF!</definedName>
    <definedName name="____EXH1">#REF!</definedName>
    <definedName name="____EXH6">#REF!</definedName>
    <definedName name="____swe80">#REF!</definedName>
    <definedName name="____ucg80">#REF!</definedName>
    <definedName name="___a1">#REF!</definedName>
    <definedName name="___a2">#REF!</definedName>
    <definedName name="___a3">#REF!</definedName>
    <definedName name="___Div02">#REF!</definedName>
    <definedName name="___div10">#REF!</definedName>
    <definedName name="___DIV12">#REF!</definedName>
    <definedName name="___div21">#REF!</definedName>
    <definedName name="___EXH1">#REF!</definedName>
    <definedName name="___EXH6">#REF!</definedName>
    <definedName name="___swe80">#REF!</definedName>
    <definedName name="___ucg80">#REF!</definedName>
    <definedName name="__123Graph_A" hidden="1">#REF!</definedName>
    <definedName name="__a1">#REF!</definedName>
    <definedName name="__a2">#REF!</definedName>
    <definedName name="__a3">#REF!</definedName>
    <definedName name="__Div02">#REF!</definedName>
    <definedName name="__div10">#REF!</definedName>
    <definedName name="__DIV12">#REF!</definedName>
    <definedName name="__div21">#REF!</definedName>
    <definedName name="__EXH1">#REF!</definedName>
    <definedName name="__EXH6">#REF!</definedName>
    <definedName name="__swe80">#REF!</definedName>
    <definedName name="__ucg80">#REF!</definedName>
    <definedName name="_a1">#REF!</definedName>
    <definedName name="_a2">#REF!</definedName>
    <definedName name="_a3">#REF!</definedName>
    <definedName name="_Div02">#REF!</definedName>
    <definedName name="_div10">#REF!</definedName>
    <definedName name="_DIV12">#REF!</definedName>
    <definedName name="_div21">#REF!</definedName>
    <definedName name="_EXH1">#REF!</definedName>
    <definedName name="_EXH6">#REF!</definedName>
    <definedName name="_Key1" hidden="1">#REF!</definedName>
    <definedName name="_Order1" hidden="1">255</definedName>
    <definedName name="_Order2" hidden="1">255</definedName>
    <definedName name="_Sort" hidden="1">#REF!</definedName>
    <definedName name="_swe80">#REF!</definedName>
    <definedName name="_ucg80">#REF!</definedName>
    <definedName name="adjustment1">#REF!</definedName>
    <definedName name="adjustment10">#REF!</definedName>
    <definedName name="Adjustment11">#REF!</definedName>
    <definedName name="adjustment12">#REF!</definedName>
    <definedName name="adjustment13">#REF!</definedName>
    <definedName name="adjustment3">#REF!</definedName>
    <definedName name="adjustment4">#REF!</definedName>
    <definedName name="adjustment5">#REF!</definedName>
    <definedName name="adjustment6">#REF!</definedName>
    <definedName name="adjustment7">#REF!</definedName>
    <definedName name="adjustment8">#REF!</definedName>
    <definedName name="adjustment9">#REF!</definedName>
    <definedName name="AVG_RESIDUAL_PROFORMA">#REF!</definedName>
    <definedName name="b2adjustment4a">#REF!</definedName>
    <definedName name="b2adjustment4b">#REF!</definedName>
    <definedName name="BudEndPer">#REF!</definedName>
    <definedName name="BudStartPer">#REF!</definedName>
    <definedName name="BUSUNIT">#REF!</definedName>
    <definedName name="BUSUNIT2">#REF!</definedName>
    <definedName name="BUTLER">#REF!</definedName>
    <definedName name="C_">#REF!</definedName>
    <definedName name="Central_Only">#REF!</definedName>
    <definedName name="Clarity.Template.ExpandCollapse.ColIndicator">#REF!</definedName>
    <definedName name="Clarity.Template.ExpandCollapse.RowIndicator">#REF!</definedName>
    <definedName name="Clarity.Template.ExpandCollapse.Rows.Range_0">#REF!</definedName>
    <definedName name="Clarity.Template.ExpandCollapse.Rows.Range_0.Expanded">FALSE</definedName>
    <definedName name="Clarity.Template.ExpandCollapse.Rows.Range_1">#REF!</definedName>
    <definedName name="Clarity.Template.ExpandCollapse.Rows.Range_1.Expanded">TRUE</definedName>
    <definedName name="Clarity.Template.ExpandCollapse.Rows.Range_2">#REF!</definedName>
    <definedName name="Clarity.Template.ExpandCollapse.Rows.Range_2.Expanded">TRUE</definedName>
    <definedName name="Clarity.Template.ExpandCollapse.Rows.Range_3">#REF!</definedName>
    <definedName name="Clarity.Template.ExpandCollapse.Rows.Range_3.Expanded">TRUE</definedName>
    <definedName name="Clarity.Template.ExpandCollapse.Rows.Range_4">#REF!</definedName>
    <definedName name="Clarity.Template.ExpandCollapse.Rows.Range_4.Expanded">TRUE</definedName>
    <definedName name="Clarity.Template.ExpandCollapse.Rows.Range_5">#REF!</definedName>
    <definedName name="Clarity.Template.ExpandCollapse.Rows.Range_5.Expanded">TRUE</definedName>
    <definedName name="Clarity.Template.ExpandCollapse.Rows.Range_6">#REF!</definedName>
    <definedName name="Clarity.Template.ExpandCollapse.Rows.Range_6.Expanded">TRUE</definedName>
    <definedName name="CO_KS_SSRESIDUAL">#REF!</definedName>
    <definedName name="COKS_DIV30_EXP">#REF!</definedName>
    <definedName name="COKS_SSRESIDUAL">#REF!</definedName>
    <definedName name="ColumnRanges.ColActual">#REF!</definedName>
    <definedName name="ColumnRanges.ColBudget">#REF!</definedName>
    <definedName name="ColumnRanges.Column_Actual">#REF!</definedName>
    <definedName name="ColumnRanges.ColumnColBegBal">#REF!</definedName>
    <definedName name="ColumnRanges.ColumnMeta">#REF!</definedName>
    <definedName name="ColumnRanges.ColumnPageFilter">#REF!</definedName>
    <definedName name="COMPANY">#REF!</definedName>
    <definedName name="CompositTaxRate">#REF!</definedName>
    <definedName name="Cortez">#REF!</definedName>
    <definedName name="csDesignMode">1</definedName>
    <definedName name="customerinput">#REF!</definedName>
    <definedName name="DEPRECIATION">#REF!</definedName>
    <definedName name="Div02_Butler_Exp">#REF!</definedName>
    <definedName name="Div02_Butler_Plant">#REF!</definedName>
    <definedName name="Div02_Kirk_Exp">#REF!</definedName>
    <definedName name="Div02_Kirk_Plant">#REF!</definedName>
    <definedName name="Div02_MO_Exp">#REF!</definedName>
    <definedName name="Div02_MO_Plant">#REF!</definedName>
    <definedName name="Div02_MS_Exp">#REF!</definedName>
    <definedName name="Div02_MS_Plant">#REF!</definedName>
    <definedName name="Div02_SEMO_Exp">#REF!</definedName>
    <definedName name="Div02_SEMO_Plant">#REF!</definedName>
    <definedName name="Div88_Butler_Exp">#REF!</definedName>
    <definedName name="Div88_Butler_Plant">#REF!</definedName>
    <definedName name="Div88_Kirk_Exp">#REF!</definedName>
    <definedName name="Div88_Kirk_Plant">#REF!</definedName>
    <definedName name="Div88_MS_Exp">#REF!</definedName>
    <definedName name="Div88_MS_Plant">#REF!</definedName>
    <definedName name="Div88_SEMO_Exp">#REF!</definedName>
    <definedName name="Div88_SEMO_Plant">#REF!</definedName>
    <definedName name="Div91_Butler_Exp">#REF!</definedName>
    <definedName name="Div91_Butler_Plant">#REF!</definedName>
    <definedName name="Div91_Kirk_Exp">#REF!</definedName>
    <definedName name="Div91_Kirk_Plant">#REF!</definedName>
    <definedName name="Div91_MO_Exp">#REF!</definedName>
    <definedName name="Div91_MO_Plant">#REF!</definedName>
    <definedName name="Div91_MS_Exp">#REF!</definedName>
    <definedName name="Div91_MS_Plant">#REF!</definedName>
    <definedName name="Div91_SEMO_Exp">#REF!</definedName>
    <definedName name="Div91_SEMO_Plant">#REF!</definedName>
    <definedName name="Durango">#REF!</definedName>
    <definedName name="EXH1A">#REF!</definedName>
    <definedName name="FEDTAX">#REF!</definedName>
    <definedName name="Fremont">#REF!</definedName>
    <definedName name="GGC_DIV24_METER">#REF!</definedName>
    <definedName name="GGC_DIV30_EXP">#REF!</definedName>
    <definedName name="GGC_DIV30_PLANT">#REF!</definedName>
    <definedName name="GGC_SSEXP">#REF!</definedName>
    <definedName name="GGC_SSPLANT">#REF!</definedName>
    <definedName name="GGC_SSRESIDUAL">#REF!</definedName>
    <definedName name="GOEXP">#REF!</definedName>
    <definedName name="GOEXP_PROFORMA">#REF!</definedName>
    <definedName name="GOPLANT">#REF!</definedName>
    <definedName name="GOPLANT_PROFORMA">#REF!</definedName>
    <definedName name="JURISDICTION">#REF!</definedName>
    <definedName name="k">#REF!</definedName>
    <definedName name="KIRK">#REF!</definedName>
    <definedName name="Kirk_Plant">#REF!</definedName>
    <definedName name="LTD_Rate">#REF!</definedName>
    <definedName name="LTDcostrate">#REF!</definedName>
    <definedName name="Maps.OlapDataMap.OlapDataMap1.Columns.0.Caption">#REF!</definedName>
    <definedName name="Maps.OlapDataMap.OlapDataMap1.Columns.0.Dimension">"Scenario"</definedName>
    <definedName name="Maps.OlapDataMap.OlapDataMap1.Columns.0.Key">#REF!</definedName>
    <definedName name="Maps.OlapDataMap.OlapDataMap1.Columns.1.Caption">#REF!</definedName>
    <definedName name="Maps.OlapDataMap.OlapDataMap1.Columns.1.Dimension">"Year"</definedName>
    <definedName name="Maps.OlapDataMap.OlapDataMap1.Columns.1.Key">#REF!</definedName>
    <definedName name="Maps.OlapDataMap.OlapDataMap1.Columns.2.Caption">#REF!</definedName>
    <definedName name="Maps.OlapDataMap.OlapDataMap1.Columns.2.Dimension">"Period"</definedName>
    <definedName name="Maps.OlapDataMap.OlapDataMap1.Columns.2.Key">#REF!</definedName>
    <definedName name="Maps.OlapDataMap.OlapDataMap1.Pages.0.Dimension">"Company"</definedName>
    <definedName name="Maps.OlapDataMap.OlapDataMap1.Pages.0.Key">#REF!</definedName>
    <definedName name="Maps.OlapDataMap.OlapDataMap1.Pages.1.Dimension">"Currency"</definedName>
    <definedName name="Maps.OlapDataMap.OlapDataMap1.Pages.1.Key">#REF!</definedName>
    <definedName name="Maps.OlapDataMap.OlapDataMap1.Pages.2.Dimension">"FutureUseDim"</definedName>
    <definedName name="Maps.OlapDataMap.OlapDataMap1.Pages.2.Key">#REF!</definedName>
    <definedName name="Maps.OlapDataMap.OlapDataMap1.Pages.3.Dimension">"Value"</definedName>
    <definedName name="Maps.OlapDataMap.OlapDataMap1.Pages.3.Key">#REF!</definedName>
    <definedName name="Maps.OlapDataMap.OlapDataMap1.Pages.4.Dimension">"Reporting Currency"</definedName>
    <definedName name="Maps.OlapDataMap.OlapDataMap1.Pages.4.Key">#REF!</definedName>
    <definedName name="Maps.OlapDataMap.OlapDataMap1.Pages.5.Dimension">"Measures"</definedName>
    <definedName name="Maps.OlapDataMap.OlapDataMap1.Pages.5.Key">#REF!</definedName>
    <definedName name="Maps.OlapDataMap.OlapDataMap1.Pages.6.Dimension">"UtilityType"</definedName>
    <definedName name="Maps.OlapDataMap.OlapDataMap1.Pages.6.Key">#REF!</definedName>
    <definedName name="Maps.OlapDataMap.OlapDataMap1.Pages.7.Dimension">"RevenueType"</definedName>
    <definedName name="Maps.OlapDataMap.OlapDataMap1.Pages.7.Key">#REF!</definedName>
    <definedName name="Maps.OlapDataMap.OlapDataMap1.Rows.0.Caption">#REF!</definedName>
    <definedName name="Maps.OlapDataMap.OlapDataMap1.Rows.0.Dimension">"Account"</definedName>
    <definedName name="Maps.OlapDataMap.OlapDataMap1.Rows.0.GenerationNumber">#REF!</definedName>
    <definedName name="Maps.OlapDataMap.OlapDataMap1.Rows.0.Key">#REF!</definedName>
    <definedName name="MenuItem.Caption">"BS by Month - Act + Bud (Region) with GL Details"</definedName>
    <definedName name="MS">#REF!</definedName>
    <definedName name="MS_Plant">#REF!</definedName>
    <definedName name="NEadit">#REF!</definedName>
    <definedName name="NEadv">#REF!</definedName>
    <definedName name="NEcash">#REF!</definedName>
    <definedName name="NEcwip">#REF!</definedName>
    <definedName name="NEdep">#REF!</definedName>
    <definedName name="NEmatsup">#REF!</definedName>
    <definedName name="NEplant">#REF!</definedName>
    <definedName name="NEpp">#REF!</definedName>
    <definedName name="NEstorg">#REF!</definedName>
    <definedName name="NvsASD">"V2017-12-31"</definedName>
    <definedName name="NvsAutoDrillOk">"VN"</definedName>
    <definedName name="NvsElapsedTime">0.0000578703693463467</definedName>
    <definedName name="NvsEndTime">43167.569375</definedName>
    <definedName name="NvsInstLang">"VENG"</definedName>
    <definedName name="NvsInstSpec">"%,FBUSINESS_UNIT,TCONSOLIDATION_CORP,NEDE_ELEC"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PanelEffdt">"V1999-01-01"</definedName>
    <definedName name="NvsPanelSetid">"VECORP"</definedName>
    <definedName name="NvsReqBU">"VGL001"</definedName>
    <definedName name="NvsReqBUOnly">"VN"</definedName>
    <definedName name="NvsTransLed">"VN"</definedName>
    <definedName name="NvsTreeASD">"V2017-12-31"</definedName>
    <definedName name="NW_Only">#REF!</definedName>
    <definedName name="NWadit">#REF!</definedName>
    <definedName name="NWadv">#REF!</definedName>
    <definedName name="NWcash">#REF!</definedName>
    <definedName name="NWcwip">#REF!</definedName>
    <definedName name="NWdep">#REF!</definedName>
    <definedName name="NWmatsup">#REF!</definedName>
    <definedName name="NWplant">#REF!</definedName>
    <definedName name="NWpp">#REF!</definedName>
    <definedName name="NWstorg">#REF!</definedName>
    <definedName name="PageOptions.PageCompany.Caption">"LU Mid-States - Missouri"</definedName>
    <definedName name="PageOptions.PageCompany.Caption.1">"LU Mid-States - Missouri"</definedName>
    <definedName name="PageOptions.PageCompany.Caption.Count">1</definedName>
    <definedName name="PageOptions.PageCompany.Caption.Display">"LU Mid-States - Missouri"</definedName>
    <definedName name="PageOptions.PageCompany.Key">"[Company].[Atmos - Missouri Consol]"</definedName>
    <definedName name="PageOptions.PageCompany.Key.1">"[Company].[Atmos - Missouri Consol]"</definedName>
    <definedName name="PageOptions.PageCompany.Key.Count">1</definedName>
    <definedName name="PageOptions.PageCompany.Key.Display">"[Company].[Atmos - Missouri Consol]"</definedName>
    <definedName name="PageOptions.PageCompany.Name">"Atmos - Missouri Consol"</definedName>
    <definedName name="PageOptions.PageCompany.Name.1">"Atmos - Missouri Consol"</definedName>
    <definedName name="PageOptions.PageCompany.Name.Count">1</definedName>
    <definedName name="PageOptions.PageCompany.Name.Display">"Atmos - Missouri Consol"</definedName>
    <definedName name="PageOptions.PageCurrentYear.Caption">"2017"</definedName>
    <definedName name="PageOptions.PageCurrentYear.Caption.1">"2017"</definedName>
    <definedName name="PageOptions.PageCurrentYear.Caption.Count">1</definedName>
    <definedName name="PageOptions.PageCurrentYear.Caption.Display">"2017"</definedName>
    <definedName name="PageOptions.PageCurrentYear.Key">"[Year].[2017]"</definedName>
    <definedName name="PageOptions.PageCurrentYear.Key.1">"[Year].[2017]"</definedName>
    <definedName name="PageOptions.PageCurrentYear.Key.Count">1</definedName>
    <definedName name="PageOptions.PageCurrentYear.Key.Display">"[Year].[2017]"</definedName>
    <definedName name="PageOptions.PageCurrentYear.Name">"2017"</definedName>
    <definedName name="PageOptions.PageCurrentYear.Name.1">"2017"</definedName>
    <definedName name="PageOptions.PageCurrentYear.Name.Count">1</definedName>
    <definedName name="PageOptions.PageCurrentYear.Name.Display">"2017"</definedName>
    <definedName name="PageOptions.PageRepCurr.Caption">"USD"</definedName>
    <definedName name="PageOptions.PageRepCurr.Caption.1">"USD"</definedName>
    <definedName name="PageOptions.PageRepCurr.Caption.Count">1</definedName>
    <definedName name="PageOptions.PageRepCurr.Caption.Display">"USD"</definedName>
    <definedName name="PageOptions.PageRepCurr.Key">"[Reporting Currency].[USD]"</definedName>
    <definedName name="PageOptions.PageRepCurr.Key.1">"[Reporting Currency].[USD]"</definedName>
    <definedName name="PageOptions.PageRepCurr.Key.Count">1</definedName>
    <definedName name="PageOptions.PageRepCurr.Key.Display">"[Reporting Currency].[USD]"</definedName>
    <definedName name="PageOptions.PageRepCurr.Name">"USD"</definedName>
    <definedName name="PageOptions.PageRepCurr.Name.1">"USD"</definedName>
    <definedName name="PageOptions.PageRepCurr.Name.Count">1</definedName>
    <definedName name="PageOptions.PageRepCurr.Name.Display">"USD"</definedName>
    <definedName name="PageOptions.PageUtilityType.Caption">"All UtilityTypes"</definedName>
    <definedName name="PageOptions.PageUtilityType.Caption.1">"All UtilityTypes"</definedName>
    <definedName name="PageOptions.PageUtilityType.Caption.Count">1</definedName>
    <definedName name="PageOptions.PageUtilityType.Caption.Display">"All UtilityTypes"</definedName>
    <definedName name="PageOptions.PageUtilityType.Key">"[UtilityType].[All UtilityTypes]"</definedName>
    <definedName name="PageOptions.PageUtilityType.Key.1">"[UtilityType].[All UtilityTypes]"</definedName>
    <definedName name="PageOptions.PageUtilityType.Key.Count">1</definedName>
    <definedName name="PageOptions.PageUtilityType.Key.Display">"[UtilityType].[All UtilityTypes]"</definedName>
    <definedName name="PageOptions.PageUtilityType.Name">"All UtilityTypes"</definedName>
    <definedName name="PageOptions.PageUtilityType.Name.1">"All UtilityTypes"</definedName>
    <definedName name="PageOptions.PageUtilityType.Name.Count">1</definedName>
    <definedName name="PageOptions.PageUtilityType.Name.Display">"All UtilityTypes"</definedName>
    <definedName name="Print_Area_MI">#REF!</definedName>
    <definedName name="_xlnm.Print_Titles" localSheetId="0">'WP - Plant with Wind'!$1:$12</definedName>
    <definedName name="Proj_LTDrate">#REF!</definedName>
    <definedName name="Proj_STDrate">#REF!</definedName>
    <definedName name="PROPERTY">#REF!</definedName>
    <definedName name="RefVar2PriorYear">#REF!</definedName>
    <definedName name="RefVarPriorYear">#REF!</definedName>
    <definedName name="ROEXP">#REF!</definedName>
    <definedName name="ROPLANT">#REF!</definedName>
    <definedName name="ROR_Rate">#REF!</definedName>
    <definedName name="RowRanges.Assets">#REF!</definedName>
    <definedName name="RowRanges.CA">#REF!</definedName>
    <definedName name="RowRanges.CA_SubTotal">#REF!</definedName>
    <definedName name="RowRanges.CL">#REF!</definedName>
    <definedName name="RowRanges.CL_SubTotal">#REF!</definedName>
    <definedName name="RowRanges.Earnings">#REF!</definedName>
    <definedName name="RowRanges.EquityBudget">#REF!</definedName>
    <definedName name="RowRanges.EquityExcl.RetEarnings">#REF!</definedName>
    <definedName name="RowRanges.Liabilities">#REF!</definedName>
    <definedName name="RowRanges.NetPPE">#REF!</definedName>
    <definedName name="RowRanges.NetPPE_SubTotal">#REF!</definedName>
    <definedName name="RowRanges.OtherNonCA">#REF!</definedName>
    <definedName name="RowRanges.OtherNonCL">#REF!</definedName>
    <definedName name="RowRanges.RE">#REF!</definedName>
    <definedName name="RowRanges.RowAllocationDetail">#REF!</definedName>
    <definedName name="RowRanges.RowAllocationTotal">#REF!</definedName>
    <definedName name="RowRanges.RowBS_Assets_Other_Delta">#REF!</definedName>
    <definedName name="RowRanges.RowBS_CA_Delta">#REF!</definedName>
    <definedName name="RowRanges.RowBS_CA_Detail">#REF!</definedName>
    <definedName name="RowRanges.RowBS_CL_Delta">#REF!</definedName>
    <definedName name="RowRanges.RowBS_Equity">#REF!</definedName>
    <definedName name="RowRanges.RowBS_Equity_Delta">#REF!</definedName>
    <definedName name="RowRanges.RowBS_L_Other_Delta">#REF!</definedName>
    <definedName name="RowRanges.RowBS_MinInt">#REF!</definedName>
    <definedName name="RowRanges.RowBS_Plant_Delta">#REF!</definedName>
    <definedName name="RowRanges.RowCheck">#REF!</definedName>
    <definedName name="RowRanges.RowDepAmortDetail">#REF!</definedName>
    <definedName name="RowRanges.RowDepAmortTotal">#REF!</definedName>
    <definedName name="RowRanges.RowEnergyCostDetail">#REF!</definedName>
    <definedName name="RowRanges.RowEnergyCostTotal">#REF!</definedName>
    <definedName name="RowRanges.RowMeta">#REF!</definedName>
    <definedName name="RowRanges.RowMinInt">#REF!</definedName>
    <definedName name="RowRanges.RowOpExExcDetail">#REF!</definedName>
    <definedName name="RowRanges.RowOpExExcTotal">#REF!</definedName>
    <definedName name="RowRanges.RowOtherDetail">#REF!</definedName>
    <definedName name="RowRanges.RowOtherEBITDADetail">#REF!</definedName>
    <definedName name="RowRanges.RowOtherEBITDATotal">#REF!</definedName>
    <definedName name="RowRanges.RowOtherTotal">#REF!</definedName>
    <definedName name="RowRanges.RowPageFilter">#REF!</definedName>
    <definedName name="RowRanges.RowRetainedEarnings">#REF!</definedName>
    <definedName name="RowRanges.RowRevGrossDetail">#REF!</definedName>
    <definedName name="RowRanges.RowRevGrossTotal">#REF!</definedName>
    <definedName name="RowRanges.RowTaxDetail">#REF!</definedName>
    <definedName name="RowRanges.RowTaxTotal">#REF!</definedName>
    <definedName name="SE_Only">#REF!</definedName>
    <definedName name="SEadit">#REF!</definedName>
    <definedName name="SEadv">#REF!</definedName>
    <definedName name="SEcash">#REF!</definedName>
    <definedName name="SEcwip">#REF!</definedName>
    <definedName name="SEdep">#REF!</definedName>
    <definedName name="SEmatsup">#REF!</definedName>
    <definedName name="SEMO">#REF!</definedName>
    <definedName name="SEMO_Plant">#REF!</definedName>
    <definedName name="SEplant">#REF!</definedName>
    <definedName name="SEpp">#REF!</definedName>
    <definedName name="SEstorg">#REF!</definedName>
    <definedName name="SSExp">#REF!</definedName>
    <definedName name="SSPlant">#REF!</definedName>
    <definedName name="SSRESIDUAL">#REF!</definedName>
    <definedName name="STD_Rate">#REF!</definedName>
    <definedName name="Sttax">#REF!</definedName>
    <definedName name="SWadit">#REF!</definedName>
    <definedName name="SWadv">#REF!</definedName>
    <definedName name="SWcash">#REF!</definedName>
    <definedName name="SWcwip">#REF!</definedName>
    <definedName name="SWdep">#REF!</definedName>
    <definedName name="SWmatsup">#REF!</definedName>
    <definedName name="SWplant">#REF!</definedName>
    <definedName name="SWpp">#REF!</definedName>
    <definedName name="SWstorg">#REF!</definedName>
    <definedName name="Template.Build.End">42928.4388175579</definedName>
    <definedName name="Template.Build.Start">42928.4387393287</definedName>
    <definedName name="Template.LastSaveTime">""</definedName>
    <definedName name="Template.LastSaveUser">""</definedName>
    <definedName name="Template.Name">"PL_BS_Trend_Month_By_Legal"</definedName>
    <definedName name="Template.SaveAll">"false"</definedName>
    <definedName name="TESTPERIOD">#REF!</definedName>
    <definedName name="TESTPERIOD1">#REF!</definedName>
    <definedName name="TestPeriodDate">#REF!</definedName>
    <definedName name="TESTYEAR">#REF!</definedName>
    <definedName name="testyeardate">#REF!</definedName>
    <definedName name="TOTadit">#REF!</definedName>
    <definedName name="TOTadv">#REF!</definedName>
    <definedName name="TOTcash">#REF!</definedName>
    <definedName name="TOTcwip">#REF!</definedName>
    <definedName name="TOTdep">#REF!</definedName>
    <definedName name="TOTmatsup">#REF!</definedName>
    <definedName name="TOTplant">#REF!</definedName>
    <definedName name="TOTpp">#REF!</definedName>
    <definedName name="TOTstorg">#REF!</definedName>
    <definedName name="User.Language">"en-US"</definedName>
    <definedName name="User.Name">"cbarbee"</definedName>
    <definedName name="User.Session">"l0g0nji4ms2kgsa54h4iku45"</definedName>
    <definedName name="Uxrwoff_with_Pban_Query">#REF!</definedName>
    <definedName name="witness1">#REF!</definedName>
    <definedName name="WP_2_3">#REF!</definedName>
    <definedName name="WP_3_1">#REF!</definedName>
    <definedName name="WP_6_1">#REF!</definedName>
    <definedName name="WP_6_1_1">#REF!</definedName>
    <definedName name="WP_6_2">#REF!</definedName>
    <definedName name="WP_6_2_1">#REF!</definedName>
    <definedName name="WP_6_3">#REF!</definedName>
    <definedName name="WP_6_3_1">#REF!</definedName>
    <definedName name="WP_7_1">#REF!</definedName>
    <definedName name="WP_7_2">#REF!</definedName>
    <definedName name="WP_7_3">#REF!</definedName>
    <definedName name="WP_7_4">#REF!</definedName>
    <definedName name="WP_7_5">#REF!</definedName>
    <definedName name="WP_7_6">#REF!</definedName>
    <definedName name="WP_7_7">#REF!</definedName>
    <definedName name="WP_9_1">#REF!</definedName>
    <definedName name="yeardateplus1">#REF!</definedName>
    <definedName name="yeardateprior1">#REF!</definedName>
    <definedName name="yeardateprior2">#REF!</definedName>
    <definedName name="yeardateprior3">#REF!</definedName>
    <definedName name="yeardateprior4">#REF!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65" i="2" l="1"/>
  <c r="C354" i="2"/>
  <c r="C343" i="2"/>
  <c r="C332" i="2"/>
  <c r="C321" i="2"/>
  <c r="C309" i="2"/>
  <c r="K295" i="2"/>
  <c r="K292" i="2"/>
  <c r="Y291" i="2"/>
  <c r="U291" i="2"/>
  <c r="O291" i="2"/>
  <c r="Q290" i="2"/>
  <c r="O290" i="2"/>
  <c r="U289" i="2"/>
  <c r="Q289" i="2"/>
  <c r="O289" i="2"/>
  <c r="Y288" i="2"/>
  <c r="U288" i="2"/>
  <c r="Q288" i="2"/>
  <c r="O288" i="2"/>
  <c r="AA288" i="2" s="1"/>
  <c r="Y287" i="2"/>
  <c r="U287" i="2"/>
  <c r="O287" i="2"/>
  <c r="O286" i="2"/>
  <c r="U285" i="2"/>
  <c r="Q285" i="2"/>
  <c r="O285" i="2"/>
  <c r="Y284" i="2"/>
  <c r="U284" i="2"/>
  <c r="Q284" i="2"/>
  <c r="O284" i="2"/>
  <c r="AA284" i="2" s="1"/>
  <c r="Y283" i="2"/>
  <c r="U283" i="2"/>
  <c r="O283" i="2"/>
  <c r="Q282" i="2"/>
  <c r="O282" i="2"/>
  <c r="U281" i="2"/>
  <c r="Q281" i="2"/>
  <c r="O281" i="2"/>
  <c r="Y280" i="2"/>
  <c r="U280" i="2"/>
  <c r="Q280" i="2"/>
  <c r="O280" i="2"/>
  <c r="AA280" i="2" s="1"/>
  <c r="K280" i="2"/>
  <c r="O279" i="2"/>
  <c r="AA276" i="2"/>
  <c r="Y276" i="2"/>
  <c r="K276" i="2"/>
  <c r="O275" i="2"/>
  <c r="Q275" i="2" s="1"/>
  <c r="AC275" i="2" s="1"/>
  <c r="W274" i="2"/>
  <c r="O274" i="2"/>
  <c r="Q273" i="2"/>
  <c r="AC273" i="2" s="1"/>
  <c r="O273" i="2"/>
  <c r="AC272" i="2"/>
  <c r="O272" i="2"/>
  <c r="Q272" i="2" s="1"/>
  <c r="O271" i="2"/>
  <c r="Q271" i="2" s="1"/>
  <c r="AC271" i="2" s="1"/>
  <c r="O270" i="2"/>
  <c r="Q270" i="2" s="1"/>
  <c r="AC270" i="2" s="1"/>
  <c r="Q269" i="2"/>
  <c r="AC269" i="2" s="1"/>
  <c r="O269" i="2"/>
  <c r="O268" i="2"/>
  <c r="Q267" i="2"/>
  <c r="O267" i="2"/>
  <c r="Q266" i="2"/>
  <c r="O266" i="2"/>
  <c r="O265" i="2"/>
  <c r="O264" i="2"/>
  <c r="O263" i="2"/>
  <c r="O262" i="2"/>
  <c r="Q261" i="2"/>
  <c r="O261" i="2"/>
  <c r="O260" i="2"/>
  <c r="Q259" i="2"/>
  <c r="O259" i="2"/>
  <c r="Q258" i="2"/>
  <c r="O258" i="2"/>
  <c r="O257" i="2"/>
  <c r="O253" i="2"/>
  <c r="S251" i="2"/>
  <c r="O251" i="2"/>
  <c r="O250" i="2"/>
  <c r="O249" i="2"/>
  <c r="Y248" i="2"/>
  <c r="U248" i="2"/>
  <c r="Q248" i="2"/>
  <c r="O248" i="2"/>
  <c r="AA248" i="2" s="1"/>
  <c r="Q245" i="2"/>
  <c r="O245" i="2"/>
  <c r="O244" i="2"/>
  <c r="Y243" i="2"/>
  <c r="U243" i="2"/>
  <c r="O243" i="2"/>
  <c r="S242" i="2"/>
  <c r="O242" i="2"/>
  <c r="Y241" i="2"/>
  <c r="U241" i="2"/>
  <c r="Q241" i="2"/>
  <c r="O241" i="2"/>
  <c r="AA241" i="2" s="1"/>
  <c r="O240" i="2"/>
  <c r="W237" i="2"/>
  <c r="S237" i="2"/>
  <c r="O237" i="2"/>
  <c r="Y236" i="2"/>
  <c r="U236" i="2"/>
  <c r="S236" i="2"/>
  <c r="O236" i="2"/>
  <c r="S235" i="2"/>
  <c r="O235" i="2"/>
  <c r="O234" i="2"/>
  <c r="O233" i="2"/>
  <c r="O232" i="2"/>
  <c r="K229" i="2"/>
  <c r="K254" i="2" s="1"/>
  <c r="S228" i="2"/>
  <c r="O228" i="2"/>
  <c r="O227" i="2"/>
  <c r="AA226" i="2"/>
  <c r="W226" i="2"/>
  <c r="S226" i="2"/>
  <c r="Q226" i="2"/>
  <c r="O226" i="2"/>
  <c r="Y226" i="2" s="1"/>
  <c r="AA225" i="2"/>
  <c r="W225" i="2"/>
  <c r="U225" i="2"/>
  <c r="O225" i="2"/>
  <c r="S224" i="2"/>
  <c r="O224" i="2"/>
  <c r="O223" i="2"/>
  <c r="AA222" i="2"/>
  <c r="W222" i="2"/>
  <c r="S222" i="2"/>
  <c r="Q222" i="2"/>
  <c r="O222" i="2"/>
  <c r="Y222" i="2" s="1"/>
  <c r="AA221" i="2"/>
  <c r="W221" i="2"/>
  <c r="U221" i="2"/>
  <c r="O221" i="2"/>
  <c r="K217" i="2"/>
  <c r="O216" i="2"/>
  <c r="O215" i="2"/>
  <c r="W214" i="2"/>
  <c r="S214" i="2"/>
  <c r="O214" i="2"/>
  <c r="Y213" i="2"/>
  <c r="U213" i="2"/>
  <c r="S213" i="2"/>
  <c r="O213" i="2"/>
  <c r="S212" i="2"/>
  <c r="O212" i="2"/>
  <c r="O211" i="2"/>
  <c r="O210" i="2"/>
  <c r="O207" i="2"/>
  <c r="O206" i="2"/>
  <c r="O205" i="2"/>
  <c r="Q204" i="2"/>
  <c r="O204" i="2"/>
  <c r="O203" i="2"/>
  <c r="Y202" i="2"/>
  <c r="U202" i="2"/>
  <c r="O202" i="2"/>
  <c r="AA201" i="2"/>
  <c r="O201" i="2"/>
  <c r="W198" i="2"/>
  <c r="O198" i="2"/>
  <c r="Y197" i="2"/>
  <c r="O197" i="2"/>
  <c r="O196" i="2"/>
  <c r="Y195" i="2"/>
  <c r="O195" i="2"/>
  <c r="U195" i="2" s="1"/>
  <c r="O194" i="2"/>
  <c r="Q193" i="2"/>
  <c r="O193" i="2"/>
  <c r="U193" i="2" s="1"/>
  <c r="O192" i="2"/>
  <c r="K189" i="2"/>
  <c r="O188" i="2"/>
  <c r="O187" i="2"/>
  <c r="O186" i="2"/>
  <c r="U185" i="2"/>
  <c r="S185" i="2"/>
  <c r="Q185" i="2"/>
  <c r="O185" i="2"/>
  <c r="AA185" i="2" s="1"/>
  <c r="Y184" i="2"/>
  <c r="O184" i="2"/>
  <c r="O183" i="2"/>
  <c r="Q182" i="2"/>
  <c r="O182" i="2"/>
  <c r="Y179" i="2"/>
  <c r="W179" i="2"/>
  <c r="U179" i="2"/>
  <c r="S179" i="2"/>
  <c r="Q179" i="2"/>
  <c r="O179" i="2"/>
  <c r="AA179" i="2" s="1"/>
  <c r="AA178" i="2"/>
  <c r="O178" i="2"/>
  <c r="AA177" i="2"/>
  <c r="O177" i="2"/>
  <c r="O176" i="2"/>
  <c r="U175" i="2"/>
  <c r="S175" i="2"/>
  <c r="Q175" i="2"/>
  <c r="O175" i="2"/>
  <c r="AA175" i="2" s="1"/>
  <c r="O174" i="2"/>
  <c r="AA173" i="2"/>
  <c r="Y173" i="2"/>
  <c r="W173" i="2"/>
  <c r="O173" i="2"/>
  <c r="U173" i="2" s="1"/>
  <c r="O170" i="2"/>
  <c r="U169" i="2"/>
  <c r="S169" i="2"/>
  <c r="Q169" i="2"/>
  <c r="O169" i="2"/>
  <c r="AA169" i="2" s="1"/>
  <c r="Y168" i="2"/>
  <c r="U168" i="2"/>
  <c r="O168" i="2"/>
  <c r="W168" i="2" s="1"/>
  <c r="O167" i="2"/>
  <c r="Q166" i="2"/>
  <c r="O166" i="2"/>
  <c r="U165" i="2"/>
  <c r="S165" i="2"/>
  <c r="Q165" i="2"/>
  <c r="O165" i="2"/>
  <c r="AA165" i="2" s="1"/>
  <c r="Y164" i="2"/>
  <c r="W164" i="2"/>
  <c r="O164" i="2"/>
  <c r="O161" i="2"/>
  <c r="O160" i="2"/>
  <c r="W159" i="2"/>
  <c r="S159" i="2"/>
  <c r="O159" i="2"/>
  <c r="U159" i="2" s="1"/>
  <c r="O158" i="2"/>
  <c r="AA157" i="2"/>
  <c r="O157" i="2"/>
  <c r="Q156" i="2"/>
  <c r="O156" i="2"/>
  <c r="Y155" i="2"/>
  <c r="W155" i="2"/>
  <c r="U155" i="2"/>
  <c r="S155" i="2"/>
  <c r="Q155" i="2"/>
  <c r="O155" i="2"/>
  <c r="AA155" i="2" s="1"/>
  <c r="AA152" i="2"/>
  <c r="Y152" i="2"/>
  <c r="W152" i="2"/>
  <c r="U152" i="2"/>
  <c r="O152" i="2"/>
  <c r="AA151" i="2"/>
  <c r="Y151" i="2"/>
  <c r="Q151" i="2"/>
  <c r="O151" i="2"/>
  <c r="U151" i="2" s="1"/>
  <c r="Y150" i="2"/>
  <c r="U150" i="2"/>
  <c r="Q150" i="2"/>
  <c r="O150" i="2"/>
  <c r="S150" i="2" s="1"/>
  <c r="W149" i="2"/>
  <c r="U149" i="2"/>
  <c r="Q149" i="2"/>
  <c r="O149" i="2"/>
  <c r="AA149" i="2" s="1"/>
  <c r="O148" i="2"/>
  <c r="O147" i="2"/>
  <c r="O146" i="2"/>
  <c r="O143" i="2"/>
  <c r="Y140" i="2"/>
  <c r="U140" i="2"/>
  <c r="O140" i="2"/>
  <c r="O139" i="2"/>
  <c r="S138" i="2"/>
  <c r="Q138" i="2"/>
  <c r="O138" i="2"/>
  <c r="W137" i="2"/>
  <c r="U137" i="2"/>
  <c r="Q137" i="2"/>
  <c r="O137" i="2"/>
  <c r="AA137" i="2" s="1"/>
  <c r="AA136" i="2"/>
  <c r="Y136" i="2"/>
  <c r="O136" i="2"/>
  <c r="O135" i="2"/>
  <c r="AA134" i="2"/>
  <c r="S134" i="2"/>
  <c r="Q134" i="2"/>
  <c r="O134" i="2"/>
  <c r="Y134" i="2" s="1"/>
  <c r="W131" i="2"/>
  <c r="U131" i="2"/>
  <c r="Q131" i="2"/>
  <c r="O131" i="2"/>
  <c r="AA131" i="2" s="1"/>
  <c r="S130" i="2"/>
  <c r="O130" i="2"/>
  <c r="O129" i="2"/>
  <c r="AA128" i="2"/>
  <c r="S128" i="2"/>
  <c r="O128" i="2"/>
  <c r="W127" i="2"/>
  <c r="Q127" i="2"/>
  <c r="O127" i="2"/>
  <c r="S126" i="2"/>
  <c r="O126" i="2"/>
  <c r="Y125" i="2"/>
  <c r="O125" i="2"/>
  <c r="O122" i="2"/>
  <c r="Q122" i="2" s="1"/>
  <c r="AC122" i="2" s="1"/>
  <c r="O121" i="2"/>
  <c r="Q121" i="2" s="1"/>
  <c r="AC121" i="2" s="1"/>
  <c r="O120" i="2"/>
  <c r="Q120" i="2" s="1"/>
  <c r="AC120" i="2" s="1"/>
  <c r="Q119" i="2"/>
  <c r="AC119" i="2" s="1"/>
  <c r="O119" i="2"/>
  <c r="O118" i="2"/>
  <c r="Q118" i="2" s="1"/>
  <c r="AC118" i="2" s="1"/>
  <c r="O117" i="2"/>
  <c r="Q117" i="2" s="1"/>
  <c r="AC117" i="2" s="1"/>
  <c r="Q116" i="2"/>
  <c r="AC116" i="2" s="1"/>
  <c r="O116" i="2"/>
  <c r="O113" i="2"/>
  <c r="AA112" i="2"/>
  <c r="O112" i="2"/>
  <c r="U111" i="2"/>
  <c r="O111" i="2"/>
  <c r="W110" i="2"/>
  <c r="O110" i="2"/>
  <c r="O109" i="2"/>
  <c r="AA108" i="2"/>
  <c r="Y108" i="2"/>
  <c r="Q108" i="2"/>
  <c r="O108" i="2"/>
  <c r="S107" i="2"/>
  <c r="O107" i="2"/>
  <c r="Q106" i="2"/>
  <c r="O106" i="2"/>
  <c r="O103" i="2"/>
  <c r="Q103" i="2" s="1"/>
  <c r="AC103" i="2" s="1"/>
  <c r="U100" i="2"/>
  <c r="O100" i="2"/>
  <c r="O99" i="2"/>
  <c r="AA98" i="2"/>
  <c r="S98" i="2"/>
  <c r="Q98" i="2"/>
  <c r="O98" i="2"/>
  <c r="U97" i="2"/>
  <c r="O97" i="2"/>
  <c r="AA96" i="2"/>
  <c r="O96" i="2"/>
  <c r="Y95" i="2"/>
  <c r="O95" i="2"/>
  <c r="O92" i="2"/>
  <c r="Q91" i="2"/>
  <c r="O91" i="2"/>
  <c r="AA90" i="2"/>
  <c r="W90" i="2"/>
  <c r="O90" i="2"/>
  <c r="AA89" i="2"/>
  <c r="O89" i="2"/>
  <c r="O88" i="2"/>
  <c r="Y87" i="2"/>
  <c r="W87" i="2"/>
  <c r="O87" i="2"/>
  <c r="O86" i="2"/>
  <c r="Q85" i="2"/>
  <c r="O85" i="2"/>
  <c r="O82" i="2"/>
  <c r="AA81" i="2"/>
  <c r="Y81" i="2"/>
  <c r="U81" i="2"/>
  <c r="S81" i="2"/>
  <c r="O81" i="2"/>
  <c r="O80" i="2"/>
  <c r="Q79" i="2"/>
  <c r="O79" i="2"/>
  <c r="W78" i="2"/>
  <c r="U78" i="2"/>
  <c r="Q78" i="2"/>
  <c r="O78" i="2"/>
  <c r="O77" i="2"/>
  <c r="O74" i="2"/>
  <c r="Q74" i="2" s="1"/>
  <c r="AC74" i="2" s="1"/>
  <c r="O73" i="2"/>
  <c r="AC72" i="2"/>
  <c r="O72" i="2"/>
  <c r="Q72" i="2" s="1"/>
  <c r="O71" i="2"/>
  <c r="O70" i="2"/>
  <c r="Q70" i="2" s="1"/>
  <c r="AC70" i="2" s="1"/>
  <c r="O69" i="2"/>
  <c r="Q68" i="2"/>
  <c r="AC68" i="2" s="1"/>
  <c r="O68" i="2"/>
  <c r="O67" i="2"/>
  <c r="O66" i="2"/>
  <c r="Q66" i="2" s="1"/>
  <c r="AC66" i="2" s="1"/>
  <c r="O65" i="2"/>
  <c r="Y64" i="2"/>
  <c r="Q64" i="2"/>
  <c r="O64" i="2"/>
  <c r="O61" i="2"/>
  <c r="O60" i="2"/>
  <c r="O59" i="2"/>
  <c r="O58" i="2"/>
  <c r="O57" i="2"/>
  <c r="O56" i="2"/>
  <c r="AA55" i="2"/>
  <c r="Y55" i="2"/>
  <c r="Q55" i="2"/>
  <c r="O55" i="2"/>
  <c r="W55" i="2" s="1"/>
  <c r="O52" i="2"/>
  <c r="AA52" i="2" s="1"/>
  <c r="AC52" i="2" s="1"/>
  <c r="AA51" i="2"/>
  <c r="AC51" i="2" s="1"/>
  <c r="O51" i="2"/>
  <c r="O50" i="2"/>
  <c r="AA50" i="2" s="1"/>
  <c r="AC50" i="2" s="1"/>
  <c r="AA49" i="2"/>
  <c r="AC49" i="2" s="1"/>
  <c r="O49" i="2"/>
  <c r="O48" i="2"/>
  <c r="AA48" i="2" s="1"/>
  <c r="AC48" i="2" s="1"/>
  <c r="AC47" i="2"/>
  <c r="AA47" i="2"/>
  <c r="O47" i="2"/>
  <c r="O46" i="2"/>
  <c r="AA46" i="2" s="1"/>
  <c r="AC46" i="2" s="1"/>
  <c r="Y43" i="2"/>
  <c r="Q43" i="2"/>
  <c r="O43" i="2"/>
  <c r="O42" i="2"/>
  <c r="AA41" i="2"/>
  <c r="Y41" i="2"/>
  <c r="W41" i="2"/>
  <c r="Q41" i="2"/>
  <c r="O41" i="2"/>
  <c r="O40" i="2"/>
  <c r="U39" i="2"/>
  <c r="O39" i="2"/>
  <c r="Y33" i="2"/>
  <c r="U33" i="2"/>
  <c r="O33" i="2"/>
  <c r="Y32" i="2"/>
  <c r="W32" i="2"/>
  <c r="O32" i="2"/>
  <c r="AA31" i="2"/>
  <c r="S31" i="2"/>
  <c r="O31" i="2"/>
  <c r="Y31" i="2" s="1"/>
  <c r="AA28" i="2"/>
  <c r="W28" i="2"/>
  <c r="U28" i="2"/>
  <c r="S28" i="2"/>
  <c r="O28" i="2"/>
  <c r="Y28" i="2" s="1"/>
  <c r="W27" i="2"/>
  <c r="U27" i="2"/>
  <c r="O27" i="2"/>
  <c r="Q26" i="2"/>
  <c r="O26" i="2"/>
  <c r="U26" i="2" s="1"/>
  <c r="U23" i="2"/>
  <c r="S23" i="2"/>
  <c r="O23" i="2"/>
  <c r="K18" i="2"/>
  <c r="O17" i="2"/>
  <c r="A17" i="2"/>
  <c r="A18" i="2" s="1"/>
  <c r="A20" i="2" s="1"/>
  <c r="A21" i="2" s="1"/>
  <c r="A22" i="2" s="1"/>
  <c r="A23" i="2" s="1"/>
  <c r="A25" i="2" s="1"/>
  <c r="A26" i="2" s="1"/>
  <c r="A27" i="2" s="1"/>
  <c r="A28" i="2" s="1"/>
  <c r="A30" i="2" s="1"/>
  <c r="A31" i="2" s="1"/>
  <c r="A32" i="2" s="1"/>
  <c r="A33" i="2" s="1"/>
  <c r="A34" i="2" s="1"/>
  <c r="A37" i="2" s="1"/>
  <c r="A38" i="2" s="1"/>
  <c r="A39" i="2" s="1"/>
  <c r="A40" i="2" s="1"/>
  <c r="A41" i="2" s="1"/>
  <c r="A42" i="2" s="1"/>
  <c r="A43" i="2" s="1"/>
  <c r="A45" i="2" s="1"/>
  <c r="A46" i="2" s="1"/>
  <c r="A47" i="2" s="1"/>
  <c r="A48" i="2" s="1"/>
  <c r="A49" i="2" s="1"/>
  <c r="A50" i="2" s="1"/>
  <c r="A51" i="2" s="1"/>
  <c r="A52" i="2" s="1"/>
  <c r="A54" i="2" s="1"/>
  <c r="A55" i="2" s="1"/>
  <c r="A56" i="2" s="1"/>
  <c r="A57" i="2" s="1"/>
  <c r="A58" i="2" s="1"/>
  <c r="A59" i="2" s="1"/>
  <c r="A60" i="2" s="1"/>
  <c r="A61" i="2" s="1"/>
  <c r="A63" i="2" s="1"/>
  <c r="A64" i="2" s="1"/>
  <c r="A65" i="2" s="1"/>
  <c r="A66" i="2" s="1"/>
  <c r="A67" i="2" s="1"/>
  <c r="A68" i="2" s="1"/>
  <c r="A69" i="2" s="1"/>
  <c r="A70" i="2" s="1"/>
  <c r="A71" i="2" s="1"/>
  <c r="A72" i="2" s="1"/>
  <c r="A73" i="2" s="1"/>
  <c r="A74" i="2" s="1"/>
  <c r="A76" i="2" s="1"/>
  <c r="A77" i="2" s="1"/>
  <c r="A78" i="2" s="1"/>
  <c r="A79" i="2" s="1"/>
  <c r="A80" i="2" s="1"/>
  <c r="A81" i="2" s="1"/>
  <c r="A82" i="2" s="1"/>
  <c r="A84" i="2" s="1"/>
  <c r="A85" i="2" s="1"/>
  <c r="A86" i="2" s="1"/>
  <c r="A87" i="2" s="1"/>
  <c r="A88" i="2" s="1"/>
  <c r="A89" i="2" s="1"/>
  <c r="A90" i="2" s="1"/>
  <c r="A91" i="2" s="1"/>
  <c r="A92" i="2" s="1"/>
  <c r="A94" i="2" s="1"/>
  <c r="A95" i="2" s="1"/>
  <c r="A96" i="2" s="1"/>
  <c r="A97" i="2" s="1"/>
  <c r="A98" i="2" s="1"/>
  <c r="A99" i="2" s="1"/>
  <c r="A100" i="2" s="1"/>
  <c r="A102" i="2" s="1"/>
  <c r="A103" i="2" s="1"/>
  <c r="A105" i="2" s="1"/>
  <c r="A106" i="2" s="1"/>
  <c r="A107" i="2" s="1"/>
  <c r="A108" i="2" s="1"/>
  <c r="A109" i="2" s="1"/>
  <c r="A110" i="2" s="1"/>
  <c r="A111" i="2" s="1"/>
  <c r="A112" i="2" s="1"/>
  <c r="A113" i="2" s="1"/>
  <c r="A115" i="2" s="1"/>
  <c r="A116" i="2" s="1"/>
  <c r="A117" i="2" s="1"/>
  <c r="A118" i="2" s="1"/>
  <c r="A119" i="2" s="1"/>
  <c r="A120" i="2" s="1"/>
  <c r="A121" i="2" s="1"/>
  <c r="A122" i="2" s="1"/>
  <c r="A124" i="2" s="1"/>
  <c r="A125" i="2" s="1"/>
  <c r="A126" i="2" s="1"/>
  <c r="A127" i="2" s="1"/>
  <c r="A128" i="2" s="1"/>
  <c r="A129" i="2" s="1"/>
  <c r="A130" i="2" s="1"/>
  <c r="A131" i="2" s="1"/>
  <c r="A133" i="2" s="1"/>
  <c r="A134" i="2" s="1"/>
  <c r="A135" i="2" s="1"/>
  <c r="A136" i="2" s="1"/>
  <c r="A137" i="2" s="1"/>
  <c r="A138" i="2" s="1"/>
  <c r="A139" i="2" s="1"/>
  <c r="A140" i="2" s="1"/>
  <c r="A142" i="2" s="1"/>
  <c r="A143" i="2" s="1"/>
  <c r="A145" i="2" s="1"/>
  <c r="A146" i="2" s="1"/>
  <c r="A147" i="2" s="1"/>
  <c r="A148" i="2" s="1"/>
  <c r="A149" i="2" s="1"/>
  <c r="A150" i="2" s="1"/>
  <c r="A151" i="2" s="1"/>
  <c r="A152" i="2" s="1"/>
  <c r="A154" i="2" s="1"/>
  <c r="A155" i="2" s="1"/>
  <c r="A156" i="2" s="1"/>
  <c r="A157" i="2" s="1"/>
  <c r="A158" i="2" s="1"/>
  <c r="A159" i="2" s="1"/>
  <c r="A160" i="2" s="1"/>
  <c r="A161" i="2" s="1"/>
  <c r="A163" i="2" s="1"/>
  <c r="A164" i="2" s="1"/>
  <c r="A165" i="2" s="1"/>
  <c r="A166" i="2" s="1"/>
  <c r="A167" i="2" s="1"/>
  <c r="A168" i="2" s="1"/>
  <c r="A169" i="2" s="1"/>
  <c r="A170" i="2" s="1"/>
  <c r="A172" i="2" s="1"/>
  <c r="A173" i="2" s="1"/>
  <c r="A174" i="2" s="1"/>
  <c r="A175" i="2" s="1"/>
  <c r="A176" i="2" s="1"/>
  <c r="A177" i="2" s="1"/>
  <c r="A178" i="2" s="1"/>
  <c r="A179" i="2" s="1"/>
  <c r="A181" i="2" s="1"/>
  <c r="A182" i="2" s="1"/>
  <c r="A183" i="2" s="1"/>
  <c r="A184" i="2" s="1"/>
  <c r="A185" i="2" s="1"/>
  <c r="A186" i="2" s="1"/>
  <c r="A187" i="2" s="1"/>
  <c r="A188" i="2" s="1"/>
  <c r="A189" i="2" s="1"/>
  <c r="A191" i="2" s="1"/>
  <c r="A192" i="2" s="1"/>
  <c r="A193" i="2" s="1"/>
  <c r="A194" i="2" s="1"/>
  <c r="A195" i="2" s="1"/>
  <c r="A196" i="2" s="1"/>
  <c r="A197" i="2" s="1"/>
  <c r="A198" i="2" s="1"/>
  <c r="A200" i="2" s="1"/>
  <c r="A201" i="2" s="1"/>
  <c r="A202" i="2" s="1"/>
  <c r="A203" i="2" s="1"/>
  <c r="A204" i="2" s="1"/>
  <c r="A205" i="2" s="1"/>
  <c r="A206" i="2" s="1"/>
  <c r="A207" i="2" s="1"/>
  <c r="A209" i="2" s="1"/>
  <c r="A210" i="2" s="1"/>
  <c r="A211" i="2" s="1"/>
  <c r="A212" i="2" s="1"/>
  <c r="A213" i="2" s="1"/>
  <c r="A214" i="2" s="1"/>
  <c r="A215" i="2" s="1"/>
  <c r="A216" i="2" s="1"/>
  <c r="A217" i="2" s="1"/>
  <c r="A220" i="2" s="1"/>
  <c r="A221" i="2" s="1"/>
  <c r="A222" i="2" s="1"/>
  <c r="A223" i="2" s="1"/>
  <c r="A224" i="2" s="1"/>
  <c r="A225" i="2" s="1"/>
  <c r="A226" i="2" s="1"/>
  <c r="A227" i="2" s="1"/>
  <c r="A228" i="2" s="1"/>
  <c r="A229" i="2" s="1"/>
  <c r="A231" i="2" s="1"/>
  <c r="A232" i="2" s="1"/>
  <c r="A233" i="2" s="1"/>
  <c r="A234" i="2" s="1"/>
  <c r="A235" i="2" s="1"/>
  <c r="A236" i="2" s="1"/>
  <c r="A237" i="2" s="1"/>
  <c r="A239" i="2" s="1"/>
  <c r="A240" i="2" s="1"/>
  <c r="A241" i="2" s="1"/>
  <c r="A242" i="2" s="1"/>
  <c r="A243" i="2" s="1"/>
  <c r="A244" i="2" s="1"/>
  <c r="A245" i="2" s="1"/>
  <c r="A247" i="2" s="1"/>
  <c r="A248" i="2" s="1"/>
  <c r="A249" i="2" s="1"/>
  <c r="A250" i="2" s="1"/>
  <c r="A251" i="2" s="1"/>
  <c r="A252" i="2" s="1"/>
  <c r="A253" i="2" s="1"/>
  <c r="A254"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9" i="2" s="1"/>
  <c r="A280" i="2" s="1"/>
  <c r="A281" i="2" s="1"/>
  <c r="A282" i="2" s="1"/>
  <c r="A283" i="2" s="1"/>
  <c r="A284" i="2" s="1"/>
  <c r="A285" i="2" s="1"/>
  <c r="A286" i="2" s="1"/>
  <c r="A287" i="2" s="1"/>
  <c r="A288" i="2" s="1"/>
  <c r="A289" i="2" s="1"/>
  <c r="A290" i="2" s="1"/>
  <c r="A291" i="2" s="1"/>
  <c r="A292" i="2" s="1"/>
  <c r="A295" i="2" s="1"/>
  <c r="A297" i="2" s="1"/>
  <c r="Y16" i="2"/>
  <c r="Q16" i="2"/>
  <c r="O16" i="2"/>
  <c r="A15" i="2"/>
  <c r="A16" i="2" s="1"/>
  <c r="AA295" i="1"/>
  <c r="C353" i="1"/>
  <c r="C320" i="1"/>
  <c r="Q298" i="1"/>
  <c r="O298" i="1"/>
  <c r="AA298" i="1" s="1"/>
  <c r="O297" i="1"/>
  <c r="Y296" i="1"/>
  <c r="W296" i="1"/>
  <c r="Q296" i="1"/>
  <c r="O296" i="1"/>
  <c r="Y295" i="1"/>
  <c r="W295" i="1"/>
  <c r="Q295" i="1"/>
  <c r="O295" i="1"/>
  <c r="U295" i="1" s="1"/>
  <c r="AA294" i="1"/>
  <c r="O294" i="1"/>
  <c r="AA293" i="1"/>
  <c r="O293" i="1"/>
  <c r="O292" i="1"/>
  <c r="O291" i="1"/>
  <c r="Y290" i="1"/>
  <c r="W290" i="1"/>
  <c r="Q290" i="1"/>
  <c r="O290" i="1"/>
  <c r="AA290" i="1" s="1"/>
  <c r="O289" i="1"/>
  <c r="O288" i="1"/>
  <c r="W287" i="1"/>
  <c r="S287" i="1"/>
  <c r="K287" i="1"/>
  <c r="K299" i="1" s="1"/>
  <c r="O287" i="1"/>
  <c r="AA281" i="1"/>
  <c r="Y281" i="1"/>
  <c r="AC280" i="1"/>
  <c r="S280" i="1"/>
  <c r="O280" i="1"/>
  <c r="O279" i="1"/>
  <c r="AC278" i="1"/>
  <c r="O278" i="1"/>
  <c r="AC277" i="1"/>
  <c r="O277" i="1"/>
  <c r="AC276" i="1"/>
  <c r="O276" i="1"/>
  <c r="AC275" i="1"/>
  <c r="O275" i="1"/>
  <c r="AC274" i="1"/>
  <c r="O274" i="1"/>
  <c r="AC273" i="1"/>
  <c r="O273" i="1"/>
  <c r="AC272" i="1"/>
  <c r="O272" i="1"/>
  <c r="K272" i="1"/>
  <c r="K281" i="1" s="1"/>
  <c r="O271" i="1"/>
  <c r="AC270" i="1"/>
  <c r="O270" i="1"/>
  <c r="AC269" i="1"/>
  <c r="O269" i="1"/>
  <c r="O268" i="1"/>
  <c r="AC267" i="1"/>
  <c r="O267" i="1"/>
  <c r="AC266" i="1"/>
  <c r="O266" i="1"/>
  <c r="AC265" i="1"/>
  <c r="O265" i="1"/>
  <c r="AC264" i="1"/>
  <c r="O264" i="1"/>
  <c r="AC263" i="1"/>
  <c r="O263" i="1"/>
  <c r="AC262" i="1"/>
  <c r="AC261" i="1"/>
  <c r="U281" i="1"/>
  <c r="O261" i="1"/>
  <c r="Q254" i="1"/>
  <c r="O254" i="1"/>
  <c r="O252" i="1"/>
  <c r="O251" i="1"/>
  <c r="O250" i="1"/>
  <c r="O247" i="1"/>
  <c r="Q247" i="1" s="1"/>
  <c r="O245" i="1"/>
  <c r="Y243" i="1"/>
  <c r="Q243" i="1"/>
  <c r="O243" i="1"/>
  <c r="AA243" i="1" s="1"/>
  <c r="W242" i="1"/>
  <c r="S242" i="1"/>
  <c r="Q242" i="1"/>
  <c r="O242" i="1"/>
  <c r="AA242" i="1" s="1"/>
  <c r="AA239" i="1"/>
  <c r="O239" i="1"/>
  <c r="O238" i="1"/>
  <c r="O236" i="1"/>
  <c r="U235" i="1"/>
  <c r="Q235" i="1"/>
  <c r="O235" i="1"/>
  <c r="AA235" i="1" s="1"/>
  <c r="AA234" i="1"/>
  <c r="W234" i="1"/>
  <c r="U234" i="1"/>
  <c r="Q234" i="1"/>
  <c r="O234" i="1"/>
  <c r="Y234" i="1" s="1"/>
  <c r="K231" i="1"/>
  <c r="W230" i="1"/>
  <c r="S230" i="1"/>
  <c r="Q230" i="1"/>
  <c r="O230" i="1"/>
  <c r="AA230" i="1" s="1"/>
  <c r="O229" i="1"/>
  <c r="O228" i="1"/>
  <c r="S227" i="1"/>
  <c r="O227" i="1"/>
  <c r="W226" i="1"/>
  <c r="S226" i="1"/>
  <c r="Q226" i="1"/>
  <c r="O226" i="1"/>
  <c r="AA226" i="1" s="1"/>
  <c r="O225" i="1"/>
  <c r="O224" i="1"/>
  <c r="S223" i="1"/>
  <c r="O223" i="1"/>
  <c r="I231" i="1"/>
  <c r="O216" i="1"/>
  <c r="U215" i="1"/>
  <c r="Q215" i="1"/>
  <c r="O215" i="1"/>
  <c r="AA215" i="1" s="1"/>
  <c r="W214" i="1"/>
  <c r="O214" i="1"/>
  <c r="W212" i="1"/>
  <c r="S212" i="1"/>
  <c r="Q212" i="1"/>
  <c r="O212" i="1"/>
  <c r="AA212" i="1" s="1"/>
  <c r="Y211" i="1"/>
  <c r="O211" i="1"/>
  <c r="O210" i="1"/>
  <c r="O207" i="1"/>
  <c r="Q206" i="1"/>
  <c r="O206" i="1"/>
  <c r="W205" i="1"/>
  <c r="S205" i="1"/>
  <c r="Q205" i="1"/>
  <c r="O205" i="1"/>
  <c r="AA205" i="1" s="1"/>
  <c r="Y204" i="1"/>
  <c r="W204" i="1"/>
  <c r="O204" i="1"/>
  <c r="O203" i="1"/>
  <c r="Y202" i="1"/>
  <c r="U202" i="1"/>
  <c r="S202" i="1"/>
  <c r="Q202" i="1"/>
  <c r="O202" i="1"/>
  <c r="AA202" i="1" s="1"/>
  <c r="O201" i="1"/>
  <c r="W198" i="1"/>
  <c r="S198" i="1"/>
  <c r="Q198" i="1"/>
  <c r="O198" i="1"/>
  <c r="AA198" i="1" s="1"/>
  <c r="Y197" i="1"/>
  <c r="W197" i="1"/>
  <c r="O197" i="1"/>
  <c r="O196" i="1"/>
  <c r="Y195" i="1"/>
  <c r="U195" i="1"/>
  <c r="S195" i="1"/>
  <c r="Q195" i="1"/>
  <c r="O195" i="1"/>
  <c r="AA195" i="1" s="1"/>
  <c r="O194" i="1"/>
  <c r="O193" i="1"/>
  <c r="AA192" i="1"/>
  <c r="W192" i="1"/>
  <c r="U192" i="1"/>
  <c r="O192" i="1"/>
  <c r="K189" i="1"/>
  <c r="Y188" i="1"/>
  <c r="U188" i="1"/>
  <c r="S188" i="1"/>
  <c r="Q188" i="1"/>
  <c r="O188" i="1"/>
  <c r="AA188" i="1" s="1"/>
  <c r="W187" i="1"/>
  <c r="U187" i="1"/>
  <c r="O187" i="1"/>
  <c r="AA186" i="1"/>
  <c r="Y186" i="1"/>
  <c r="Q186" i="1"/>
  <c r="O186" i="1"/>
  <c r="U185" i="1"/>
  <c r="O185" i="1"/>
  <c r="AA185" i="1" s="1"/>
  <c r="U184" i="1"/>
  <c r="Q184" i="1"/>
  <c r="O184" i="1"/>
  <c r="Y184" i="1" s="1"/>
  <c r="U183" i="1"/>
  <c r="O183" i="1"/>
  <c r="O182" i="1"/>
  <c r="O179" i="1"/>
  <c r="W178" i="1"/>
  <c r="U178" i="1"/>
  <c r="S178" i="1"/>
  <c r="Q178" i="1"/>
  <c r="O178" i="1"/>
  <c r="Y178" i="1" s="1"/>
  <c r="AA177" i="1"/>
  <c r="W177" i="1"/>
  <c r="O177" i="1"/>
  <c r="Y177" i="1" s="1"/>
  <c r="O176" i="1"/>
  <c r="O175" i="1"/>
  <c r="Y174" i="1"/>
  <c r="U174" i="1"/>
  <c r="S174" i="1"/>
  <c r="O174" i="1"/>
  <c r="Y173" i="1"/>
  <c r="W173" i="1"/>
  <c r="U173" i="1"/>
  <c r="S173" i="1"/>
  <c r="O173" i="1"/>
  <c r="Y170" i="1"/>
  <c r="O170" i="1"/>
  <c r="AA170" i="1" s="1"/>
  <c r="W169" i="1"/>
  <c r="Q169" i="1"/>
  <c r="O169" i="1"/>
  <c r="O168" i="1"/>
  <c r="S168" i="1" s="1"/>
  <c r="O167" i="1"/>
  <c r="O166" i="1"/>
  <c r="O165" i="1"/>
  <c r="AA164" i="1"/>
  <c r="U164" i="1"/>
  <c r="S164" i="1"/>
  <c r="Q164" i="1"/>
  <c r="O164" i="1"/>
  <c r="Y164" i="1" s="1"/>
  <c r="AA161" i="1"/>
  <c r="W161" i="1"/>
  <c r="O161" i="1"/>
  <c r="Y161" i="1" s="1"/>
  <c r="O160" i="1"/>
  <c r="U160" i="1" s="1"/>
  <c r="Y159" i="1"/>
  <c r="U159" i="1"/>
  <c r="S159" i="1"/>
  <c r="Q159" i="1"/>
  <c r="O159" i="1"/>
  <c r="O158" i="1"/>
  <c r="AA157" i="1"/>
  <c r="Y157" i="1"/>
  <c r="W157" i="1"/>
  <c r="Q157" i="1"/>
  <c r="O157" i="1"/>
  <c r="U156" i="1"/>
  <c r="O156" i="1"/>
  <c r="AA156" i="1" s="1"/>
  <c r="U155" i="1"/>
  <c r="Q155" i="1"/>
  <c r="O155" i="1"/>
  <c r="Y155" i="1" s="1"/>
  <c r="Y152" i="1"/>
  <c r="W152" i="1"/>
  <c r="U152" i="1"/>
  <c r="S152" i="1"/>
  <c r="O152" i="1"/>
  <c r="AA151" i="1"/>
  <c r="Y151" i="1"/>
  <c r="W151" i="1"/>
  <c r="O151" i="1"/>
  <c r="AA150" i="1"/>
  <c r="U150" i="1"/>
  <c r="Q150" i="1"/>
  <c r="O150" i="1"/>
  <c r="Y149" i="1"/>
  <c r="S149" i="1"/>
  <c r="O149" i="1"/>
  <c r="U149" i="1" s="1"/>
  <c r="W148" i="1"/>
  <c r="S148" i="1"/>
  <c r="O148" i="1"/>
  <c r="Y148" i="1" s="1"/>
  <c r="AA147" i="1"/>
  <c r="Y147" i="1"/>
  <c r="W147" i="1"/>
  <c r="Q147" i="1"/>
  <c r="O147" i="1"/>
  <c r="AA146" i="1"/>
  <c r="U146" i="1"/>
  <c r="O146" i="1"/>
  <c r="Y143" i="1"/>
  <c r="U143" i="1"/>
  <c r="S143" i="1"/>
  <c r="Q143" i="1"/>
  <c r="O143" i="1"/>
  <c r="Y140" i="1"/>
  <c r="W140" i="1"/>
  <c r="U140" i="1"/>
  <c r="O140" i="1"/>
  <c r="AA140" i="1" s="1"/>
  <c r="Y139" i="1"/>
  <c r="O139" i="1"/>
  <c r="AA139" i="1" s="1"/>
  <c r="O138" i="1"/>
  <c r="Q138" i="1" s="1"/>
  <c r="O137" i="1"/>
  <c r="O136" i="1"/>
  <c r="O135" i="1"/>
  <c r="W134" i="1"/>
  <c r="S134" i="1"/>
  <c r="Q134" i="1"/>
  <c r="O134" i="1"/>
  <c r="O131" i="1"/>
  <c r="O130" i="1"/>
  <c r="O129" i="1"/>
  <c r="Q128" i="1"/>
  <c r="O128" i="1"/>
  <c r="O127" i="1"/>
  <c r="Y126" i="1"/>
  <c r="O126" i="1"/>
  <c r="AA125" i="1"/>
  <c r="Y125" i="1"/>
  <c r="S125" i="1"/>
  <c r="O125" i="1"/>
  <c r="O122" i="1"/>
  <c r="Q122" i="1" s="1"/>
  <c r="AC122" i="1" s="1"/>
  <c r="AC121" i="1"/>
  <c r="Q121" i="1"/>
  <c r="O121" i="1"/>
  <c r="O120" i="1"/>
  <c r="Q120" i="1" s="1"/>
  <c r="AC120" i="1" s="1"/>
  <c r="AC119" i="1"/>
  <c r="O119" i="1"/>
  <c r="Q119" i="1" s="1"/>
  <c r="O118" i="1"/>
  <c r="Q118" i="1" s="1"/>
  <c r="AC118" i="1" s="1"/>
  <c r="Q117" i="1"/>
  <c r="AC117" i="1" s="1"/>
  <c r="O117" i="1"/>
  <c r="O116" i="1"/>
  <c r="Q116" i="1" s="1"/>
  <c r="AC116" i="1" s="1"/>
  <c r="AA113" i="1"/>
  <c r="Y113" i="1"/>
  <c r="W113" i="1"/>
  <c r="Q113" i="1"/>
  <c r="O113" i="1"/>
  <c r="U112" i="1"/>
  <c r="O112" i="1"/>
  <c r="AA112" i="1" s="1"/>
  <c r="U111" i="1"/>
  <c r="Q111" i="1"/>
  <c r="O111" i="1"/>
  <c r="Y111" i="1" s="1"/>
  <c r="U110" i="1"/>
  <c r="O110" i="1"/>
  <c r="O109" i="1"/>
  <c r="O108" i="1"/>
  <c r="U107" i="1"/>
  <c r="S107" i="1"/>
  <c r="Q107" i="1"/>
  <c r="O107" i="1"/>
  <c r="Y107" i="1" s="1"/>
  <c r="Y106" i="1"/>
  <c r="U106" i="1"/>
  <c r="O106" i="1"/>
  <c r="W106" i="1" s="1"/>
  <c r="AA103" i="1"/>
  <c r="U103" i="1"/>
  <c r="O103" i="1"/>
  <c r="Y103" i="1" s="1"/>
  <c r="AA100" i="1"/>
  <c r="U100" i="1"/>
  <c r="S100" i="1"/>
  <c r="Q100" i="1"/>
  <c r="O100" i="1"/>
  <c r="W100" i="1" s="1"/>
  <c r="W99" i="1"/>
  <c r="U99" i="1"/>
  <c r="S99" i="1"/>
  <c r="O99" i="1"/>
  <c r="Y99" i="1" s="1"/>
  <c r="AA98" i="1"/>
  <c r="W98" i="1"/>
  <c r="S98" i="1"/>
  <c r="Q98" i="1"/>
  <c r="O98" i="1"/>
  <c r="U98" i="1" s="1"/>
  <c r="AA97" i="1"/>
  <c r="U97" i="1"/>
  <c r="O97" i="1"/>
  <c r="W97" i="1" s="1"/>
  <c r="Y96" i="1"/>
  <c r="S96" i="1"/>
  <c r="O96" i="1"/>
  <c r="W96" i="1" s="1"/>
  <c r="Y95" i="1"/>
  <c r="U95" i="1"/>
  <c r="O95" i="1"/>
  <c r="W95" i="1" s="1"/>
  <c r="AA92" i="1"/>
  <c r="U92" i="1"/>
  <c r="O92" i="1"/>
  <c r="Y92" i="1" s="1"/>
  <c r="Y91" i="1"/>
  <c r="S91" i="1"/>
  <c r="O91" i="1"/>
  <c r="W91" i="1" s="1"/>
  <c r="W90" i="1"/>
  <c r="S90" i="1"/>
  <c r="O90" i="1"/>
  <c r="Y90" i="1" s="1"/>
  <c r="W89" i="1"/>
  <c r="Q89" i="1"/>
  <c r="O89" i="1"/>
  <c r="S89" i="1" s="1"/>
  <c r="Y88" i="1"/>
  <c r="U88" i="1"/>
  <c r="O88" i="1"/>
  <c r="Q88" i="1" s="1"/>
  <c r="AA87" i="1"/>
  <c r="O87" i="1"/>
  <c r="AA86" i="1"/>
  <c r="O86" i="1"/>
  <c r="S85" i="1"/>
  <c r="O85" i="1"/>
  <c r="Y82" i="1"/>
  <c r="U82" i="1"/>
  <c r="S82" i="1"/>
  <c r="Q82" i="1"/>
  <c r="O82" i="1"/>
  <c r="AA82" i="1" s="1"/>
  <c r="O81" i="1"/>
  <c r="Q80" i="1"/>
  <c r="O80" i="1"/>
  <c r="Q79" i="1"/>
  <c r="O79" i="1"/>
  <c r="Y78" i="1"/>
  <c r="U78" i="1"/>
  <c r="S78" i="1"/>
  <c r="Q78" i="1"/>
  <c r="O78" i="1"/>
  <c r="AA78" i="1" s="1"/>
  <c r="O77" i="1"/>
  <c r="S74" i="1"/>
  <c r="O74" i="1"/>
  <c r="O73" i="1"/>
  <c r="AA72" i="1"/>
  <c r="W72" i="1"/>
  <c r="O72" i="1"/>
  <c r="O71" i="1"/>
  <c r="O70" i="1"/>
  <c r="O69" i="1"/>
  <c r="O68" i="1"/>
  <c r="AA68" i="1" s="1"/>
  <c r="O67" i="1"/>
  <c r="O66" i="1"/>
  <c r="S66" i="1" s="1"/>
  <c r="O65" i="1"/>
  <c r="AA64" i="1"/>
  <c r="W64" i="1"/>
  <c r="U64" i="1"/>
  <c r="S64" i="1"/>
  <c r="Q64" i="1"/>
  <c r="AC64" i="1" s="1"/>
  <c r="O64" i="1"/>
  <c r="Y64" i="1" s="1"/>
  <c r="O61" i="1"/>
  <c r="O60" i="1"/>
  <c r="W59" i="1"/>
  <c r="S59" i="1"/>
  <c r="O59" i="1"/>
  <c r="Q59" i="1" s="1"/>
  <c r="AA58" i="1"/>
  <c r="W58" i="1"/>
  <c r="O58" i="1"/>
  <c r="O57" i="1"/>
  <c r="O56" i="1"/>
  <c r="W55" i="1"/>
  <c r="S55" i="1"/>
  <c r="O55" i="1"/>
  <c r="Q55" i="1" s="1"/>
  <c r="O52" i="1"/>
  <c r="Y52" i="1" s="1"/>
  <c r="O51" i="1"/>
  <c r="U50" i="1"/>
  <c r="O50" i="1"/>
  <c r="Y49" i="1"/>
  <c r="U49" i="1"/>
  <c r="S49" i="1"/>
  <c r="Q49" i="1"/>
  <c r="O49" i="1"/>
  <c r="AA49" i="1" s="1"/>
  <c r="O48" i="1"/>
  <c r="Y48" i="1" s="1"/>
  <c r="Q47" i="1"/>
  <c r="O47" i="1"/>
  <c r="Q46" i="1"/>
  <c r="O46" i="1"/>
  <c r="S43" i="1"/>
  <c r="O43" i="1"/>
  <c r="W43" i="1" s="1"/>
  <c r="W42" i="1"/>
  <c r="O42" i="1"/>
  <c r="O41" i="1"/>
  <c r="O40" i="1"/>
  <c r="U39" i="1"/>
  <c r="O39" i="1"/>
  <c r="AA38" i="1"/>
  <c r="Y38" i="1"/>
  <c r="O38" i="1"/>
  <c r="O33" i="1"/>
  <c r="W33" i="1" s="1"/>
  <c r="W32" i="1"/>
  <c r="O32" i="1"/>
  <c r="O31" i="1"/>
  <c r="Y28" i="1"/>
  <c r="U28" i="1"/>
  <c r="S28" i="1"/>
  <c r="Q28" i="1"/>
  <c r="O28" i="1"/>
  <c r="AA28" i="1" s="1"/>
  <c r="O27" i="1"/>
  <c r="Y27" i="1" s="1"/>
  <c r="Q26" i="1"/>
  <c r="O26" i="1"/>
  <c r="W23" i="1"/>
  <c r="S23" i="1"/>
  <c r="O23" i="1"/>
  <c r="AA22" i="1"/>
  <c r="W22" i="1"/>
  <c r="U22" i="1"/>
  <c r="S22" i="1"/>
  <c r="O22" i="1"/>
  <c r="K34" i="1"/>
  <c r="O21" i="1"/>
  <c r="AA21" i="1" s="1"/>
  <c r="A21" i="1"/>
  <c r="A22" i="1" s="1"/>
  <c r="A23" i="1" s="1"/>
  <c r="A25" i="1" s="1"/>
  <c r="A26" i="1" s="1"/>
  <c r="A27" i="1" s="1"/>
  <c r="A28" i="1" s="1"/>
  <c r="A30" i="1" s="1"/>
  <c r="A31" i="1" s="1"/>
  <c r="A32" i="1" s="1"/>
  <c r="A33" i="1" s="1"/>
  <c r="A34" i="1" s="1"/>
  <c r="A37" i="1" s="1"/>
  <c r="A38" i="1" s="1"/>
  <c r="A39" i="1" s="1"/>
  <c r="A40" i="1" s="1"/>
  <c r="A41" i="1" s="1"/>
  <c r="A42" i="1" s="1"/>
  <c r="A43" i="1" s="1"/>
  <c r="A45" i="1" s="1"/>
  <c r="A46" i="1" s="1"/>
  <c r="A47" i="1" s="1"/>
  <c r="A48" i="1" s="1"/>
  <c r="A49" i="1" s="1"/>
  <c r="A50" i="1" s="1"/>
  <c r="A51" i="1" s="1"/>
  <c r="A52" i="1" s="1"/>
  <c r="A54" i="1" s="1"/>
  <c r="A55" i="1" s="1"/>
  <c r="A56" i="1" s="1"/>
  <c r="A57" i="1" s="1"/>
  <c r="A58" i="1" s="1"/>
  <c r="A59" i="1" s="1"/>
  <c r="A60" i="1" s="1"/>
  <c r="A61" i="1" s="1"/>
  <c r="A63" i="1" s="1"/>
  <c r="A64" i="1" s="1"/>
  <c r="A65" i="1" s="1"/>
  <c r="A66" i="1" s="1"/>
  <c r="A67" i="1" s="1"/>
  <c r="A68" i="1" s="1"/>
  <c r="A69" i="1" s="1"/>
  <c r="A70" i="1" s="1"/>
  <c r="A71" i="1" s="1"/>
  <c r="A72" i="1" s="1"/>
  <c r="A73" i="1" s="1"/>
  <c r="A74" i="1" s="1"/>
  <c r="A76" i="1" s="1"/>
  <c r="A77" i="1" s="1"/>
  <c r="A78" i="1" s="1"/>
  <c r="A79" i="1" s="1"/>
  <c r="A80" i="1" s="1"/>
  <c r="A81" i="1" s="1"/>
  <c r="A82" i="1" s="1"/>
  <c r="A84" i="1" s="1"/>
  <c r="A85" i="1" s="1"/>
  <c r="A86" i="1" s="1"/>
  <c r="A87" i="1" s="1"/>
  <c r="A88" i="1" s="1"/>
  <c r="A89" i="1" s="1"/>
  <c r="A90" i="1" s="1"/>
  <c r="A91" i="1" s="1"/>
  <c r="A92" i="1" s="1"/>
  <c r="A94" i="1" s="1"/>
  <c r="A95" i="1" s="1"/>
  <c r="A96" i="1" s="1"/>
  <c r="A97" i="1" s="1"/>
  <c r="A98" i="1" s="1"/>
  <c r="A99" i="1" s="1"/>
  <c r="A100" i="1" s="1"/>
  <c r="A102" i="1" s="1"/>
  <c r="A103" i="1" s="1"/>
  <c r="A105" i="1" s="1"/>
  <c r="A106" i="1" s="1"/>
  <c r="A107" i="1" s="1"/>
  <c r="A108" i="1" s="1"/>
  <c r="A109" i="1" s="1"/>
  <c r="A110" i="1" s="1"/>
  <c r="A111" i="1" s="1"/>
  <c r="A112" i="1" s="1"/>
  <c r="A113" i="1" s="1"/>
  <c r="A115" i="1" s="1"/>
  <c r="A116" i="1" s="1"/>
  <c r="A117" i="1" s="1"/>
  <c r="A118" i="1" s="1"/>
  <c r="A119" i="1" s="1"/>
  <c r="A120" i="1" s="1"/>
  <c r="A121" i="1" s="1"/>
  <c r="A122" i="1" s="1"/>
  <c r="A124" i="1" s="1"/>
  <c r="A125" i="1" s="1"/>
  <c r="A126" i="1" s="1"/>
  <c r="A127" i="1" s="1"/>
  <c r="A128" i="1" s="1"/>
  <c r="A129" i="1" s="1"/>
  <c r="A130" i="1" s="1"/>
  <c r="A131" i="1" s="1"/>
  <c r="A133" i="1" s="1"/>
  <c r="A134" i="1" s="1"/>
  <c r="A135" i="1" s="1"/>
  <c r="A136" i="1" s="1"/>
  <c r="A137" i="1" s="1"/>
  <c r="A138" i="1" s="1"/>
  <c r="A139" i="1" s="1"/>
  <c r="A140" i="1" s="1"/>
  <c r="A142" i="1" s="1"/>
  <c r="A143" i="1" s="1"/>
  <c r="A145" i="1" s="1"/>
  <c r="A146" i="1" s="1"/>
  <c r="A147" i="1" s="1"/>
  <c r="A148" i="1" s="1"/>
  <c r="A149" i="1" s="1"/>
  <c r="A150" i="1" s="1"/>
  <c r="A151" i="1" s="1"/>
  <c r="A152" i="1" s="1"/>
  <c r="A154" i="1" s="1"/>
  <c r="A155" i="1" s="1"/>
  <c r="A156" i="1" s="1"/>
  <c r="A157" i="1" s="1"/>
  <c r="A158" i="1" s="1"/>
  <c r="A159" i="1" s="1"/>
  <c r="A160" i="1" s="1"/>
  <c r="A161" i="1" s="1"/>
  <c r="A163" i="1" s="1"/>
  <c r="A164" i="1" s="1"/>
  <c r="A165" i="1" s="1"/>
  <c r="A166" i="1" s="1"/>
  <c r="A167" i="1" s="1"/>
  <c r="A168" i="1" s="1"/>
  <c r="A169" i="1" s="1"/>
  <c r="A170" i="1" s="1"/>
  <c r="A172" i="1" s="1"/>
  <c r="A173" i="1" s="1"/>
  <c r="A174" i="1" s="1"/>
  <c r="A175" i="1" s="1"/>
  <c r="A176" i="1" s="1"/>
  <c r="A177" i="1" s="1"/>
  <c r="A178" i="1" s="1"/>
  <c r="A179" i="1" s="1"/>
  <c r="A181" i="1" s="1"/>
  <c r="A182" i="1" s="1"/>
  <c r="A183" i="1" s="1"/>
  <c r="A184" i="1" s="1"/>
  <c r="A185" i="1" s="1"/>
  <c r="A186" i="1" s="1"/>
  <c r="A187" i="1" s="1"/>
  <c r="A188" i="1" s="1"/>
  <c r="A189" i="1" s="1"/>
  <c r="A191" i="1" s="1"/>
  <c r="A192" i="1" s="1"/>
  <c r="A193" i="1" s="1"/>
  <c r="A194" i="1" s="1"/>
  <c r="A195" i="1" s="1"/>
  <c r="A196" i="1" s="1"/>
  <c r="A197" i="1" s="1"/>
  <c r="A198" i="1" s="1"/>
  <c r="A200" i="1" s="1"/>
  <c r="A201" i="1" s="1"/>
  <c r="A202" i="1" s="1"/>
  <c r="A203" i="1" s="1"/>
  <c r="A204" i="1" s="1"/>
  <c r="A205" i="1" s="1"/>
  <c r="A206" i="1" s="1"/>
  <c r="A207" i="1" s="1"/>
  <c r="A209" i="1" s="1"/>
  <c r="A210" i="1" s="1"/>
  <c r="A211" i="1" s="1"/>
  <c r="A212" i="1" s="1"/>
  <c r="A213" i="1" s="1"/>
  <c r="A214" i="1" s="1"/>
  <c r="A215" i="1" s="1"/>
  <c r="A216" i="1" s="1"/>
  <c r="A217" i="1" s="1"/>
  <c r="A219" i="1" s="1"/>
  <c r="A222" i="1" s="1"/>
  <c r="A223" i="1" s="1"/>
  <c r="A224" i="1" s="1"/>
  <c r="A225" i="1" s="1"/>
  <c r="A226" i="1" s="1"/>
  <c r="A227" i="1" s="1"/>
  <c r="A228" i="1" s="1"/>
  <c r="A229" i="1" s="1"/>
  <c r="A230" i="1" s="1"/>
  <c r="A231" i="1" s="1"/>
  <c r="A233" i="1" s="1"/>
  <c r="A234" i="1" s="1"/>
  <c r="A235" i="1" s="1"/>
  <c r="A236" i="1" s="1"/>
  <c r="A237" i="1" s="1"/>
  <c r="A238" i="1" s="1"/>
  <c r="A239" i="1" s="1"/>
  <c r="A241" i="1" s="1"/>
  <c r="A242" i="1" s="1"/>
  <c r="A243" i="1" s="1"/>
  <c r="A244" i="1" s="1"/>
  <c r="A245" i="1" s="1"/>
  <c r="A246" i="1" s="1"/>
  <c r="A247" i="1" s="1"/>
  <c r="A249" i="1" s="1"/>
  <c r="A250" i="1" s="1"/>
  <c r="A251" i="1" s="1"/>
  <c r="A252" i="1" s="1"/>
  <c r="A253" i="1" s="1"/>
  <c r="A254" i="1" s="1"/>
  <c r="A255" i="1" s="1"/>
  <c r="A256" i="1" s="1"/>
  <c r="A258"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3" i="1" s="1"/>
  <c r="A286" i="1" s="1"/>
  <c r="A287" i="1" s="1"/>
  <c r="A288" i="1" s="1"/>
  <c r="A289" i="1" s="1"/>
  <c r="A290" i="1" s="1"/>
  <c r="A291" i="1" s="1"/>
  <c r="A292" i="1" s="1"/>
  <c r="A293" i="1" s="1"/>
  <c r="A294" i="1" s="1"/>
  <c r="A295" i="1" s="1"/>
  <c r="A296" i="1" s="1"/>
  <c r="A297" i="1" s="1"/>
  <c r="A298" i="1" s="1"/>
  <c r="A299" i="1" s="1"/>
  <c r="A302" i="1" s="1"/>
  <c r="A304" i="1" s="1"/>
  <c r="A306" i="1" s="1"/>
  <c r="A308" i="1" s="1"/>
  <c r="K18" i="1"/>
  <c r="K302" i="1" s="1"/>
  <c r="A18" i="1"/>
  <c r="A20" i="1" s="1"/>
  <c r="AA17" i="1"/>
  <c r="Y17" i="1"/>
  <c r="O17" i="1"/>
  <c r="A17" i="1"/>
  <c r="S16" i="1"/>
  <c r="O16" i="1"/>
  <c r="AA16" i="1" s="1"/>
  <c r="A16" i="1"/>
  <c r="O15" i="1"/>
  <c r="S15" i="1" s="1"/>
  <c r="I18" i="1"/>
  <c r="A15" i="1"/>
  <c r="U194" i="1" l="1"/>
  <c r="S194" i="1"/>
  <c r="Q194" i="1"/>
  <c r="AA194" i="1"/>
  <c r="Y194" i="1"/>
  <c r="W194" i="1"/>
  <c r="Y31" i="1"/>
  <c r="W31" i="1"/>
  <c r="U31" i="1"/>
  <c r="Q31" i="1"/>
  <c r="AA31" i="1"/>
  <c r="S31" i="1"/>
  <c r="Y41" i="1"/>
  <c r="W41" i="1"/>
  <c r="U41" i="1"/>
  <c r="Q41" i="1"/>
  <c r="S41" i="1"/>
  <c r="AA41" i="1"/>
  <c r="AA40" i="1"/>
  <c r="Y40" i="1"/>
  <c r="Y189" i="1" s="1"/>
  <c r="U40" i="1"/>
  <c r="AA193" i="1"/>
  <c r="Y193" i="1"/>
  <c r="W193" i="1"/>
  <c r="S193" i="1"/>
  <c r="U193" i="1"/>
  <c r="Q193" i="1"/>
  <c r="AC230" i="1"/>
  <c r="W68" i="1"/>
  <c r="W81" i="1"/>
  <c r="U81" i="1"/>
  <c r="S81" i="1"/>
  <c r="Q81" i="1"/>
  <c r="AA81" i="1"/>
  <c r="AA245" i="1"/>
  <c r="Y245" i="1"/>
  <c r="W245" i="1"/>
  <c r="U245" i="1"/>
  <c r="Q245" i="1"/>
  <c r="S245" i="1"/>
  <c r="AA297" i="1"/>
  <c r="W297" i="1"/>
  <c r="U297" i="1"/>
  <c r="S297" i="1"/>
  <c r="Y297" i="1"/>
  <c r="Q297" i="1"/>
  <c r="Q15" i="1"/>
  <c r="Q21" i="1"/>
  <c r="W27" i="1"/>
  <c r="U33" i="1"/>
  <c r="Q39" i="1"/>
  <c r="AC39" i="1" s="1"/>
  <c r="Y39" i="1"/>
  <c r="S40" i="1"/>
  <c r="AA43" i="1"/>
  <c r="AA50" i="1"/>
  <c r="Y50" i="1"/>
  <c r="W50" i="1"/>
  <c r="S50" i="1"/>
  <c r="W77" i="1"/>
  <c r="U77" i="1"/>
  <c r="S77" i="1"/>
  <c r="Q77" i="1"/>
  <c r="AA77" i="1"/>
  <c r="Y81" i="1"/>
  <c r="U87" i="1"/>
  <c r="S87" i="1"/>
  <c r="Q87" i="1"/>
  <c r="AC87" i="1" s="1"/>
  <c r="Y87" i="1"/>
  <c r="Y127" i="1"/>
  <c r="AA127" i="1"/>
  <c r="W127" i="1"/>
  <c r="U127" i="1"/>
  <c r="S127" i="1"/>
  <c r="Q127" i="1"/>
  <c r="AC127" i="1" s="1"/>
  <c r="Y137" i="1"/>
  <c r="AA137" i="1"/>
  <c r="W137" i="1"/>
  <c r="U137" i="1"/>
  <c r="Q137" i="1"/>
  <c r="U80" i="2"/>
  <c r="S80" i="2"/>
  <c r="Q80" i="2"/>
  <c r="AA80" i="2"/>
  <c r="Y80" i="2"/>
  <c r="W80" i="2"/>
  <c r="S33" i="1"/>
  <c r="AA66" i="1"/>
  <c r="Y66" i="1"/>
  <c r="W66" i="1"/>
  <c r="U66" i="1"/>
  <c r="Q66" i="1"/>
  <c r="S136" i="1"/>
  <c r="Q136" i="1"/>
  <c r="AA136" i="1"/>
  <c r="Y136" i="1"/>
  <c r="W136" i="1"/>
  <c r="U136" i="1"/>
  <c r="Y175" i="1"/>
  <c r="W175" i="1"/>
  <c r="S175" i="1"/>
  <c r="AA175" i="1"/>
  <c r="U175" i="1"/>
  <c r="Q175" i="1"/>
  <c r="AA210" i="1"/>
  <c r="Y210" i="1"/>
  <c r="W210" i="1"/>
  <c r="U210" i="1"/>
  <c r="Q210" i="1"/>
  <c r="S210" i="1"/>
  <c r="Y21" i="1"/>
  <c r="W26" i="1"/>
  <c r="U26" i="1"/>
  <c r="S26" i="1"/>
  <c r="U32" i="1"/>
  <c r="S32" i="1"/>
  <c r="Q32" i="1"/>
  <c r="S39" i="1"/>
  <c r="W40" i="1"/>
  <c r="Y42" i="1"/>
  <c r="U42" i="1"/>
  <c r="S42" i="1"/>
  <c r="Q42" i="1"/>
  <c r="AA46" i="1"/>
  <c r="Y46" i="1"/>
  <c r="W46" i="1"/>
  <c r="S46" i="1"/>
  <c r="Q50" i="1"/>
  <c r="AC59" i="1"/>
  <c r="Y77" i="1"/>
  <c r="AA79" i="1"/>
  <c r="Y79" i="1"/>
  <c r="W79" i="1"/>
  <c r="S79" i="1"/>
  <c r="AA85" i="1"/>
  <c r="Y85" i="1"/>
  <c r="W85" i="1"/>
  <c r="U85" i="1"/>
  <c r="Q85" i="1"/>
  <c r="AC85" i="1" s="1"/>
  <c r="W87" i="1"/>
  <c r="Y108" i="1"/>
  <c r="W108" i="1"/>
  <c r="S108" i="1"/>
  <c r="AA108" i="1"/>
  <c r="U108" i="1"/>
  <c r="Q108" i="1"/>
  <c r="AC108" i="1" s="1"/>
  <c r="AA128" i="1"/>
  <c r="Y128" i="1"/>
  <c r="U128" i="1"/>
  <c r="AC128" i="1" s="1"/>
  <c r="W128" i="1"/>
  <c r="S128" i="1"/>
  <c r="S137" i="1"/>
  <c r="S167" i="1"/>
  <c r="Q167" i="1"/>
  <c r="AC167" i="1" s="1"/>
  <c r="AA167" i="1"/>
  <c r="Y167" i="1"/>
  <c r="W167" i="1"/>
  <c r="U167" i="1"/>
  <c r="Y228" i="1"/>
  <c r="W228" i="1"/>
  <c r="U228" i="1"/>
  <c r="S228" i="1"/>
  <c r="S231" i="1" s="1"/>
  <c r="Q228" i="1"/>
  <c r="AA228" i="1"/>
  <c r="AA292" i="1"/>
  <c r="W292" i="1"/>
  <c r="U292" i="1"/>
  <c r="Y292" i="1"/>
  <c r="Q292" i="1"/>
  <c r="S292" i="1"/>
  <c r="AA70" i="1"/>
  <c r="Y70" i="1"/>
  <c r="W70" i="1"/>
  <c r="U70" i="1"/>
  <c r="Q70" i="1"/>
  <c r="W166" i="1"/>
  <c r="U166" i="1"/>
  <c r="Q166" i="1"/>
  <c r="AA166" i="1"/>
  <c r="Y166" i="1"/>
  <c r="S166" i="1"/>
  <c r="O18" i="1"/>
  <c r="AA15" i="1"/>
  <c r="AA18" i="1" s="1"/>
  <c r="Y15" i="1"/>
  <c r="Y18" i="1" s="1"/>
  <c r="U15" i="1"/>
  <c r="W48" i="1"/>
  <c r="U48" i="1"/>
  <c r="S48" i="1"/>
  <c r="Q48" i="1"/>
  <c r="AA48" i="1"/>
  <c r="I189" i="1"/>
  <c r="I217" i="1" s="1"/>
  <c r="Q158" i="1"/>
  <c r="AA158" i="1"/>
  <c r="Y158" i="1"/>
  <c r="W158" i="1"/>
  <c r="U158" i="1"/>
  <c r="S158" i="1"/>
  <c r="Y289" i="1"/>
  <c r="W289" i="1"/>
  <c r="S289" i="1"/>
  <c r="Q289" i="1"/>
  <c r="U289" i="1"/>
  <c r="AA289" i="1"/>
  <c r="S27" i="1"/>
  <c r="Q27" i="1"/>
  <c r="AA27" i="1"/>
  <c r="Q40" i="1"/>
  <c r="S70" i="1"/>
  <c r="W15" i="1"/>
  <c r="AA179" i="1"/>
  <c r="Y179" i="1"/>
  <c r="U179" i="1"/>
  <c r="W179" i="1"/>
  <c r="S179" i="1"/>
  <c r="Q179" i="1"/>
  <c r="U17" i="1"/>
  <c r="S17" i="1"/>
  <c r="S18" i="1" s="1"/>
  <c r="Q17" i="1"/>
  <c r="Y26" i="1"/>
  <c r="Y32" i="1"/>
  <c r="W39" i="1"/>
  <c r="AA42" i="1"/>
  <c r="U79" i="1"/>
  <c r="AC79" i="1" s="1"/>
  <c r="U109" i="1"/>
  <c r="S109" i="1"/>
  <c r="AA109" i="1"/>
  <c r="Y109" i="1"/>
  <c r="W109" i="1"/>
  <c r="Q109" i="1"/>
  <c r="AC147" i="1"/>
  <c r="AA196" i="1"/>
  <c r="Y196" i="1"/>
  <c r="W196" i="1"/>
  <c r="U196" i="1"/>
  <c r="Q196" i="1"/>
  <c r="S196" i="1"/>
  <c r="AA203" i="1"/>
  <c r="Y203" i="1"/>
  <c r="W203" i="1"/>
  <c r="U203" i="1"/>
  <c r="Q203" i="1"/>
  <c r="U207" i="1"/>
  <c r="S207" i="1"/>
  <c r="Q207" i="1"/>
  <c r="Y207" i="1"/>
  <c r="AA207" i="1"/>
  <c r="W207" i="1"/>
  <c r="AA252" i="1"/>
  <c r="Y252" i="1"/>
  <c r="U252" i="1"/>
  <c r="W252" i="1"/>
  <c r="S252" i="1"/>
  <c r="Q252" i="1"/>
  <c r="AC252" i="1" s="1"/>
  <c r="W21" i="1"/>
  <c r="U21" i="1"/>
  <c r="S21" i="1"/>
  <c r="Q33" i="1"/>
  <c r="AC33" i="1" s="1"/>
  <c r="Y33" i="1"/>
  <c r="U27" i="1"/>
  <c r="AA33" i="1"/>
  <c r="AC46" i="1"/>
  <c r="AA138" i="1"/>
  <c r="Y138" i="1"/>
  <c r="AC138" i="1" s="1"/>
  <c r="U138" i="1"/>
  <c r="S138" i="1"/>
  <c r="Y160" i="1"/>
  <c r="W160" i="1"/>
  <c r="S160" i="1"/>
  <c r="AA160" i="1"/>
  <c r="Q160" i="1"/>
  <c r="Y168" i="1"/>
  <c r="AA168" i="1"/>
  <c r="W168" i="1"/>
  <c r="U168" i="1"/>
  <c r="Q168" i="1"/>
  <c r="AC168" i="1" s="1"/>
  <c r="W201" i="1"/>
  <c r="U201" i="1"/>
  <c r="S201" i="1"/>
  <c r="Q201" i="1"/>
  <c r="AA201" i="1"/>
  <c r="Y201" i="1"/>
  <c r="AA23" i="1"/>
  <c r="Y23" i="1"/>
  <c r="U23" i="1"/>
  <c r="O189" i="1"/>
  <c r="O217" i="1" s="1"/>
  <c r="U38" i="1"/>
  <c r="S38" i="1"/>
  <c r="Q38" i="1"/>
  <c r="U46" i="1"/>
  <c r="AA51" i="1"/>
  <c r="Y51" i="1"/>
  <c r="W51" i="1"/>
  <c r="U51" i="1"/>
  <c r="S51" i="1"/>
  <c r="W17" i="1"/>
  <c r="Q22" i="1"/>
  <c r="Y22" i="1"/>
  <c r="Q23" i="1"/>
  <c r="AA26" i="1"/>
  <c r="AA32" i="1"/>
  <c r="W38" i="1"/>
  <c r="AA39" i="1"/>
  <c r="AA47" i="1"/>
  <c r="AA189" i="1" s="1"/>
  <c r="Y47" i="1"/>
  <c r="W47" i="1"/>
  <c r="U47" i="1"/>
  <c r="S47" i="1"/>
  <c r="Q51" i="1"/>
  <c r="AC51" i="1" s="1"/>
  <c r="AA80" i="1"/>
  <c r="Y80" i="1"/>
  <c r="W80" i="1"/>
  <c r="U80" i="1"/>
  <c r="S80" i="1"/>
  <c r="AC88" i="1"/>
  <c r="Q110" i="1"/>
  <c r="AA110" i="1"/>
  <c r="Y110" i="1"/>
  <c r="W110" i="1"/>
  <c r="S110" i="1"/>
  <c r="AC129" i="1"/>
  <c r="W135" i="1"/>
  <c r="U135" i="1"/>
  <c r="Q135" i="1"/>
  <c r="AA135" i="1"/>
  <c r="Y135" i="1"/>
  <c r="S135" i="1"/>
  <c r="W138" i="1"/>
  <c r="AA165" i="1"/>
  <c r="Y165" i="1"/>
  <c r="U165" i="1"/>
  <c r="W165" i="1"/>
  <c r="S165" i="1"/>
  <c r="Q165" i="1"/>
  <c r="AA169" i="1"/>
  <c r="Y169" i="1"/>
  <c r="U169" i="1"/>
  <c r="S169" i="1"/>
  <c r="AC169" i="1" s="1"/>
  <c r="U182" i="1"/>
  <c r="S182" i="1"/>
  <c r="AA182" i="1"/>
  <c r="Y182" i="1"/>
  <c r="W182" i="1"/>
  <c r="Q182" i="1"/>
  <c r="S203" i="1"/>
  <c r="I34" i="1"/>
  <c r="W52" i="1"/>
  <c r="U52" i="1"/>
  <c r="S52" i="1"/>
  <c r="Q52" i="1"/>
  <c r="AC52" i="1" s="1"/>
  <c r="AA52" i="1"/>
  <c r="U68" i="1"/>
  <c r="S68" i="1"/>
  <c r="Q68" i="1"/>
  <c r="Y68" i="1"/>
  <c r="Y16" i="1"/>
  <c r="W16" i="1"/>
  <c r="U16" i="1"/>
  <c r="Q16" i="1"/>
  <c r="U43" i="1"/>
  <c r="Q43" i="1"/>
  <c r="Y43" i="1"/>
  <c r="U58" i="1"/>
  <c r="S58" i="1"/>
  <c r="Q58" i="1"/>
  <c r="Y58" i="1"/>
  <c r="AC60" i="1"/>
  <c r="U72" i="1"/>
  <c r="S72" i="1"/>
  <c r="Q72" i="1"/>
  <c r="Y72" i="1"/>
  <c r="AA74" i="1"/>
  <c r="Y74" i="1"/>
  <c r="W74" i="1"/>
  <c r="U74" i="1"/>
  <c r="Q74" i="1"/>
  <c r="Y86" i="1"/>
  <c r="W86" i="1"/>
  <c r="U86" i="1"/>
  <c r="S86" i="1"/>
  <c r="Q86" i="1"/>
  <c r="Q183" i="1"/>
  <c r="AC183" i="1" s="1"/>
  <c r="AA183" i="1"/>
  <c r="Y183" i="1"/>
  <c r="W183" i="1"/>
  <c r="S183" i="1"/>
  <c r="Y216" i="1"/>
  <c r="W216" i="1"/>
  <c r="U216" i="1"/>
  <c r="S216" i="1"/>
  <c r="Q216" i="1"/>
  <c r="AA216" i="1"/>
  <c r="Y224" i="1"/>
  <c r="W224" i="1"/>
  <c r="U224" i="1"/>
  <c r="S224" i="1"/>
  <c r="Q224" i="1"/>
  <c r="AA224" i="1"/>
  <c r="AA58" i="2"/>
  <c r="S58" i="2"/>
  <c r="Y58" i="2"/>
  <c r="W58" i="2"/>
  <c r="Q58" i="2"/>
  <c r="U58" i="2"/>
  <c r="Q148" i="2"/>
  <c r="AA148" i="2"/>
  <c r="U148" i="2"/>
  <c r="W148" i="2"/>
  <c r="Y148" i="2"/>
  <c r="S148" i="2"/>
  <c r="W28" i="1"/>
  <c r="AC28" i="1" s="1"/>
  <c r="W49" i="1"/>
  <c r="AC49" i="1" s="1"/>
  <c r="U55" i="1"/>
  <c r="AC55" i="1" s="1"/>
  <c r="U59" i="1"/>
  <c r="AC65" i="1"/>
  <c r="AC69" i="1"/>
  <c r="AC73" i="1"/>
  <c r="W78" i="1"/>
  <c r="AC78" i="1" s="1"/>
  <c r="W82" i="1"/>
  <c r="AC82" i="1" s="1"/>
  <c r="W88" i="1"/>
  <c r="U89" i="1"/>
  <c r="U90" i="1"/>
  <c r="U96" i="1"/>
  <c r="Y98" i="1"/>
  <c r="AC98" i="1" s="1"/>
  <c r="Y100" i="1"/>
  <c r="S111" i="1"/>
  <c r="AC111" i="1" s="1"/>
  <c r="AC131" i="1"/>
  <c r="U147" i="1"/>
  <c r="S147" i="1"/>
  <c r="U148" i="1"/>
  <c r="Q152" i="1"/>
  <c r="AC152" i="1" s="1"/>
  <c r="AA152" i="1"/>
  <c r="S155" i="1"/>
  <c r="AC155" i="1" s="1"/>
  <c r="AA159" i="1"/>
  <c r="AC159" i="1" s="1"/>
  <c r="W159" i="1"/>
  <c r="W164" i="1"/>
  <c r="AA178" i="1"/>
  <c r="S184" i="1"/>
  <c r="AC184" i="1" s="1"/>
  <c r="S187" i="1"/>
  <c r="Q187" i="1"/>
  <c r="AA187" i="1"/>
  <c r="AC202" i="1"/>
  <c r="U214" i="1"/>
  <c r="S214" i="1"/>
  <c r="Q214" i="1"/>
  <c r="Y214" i="1"/>
  <c r="O255" i="1"/>
  <c r="Q77" i="2"/>
  <c r="W77" i="2"/>
  <c r="Y77" i="2"/>
  <c r="U77" i="2"/>
  <c r="S77" i="2"/>
  <c r="AA77" i="2"/>
  <c r="Y55" i="1"/>
  <c r="Y59" i="1"/>
  <c r="AA88" i="1"/>
  <c r="Y89" i="1"/>
  <c r="AA90" i="1"/>
  <c r="AA96" i="1"/>
  <c r="Y146" i="1"/>
  <c r="W146" i="1"/>
  <c r="S146" i="1"/>
  <c r="U151" i="1"/>
  <c r="S151" i="1"/>
  <c r="AA174" i="1"/>
  <c r="W174" i="1"/>
  <c r="Q192" i="1"/>
  <c r="AC192" i="1" s="1"/>
  <c r="Y192" i="1"/>
  <c r="I256" i="1"/>
  <c r="U225" i="1"/>
  <c r="S225" i="1"/>
  <c r="Q225" i="1"/>
  <c r="Y225" i="1"/>
  <c r="U229" i="1"/>
  <c r="S229" i="1"/>
  <c r="Q229" i="1"/>
  <c r="Y229" i="1"/>
  <c r="K256" i="1"/>
  <c r="K304" i="1" s="1"/>
  <c r="W236" i="1"/>
  <c r="AA236" i="1"/>
  <c r="Y236" i="1"/>
  <c r="U236" i="1"/>
  <c r="S236" i="1"/>
  <c r="AA238" i="1"/>
  <c r="Y238" i="1"/>
  <c r="W238" i="1"/>
  <c r="U238" i="1"/>
  <c r="S238" i="1"/>
  <c r="Q238" i="1"/>
  <c r="AC268" i="1"/>
  <c r="O15" i="2"/>
  <c r="I18" i="2"/>
  <c r="W135" i="2"/>
  <c r="U135" i="2"/>
  <c r="S135" i="2"/>
  <c r="Q135" i="2"/>
  <c r="AC135" i="2" s="1"/>
  <c r="AA135" i="2"/>
  <c r="Y135" i="2"/>
  <c r="AA55" i="1"/>
  <c r="AA59" i="1"/>
  <c r="AA89" i="1"/>
  <c r="AC89" i="1" s="1"/>
  <c r="U113" i="1"/>
  <c r="S113" i="1"/>
  <c r="AC113" i="1" s="1"/>
  <c r="AA134" i="1"/>
  <c r="Y134" i="1"/>
  <c r="U134" i="1"/>
  <c r="AC134" i="1" s="1"/>
  <c r="AA143" i="1"/>
  <c r="AC143" i="1" s="1"/>
  <c r="W143" i="1"/>
  <c r="Q146" i="1"/>
  <c r="Q151" i="1"/>
  <c r="AC151" i="1" s="1"/>
  <c r="U157" i="1"/>
  <c r="S157" i="1"/>
  <c r="AC157" i="1" s="1"/>
  <c r="Q173" i="1"/>
  <c r="AA173" i="1"/>
  <c r="Q174" i="1"/>
  <c r="AC174" i="1" s="1"/>
  <c r="W186" i="1"/>
  <c r="U186" i="1"/>
  <c r="S186" i="1"/>
  <c r="AC186" i="1" s="1"/>
  <c r="Y187" i="1"/>
  <c r="U204" i="1"/>
  <c r="S204" i="1"/>
  <c r="Q204" i="1"/>
  <c r="AC204" i="1" s="1"/>
  <c r="AA204" i="1"/>
  <c r="W211" i="1"/>
  <c r="U211" i="1"/>
  <c r="S211" i="1"/>
  <c r="Q211" i="1"/>
  <c r="AA211" i="1"/>
  <c r="AA214" i="1"/>
  <c r="AA223" i="1"/>
  <c r="AA231" i="1" s="1"/>
  <c r="Y223" i="1"/>
  <c r="W223" i="1"/>
  <c r="W231" i="1" s="1"/>
  <c r="U223" i="1"/>
  <c r="U231" i="1" s="1"/>
  <c r="O231" i="1"/>
  <c r="Q223" i="1"/>
  <c r="W225" i="1"/>
  <c r="AA227" i="1"/>
  <c r="Y227" i="1"/>
  <c r="W227" i="1"/>
  <c r="U227" i="1"/>
  <c r="Q227" i="1"/>
  <c r="AC227" i="1" s="1"/>
  <c r="W229" i="1"/>
  <c r="O246" i="1"/>
  <c r="W250" i="1"/>
  <c r="U250" i="1"/>
  <c r="AA250" i="1"/>
  <c r="Y250" i="1"/>
  <c r="S250" i="1"/>
  <c r="Q250" i="1"/>
  <c r="AC250" i="1" s="1"/>
  <c r="W281" i="1"/>
  <c r="U293" i="1"/>
  <c r="C364" i="1"/>
  <c r="U287" i="1"/>
  <c r="Q99" i="1"/>
  <c r="AC99" i="1" s="1"/>
  <c r="AA99" i="1"/>
  <c r="AA107" i="1"/>
  <c r="W107" i="1"/>
  <c r="AC107" i="1" s="1"/>
  <c r="W125" i="1"/>
  <c r="U125" i="1"/>
  <c r="Q125" i="1"/>
  <c r="S140" i="1"/>
  <c r="Q140" i="1"/>
  <c r="AC140" i="1" s="1"/>
  <c r="Y150" i="1"/>
  <c r="W150" i="1"/>
  <c r="S150" i="1"/>
  <c r="AC150" i="1" s="1"/>
  <c r="AC178" i="1"/>
  <c r="K217" i="1"/>
  <c r="S192" i="1"/>
  <c r="U197" i="1"/>
  <c r="S197" i="1"/>
  <c r="Q197" i="1"/>
  <c r="AA197" i="1"/>
  <c r="O213" i="1"/>
  <c r="AA225" i="1"/>
  <c r="AA229" i="1"/>
  <c r="Q236" i="1"/>
  <c r="AC236" i="1" s="1"/>
  <c r="U239" i="1"/>
  <c r="S239" i="1"/>
  <c r="Y239" i="1"/>
  <c r="W239" i="1"/>
  <c r="Q239" i="1"/>
  <c r="AC279" i="1"/>
  <c r="U95" i="2"/>
  <c r="S95" i="2"/>
  <c r="Q95" i="2"/>
  <c r="AA95" i="2"/>
  <c r="W95" i="2"/>
  <c r="AA91" i="1"/>
  <c r="U91" i="1"/>
  <c r="W92" i="1"/>
  <c r="Q92" i="1"/>
  <c r="AC92" i="1" s="1"/>
  <c r="Q95" i="1"/>
  <c r="AC95" i="1" s="1"/>
  <c r="AA95" i="1"/>
  <c r="Y97" i="1"/>
  <c r="S97" i="1"/>
  <c r="AC100" i="1"/>
  <c r="W103" i="1"/>
  <c r="Q103" i="1"/>
  <c r="Q106" i="1"/>
  <c r="AC106" i="1" s="1"/>
  <c r="AA106" i="1"/>
  <c r="Y112" i="1"/>
  <c r="W112" i="1"/>
  <c r="S112" i="1"/>
  <c r="W139" i="1"/>
  <c r="U139" i="1"/>
  <c r="Q139" i="1"/>
  <c r="AA149" i="1"/>
  <c r="W149" i="1"/>
  <c r="Y156" i="1"/>
  <c r="W156" i="1"/>
  <c r="S156" i="1"/>
  <c r="U161" i="1"/>
  <c r="S161" i="1"/>
  <c r="AC164" i="1"/>
  <c r="W170" i="1"/>
  <c r="U170" i="1"/>
  <c r="Q170" i="1"/>
  <c r="S177" i="1"/>
  <c r="Q177" i="1"/>
  <c r="Y185" i="1"/>
  <c r="W185" i="1"/>
  <c r="S185" i="1"/>
  <c r="AA206" i="1"/>
  <c r="Y206" i="1"/>
  <c r="W206" i="1"/>
  <c r="U206" i="1"/>
  <c r="S206" i="1"/>
  <c r="AC206" i="1" s="1"/>
  <c r="Q251" i="1"/>
  <c r="AA251" i="1"/>
  <c r="Y251" i="1"/>
  <c r="W251" i="1"/>
  <c r="U251" i="1"/>
  <c r="S251" i="1"/>
  <c r="Y254" i="1"/>
  <c r="AA254" i="1"/>
  <c r="W254" i="1"/>
  <c r="U254" i="1"/>
  <c r="S254" i="1"/>
  <c r="AC254" i="1" s="1"/>
  <c r="O262" i="1"/>
  <c r="I281" i="1"/>
  <c r="AA288" i="1"/>
  <c r="W288" i="1"/>
  <c r="U288" i="1"/>
  <c r="Y288" i="1"/>
  <c r="S288" i="1"/>
  <c r="Q288" i="1"/>
  <c r="Q291" i="1"/>
  <c r="AA291" i="1"/>
  <c r="Y291" i="1"/>
  <c r="W291" i="1"/>
  <c r="U291" i="1"/>
  <c r="S291" i="1"/>
  <c r="AC16" i="2"/>
  <c r="Q42" i="2"/>
  <c r="AA42" i="2"/>
  <c r="U42" i="2"/>
  <c r="S42" i="2"/>
  <c r="W42" i="2"/>
  <c r="S88" i="1"/>
  <c r="Q90" i="1"/>
  <c r="AC90" i="1" s="1"/>
  <c r="Q91" i="1"/>
  <c r="AC91" i="1" s="1"/>
  <c r="S92" i="1"/>
  <c r="S95" i="1"/>
  <c r="Q96" i="1"/>
  <c r="Q97" i="1"/>
  <c r="AC97" i="1" s="1"/>
  <c r="S103" i="1"/>
  <c r="S106" i="1"/>
  <c r="AA111" i="1"/>
  <c r="W111" i="1"/>
  <c r="Q112" i="1"/>
  <c r="S139" i="1"/>
  <c r="Q148" i="1"/>
  <c r="AC148" i="1" s="1"/>
  <c r="AA148" i="1"/>
  <c r="Q149" i="1"/>
  <c r="AC149" i="1" s="1"/>
  <c r="AA155" i="1"/>
  <c r="W155" i="1"/>
  <c r="Q156" i="1"/>
  <c r="Q161" i="1"/>
  <c r="S170" i="1"/>
  <c r="U177" i="1"/>
  <c r="AA184" i="1"/>
  <c r="W184" i="1"/>
  <c r="Q185" i="1"/>
  <c r="AC185" i="1" s="1"/>
  <c r="AA247" i="1"/>
  <c r="Y247" i="1"/>
  <c r="W247" i="1"/>
  <c r="U247" i="1"/>
  <c r="S247" i="1"/>
  <c r="AC247" i="1" s="1"/>
  <c r="Y40" i="2"/>
  <c r="W40" i="2"/>
  <c r="S40" i="2"/>
  <c r="AA40" i="2"/>
  <c r="U40" i="2"/>
  <c r="Q40" i="2"/>
  <c r="Y42" i="2"/>
  <c r="W188" i="1"/>
  <c r="AC188" i="1" s="1"/>
  <c r="W195" i="1"/>
  <c r="AC195" i="1" s="1"/>
  <c r="U198" i="1"/>
  <c r="AC198" i="1" s="1"/>
  <c r="W202" i="1"/>
  <c r="U205" i="1"/>
  <c r="U212" i="1"/>
  <c r="AC212" i="1" s="1"/>
  <c r="S215" i="1"/>
  <c r="U226" i="1"/>
  <c r="AC226" i="1" s="1"/>
  <c r="U230" i="1"/>
  <c r="S235" i="1"/>
  <c r="O237" i="1"/>
  <c r="U242" i="1"/>
  <c r="AC242" i="1" s="1"/>
  <c r="S243" i="1"/>
  <c r="AC243" i="1" s="1"/>
  <c r="O253" i="1"/>
  <c r="AC295" i="1"/>
  <c r="Q23" i="2"/>
  <c r="AA23" i="2"/>
  <c r="Y23" i="2"/>
  <c r="W23" i="2"/>
  <c r="AA33" i="2"/>
  <c r="W33" i="2"/>
  <c r="S33" i="2"/>
  <c r="Q33" i="2"/>
  <c r="AC33" i="2" s="1"/>
  <c r="Y198" i="1"/>
  <c r="Y205" i="1"/>
  <c r="AC205" i="1" s="1"/>
  <c r="Y212" i="1"/>
  <c r="W215" i="1"/>
  <c r="Y226" i="1"/>
  <c r="Y230" i="1"/>
  <c r="W235" i="1"/>
  <c r="AC235" i="1" s="1"/>
  <c r="Y242" i="1"/>
  <c r="Q287" i="1"/>
  <c r="AA287" i="1"/>
  <c r="Y287" i="1"/>
  <c r="S294" i="1"/>
  <c r="W294" i="1"/>
  <c r="U294" i="1"/>
  <c r="C342" i="1"/>
  <c r="Y17" i="2"/>
  <c r="W17" i="2"/>
  <c r="S17" i="2"/>
  <c r="AA17" i="2"/>
  <c r="Q17" i="2"/>
  <c r="K34" i="2"/>
  <c r="K297" i="2" s="1"/>
  <c r="O21" i="2"/>
  <c r="Q32" i="2"/>
  <c r="AA32" i="2"/>
  <c r="S32" i="2"/>
  <c r="Y59" i="2"/>
  <c r="W59" i="2"/>
  <c r="U59" i="2"/>
  <c r="AA59" i="2"/>
  <c r="AA88" i="2"/>
  <c r="Y88" i="2"/>
  <c r="W88" i="2"/>
  <c r="Q88" i="2"/>
  <c r="U88" i="2"/>
  <c r="S109" i="2"/>
  <c r="Q109" i="2"/>
  <c r="Y109" i="2"/>
  <c r="AA109" i="2"/>
  <c r="W109" i="2"/>
  <c r="U109" i="2"/>
  <c r="Y215" i="1"/>
  <c r="AC215" i="1" s="1"/>
  <c r="Y235" i="1"/>
  <c r="Q281" i="1"/>
  <c r="Q294" i="1"/>
  <c r="U17" i="2"/>
  <c r="Q59" i="2"/>
  <c r="S88" i="2"/>
  <c r="U99" i="2"/>
  <c r="S99" i="2"/>
  <c r="Q99" i="2"/>
  <c r="AA99" i="2"/>
  <c r="Y99" i="2"/>
  <c r="W99" i="2"/>
  <c r="AA107" i="2"/>
  <c r="Y107" i="2"/>
  <c r="W107" i="2"/>
  <c r="Q107" i="2"/>
  <c r="AC107" i="2" s="1"/>
  <c r="U107" i="2"/>
  <c r="AA170" i="2"/>
  <c r="Y170" i="2"/>
  <c r="W170" i="2"/>
  <c r="U170" i="2"/>
  <c r="S170" i="2"/>
  <c r="Q170" i="2"/>
  <c r="AC170" i="2" s="1"/>
  <c r="S234" i="1"/>
  <c r="AC234" i="1" s="1"/>
  <c r="S281" i="1"/>
  <c r="U290" i="1"/>
  <c r="S290" i="1"/>
  <c r="AC290" i="1" s="1"/>
  <c r="Y294" i="1"/>
  <c r="S27" i="2"/>
  <c r="Q27" i="2"/>
  <c r="AA27" i="2"/>
  <c r="Y27" i="2"/>
  <c r="U32" i="2"/>
  <c r="AA39" i="2"/>
  <c r="W39" i="2"/>
  <c r="Y39" i="2"/>
  <c r="S39" i="2"/>
  <c r="Q39" i="2"/>
  <c r="S59" i="2"/>
  <c r="Q100" i="2"/>
  <c r="W100" i="2"/>
  <c r="AA100" i="2"/>
  <c r="Y100" i="2"/>
  <c r="S100" i="2"/>
  <c r="AC165" i="2"/>
  <c r="W183" i="2"/>
  <c r="U183" i="2"/>
  <c r="S183" i="2"/>
  <c r="Q183" i="2"/>
  <c r="AA183" i="2"/>
  <c r="Y183" i="2"/>
  <c r="O244" i="1"/>
  <c r="AC271" i="1"/>
  <c r="I299" i="1"/>
  <c r="O286" i="1"/>
  <c r="Y293" i="1"/>
  <c r="W293" i="1"/>
  <c r="S293" i="1"/>
  <c r="Q293" i="1"/>
  <c r="O22" i="2"/>
  <c r="W31" i="2"/>
  <c r="U31" i="2"/>
  <c r="Q31" i="2"/>
  <c r="S86" i="2"/>
  <c r="Q86" i="2"/>
  <c r="Y86" i="2"/>
  <c r="AA86" i="2"/>
  <c r="W86" i="2"/>
  <c r="W243" i="1"/>
  <c r="U243" i="1"/>
  <c r="W298" i="1"/>
  <c r="S298" i="1"/>
  <c r="AC298" i="1" s="1"/>
  <c r="Y298" i="1"/>
  <c r="U298" i="1"/>
  <c r="Y26" i="2"/>
  <c r="W26" i="2"/>
  <c r="S26" i="2"/>
  <c r="AC26" i="2" s="1"/>
  <c r="AA26" i="2"/>
  <c r="U86" i="2"/>
  <c r="AA92" i="2"/>
  <c r="Y92" i="2"/>
  <c r="W92" i="2"/>
  <c r="Q92" i="2"/>
  <c r="AC92" i="2" s="1"/>
  <c r="U92" i="2"/>
  <c r="S92" i="2"/>
  <c r="Q130" i="2"/>
  <c r="W130" i="2"/>
  <c r="AA130" i="2"/>
  <c r="U130" i="2"/>
  <c r="Y130" i="2"/>
  <c r="I189" i="2"/>
  <c r="I217" i="2" s="1"/>
  <c r="O38" i="2"/>
  <c r="AA82" i="2"/>
  <c r="Y82" i="2"/>
  <c r="S82" i="2"/>
  <c r="W82" i="2"/>
  <c r="U82" i="2"/>
  <c r="Q82" i="2"/>
  <c r="W89" i="2"/>
  <c r="U89" i="2"/>
  <c r="S89" i="2"/>
  <c r="Y89" i="2"/>
  <c r="AA110" i="2"/>
  <c r="U110" i="2"/>
  <c r="Y110" i="2"/>
  <c r="S110" i="2"/>
  <c r="Y161" i="2"/>
  <c r="W161" i="2"/>
  <c r="U161" i="2"/>
  <c r="S161" i="2"/>
  <c r="Q161" i="2"/>
  <c r="AC161" i="2" s="1"/>
  <c r="AA161" i="2"/>
  <c r="W187" i="2"/>
  <c r="U187" i="2"/>
  <c r="S187" i="2"/>
  <c r="Q187" i="2"/>
  <c r="AA187" i="2"/>
  <c r="Y187" i="2"/>
  <c r="Y201" i="2"/>
  <c r="W201" i="2"/>
  <c r="U201" i="2"/>
  <c r="S201" i="2"/>
  <c r="Q201" i="2"/>
  <c r="AA296" i="1"/>
  <c r="AA16" i="2"/>
  <c r="W16" i="2"/>
  <c r="AA43" i="2"/>
  <c r="W43" i="2"/>
  <c r="AC56" i="2"/>
  <c r="Q89" i="2"/>
  <c r="Q96" i="2"/>
  <c r="W96" i="2"/>
  <c r="Y96" i="2"/>
  <c r="U96" i="2"/>
  <c r="S96" i="2"/>
  <c r="Q110" i="2"/>
  <c r="AC110" i="2" s="1"/>
  <c r="AA176" i="2"/>
  <c r="Y176" i="2"/>
  <c r="W176" i="2"/>
  <c r="U176" i="2"/>
  <c r="S176" i="2"/>
  <c r="Q176" i="2"/>
  <c r="AA223" i="2"/>
  <c r="AA229" i="2" s="1"/>
  <c r="Y223" i="2"/>
  <c r="U223" i="2"/>
  <c r="Q223" i="2"/>
  <c r="W223" i="2"/>
  <c r="W229" i="2" s="1"/>
  <c r="S223" i="2"/>
  <c r="Y146" i="2"/>
  <c r="W146" i="2"/>
  <c r="U146" i="2"/>
  <c r="S146" i="2"/>
  <c r="AA146" i="2"/>
  <c r="S295" i="1"/>
  <c r="S296" i="1"/>
  <c r="S16" i="2"/>
  <c r="S43" i="2"/>
  <c r="AC108" i="2"/>
  <c r="AA111" i="2"/>
  <c r="Y111" i="2"/>
  <c r="W111" i="2"/>
  <c r="Q111" i="2"/>
  <c r="S113" i="2"/>
  <c r="Q113" i="2"/>
  <c r="Y113" i="2"/>
  <c r="AA113" i="2"/>
  <c r="U113" i="2"/>
  <c r="AC131" i="2"/>
  <c r="W139" i="2"/>
  <c r="U139" i="2"/>
  <c r="S139" i="2"/>
  <c r="Q139" i="2"/>
  <c r="AA139" i="2"/>
  <c r="Y139" i="2"/>
  <c r="Q146" i="2"/>
  <c r="S174" i="2"/>
  <c r="Q174" i="2"/>
  <c r="AA174" i="2"/>
  <c r="Y174" i="2"/>
  <c r="W174" i="2"/>
  <c r="U174" i="2"/>
  <c r="U296" i="1"/>
  <c r="AC296" i="1" s="1"/>
  <c r="C331" i="1"/>
  <c r="U16" i="2"/>
  <c r="Q28" i="2"/>
  <c r="AC28" i="2" s="1"/>
  <c r="U41" i="2"/>
  <c r="S41" i="2"/>
  <c r="AC41" i="2" s="1"/>
  <c r="U43" i="2"/>
  <c r="AC43" i="2" s="1"/>
  <c r="AA97" i="2"/>
  <c r="Y97" i="2"/>
  <c r="S97" i="2"/>
  <c r="W97" i="2"/>
  <c r="Q97" i="2"/>
  <c r="S111" i="2"/>
  <c r="W113" i="2"/>
  <c r="AA127" i="2"/>
  <c r="Y127" i="2"/>
  <c r="S127" i="2"/>
  <c r="U127" i="2"/>
  <c r="AC127" i="2" s="1"/>
  <c r="U129" i="2"/>
  <c r="S129" i="2"/>
  <c r="Q129" i="2"/>
  <c r="AA129" i="2"/>
  <c r="Y129" i="2"/>
  <c r="W129" i="2"/>
  <c r="S140" i="2"/>
  <c r="Q140" i="2"/>
  <c r="W140" i="2"/>
  <c r="AA140" i="2"/>
  <c r="U192" i="2"/>
  <c r="S192" i="2"/>
  <c r="Q192" i="2"/>
  <c r="Y192" i="2"/>
  <c r="AA192" i="2"/>
  <c r="W192" i="2"/>
  <c r="U125" i="2"/>
  <c r="S125" i="2"/>
  <c r="Q125" i="2"/>
  <c r="AA125" i="2"/>
  <c r="W125" i="2"/>
  <c r="AA156" i="2"/>
  <c r="Y156" i="2"/>
  <c r="W156" i="2"/>
  <c r="U156" i="2"/>
  <c r="S156" i="2"/>
  <c r="AC156" i="2" s="1"/>
  <c r="Q205" i="2"/>
  <c r="AC205" i="2" s="1"/>
  <c r="AA205" i="2"/>
  <c r="Y205" i="2"/>
  <c r="W205" i="2"/>
  <c r="U205" i="2"/>
  <c r="S205" i="2"/>
  <c r="AA64" i="2"/>
  <c r="S64" i="2"/>
  <c r="AC64" i="2" s="1"/>
  <c r="AC69" i="2"/>
  <c r="Y79" i="2"/>
  <c r="W79" i="2"/>
  <c r="U79" i="2"/>
  <c r="W85" i="2"/>
  <c r="U85" i="2"/>
  <c r="S85" i="2"/>
  <c r="AC85" i="2" s="1"/>
  <c r="AA91" i="2"/>
  <c r="U91" i="2"/>
  <c r="AA106" i="2"/>
  <c r="U106" i="2"/>
  <c r="Q126" i="2"/>
  <c r="W126" i="2"/>
  <c r="W167" i="2"/>
  <c r="U167" i="2"/>
  <c r="S167" i="2"/>
  <c r="Q167" i="2"/>
  <c r="AA167" i="2"/>
  <c r="Y167" i="2"/>
  <c r="AC179" i="2"/>
  <c r="Y207" i="2"/>
  <c r="U207" i="2"/>
  <c r="Q207" i="2"/>
  <c r="AC207" i="2" s="1"/>
  <c r="AA207" i="2"/>
  <c r="W207" i="2"/>
  <c r="S207" i="2"/>
  <c r="S55" i="2"/>
  <c r="AC55" i="2" s="1"/>
  <c r="U64" i="2"/>
  <c r="AC71" i="2"/>
  <c r="S79" i="2"/>
  <c r="AC79" i="2" s="1"/>
  <c r="Y85" i="2"/>
  <c r="AA87" i="2"/>
  <c r="U87" i="2"/>
  <c r="S91" i="2"/>
  <c r="AC91" i="2" s="1"/>
  <c r="S106" i="2"/>
  <c r="AC106" i="2" s="1"/>
  <c r="W112" i="2"/>
  <c r="U112" i="2"/>
  <c r="S112" i="2"/>
  <c r="U126" i="2"/>
  <c r="AA143" i="2"/>
  <c r="Y143" i="2"/>
  <c r="W143" i="2"/>
  <c r="Q143" i="2"/>
  <c r="AC143" i="2" s="1"/>
  <c r="U147" i="2"/>
  <c r="S147" i="2"/>
  <c r="Q147" i="2"/>
  <c r="Y147" i="2"/>
  <c r="U55" i="2"/>
  <c r="W64" i="2"/>
  <c r="AA78" i="2"/>
  <c r="Y78" i="2"/>
  <c r="AC78" i="2" s="1"/>
  <c r="S78" i="2"/>
  <c r="AA79" i="2"/>
  <c r="Q81" i="2"/>
  <c r="AC81" i="2" s="1"/>
  <c r="W81" i="2"/>
  <c r="AA85" i="2"/>
  <c r="Q87" i="2"/>
  <c r="S90" i="2"/>
  <c r="Q90" i="2"/>
  <c r="AC90" i="2" s="1"/>
  <c r="Y90" i="2"/>
  <c r="W91" i="2"/>
  <c r="W106" i="2"/>
  <c r="Q112" i="2"/>
  <c r="Y126" i="2"/>
  <c r="Y128" i="2"/>
  <c r="W128" i="2"/>
  <c r="U128" i="2"/>
  <c r="S136" i="2"/>
  <c r="Q136" i="2"/>
  <c r="W136" i="2"/>
  <c r="S143" i="2"/>
  <c r="W147" i="2"/>
  <c r="U158" i="2"/>
  <c r="S158" i="2"/>
  <c r="Q158" i="2"/>
  <c r="AA158" i="2"/>
  <c r="Y158" i="2"/>
  <c r="W158" i="2"/>
  <c r="S188" i="2"/>
  <c r="Q188" i="2"/>
  <c r="AA188" i="2"/>
  <c r="W188" i="2"/>
  <c r="Y188" i="2"/>
  <c r="U188" i="2"/>
  <c r="Y194" i="2"/>
  <c r="W194" i="2"/>
  <c r="U194" i="2"/>
  <c r="S194" i="2"/>
  <c r="Q194" i="2"/>
  <c r="AA194" i="2"/>
  <c r="W197" i="2"/>
  <c r="U197" i="2"/>
  <c r="S197" i="2"/>
  <c r="Q197" i="2"/>
  <c r="AC197" i="2" s="1"/>
  <c r="AA197" i="2"/>
  <c r="Q210" i="2"/>
  <c r="Y210" i="2"/>
  <c r="AA210" i="2"/>
  <c r="W210" i="2"/>
  <c r="U210" i="2"/>
  <c r="S210" i="2"/>
  <c r="S87" i="2"/>
  <c r="U90" i="2"/>
  <c r="Y91" i="2"/>
  <c r="Y98" i="2"/>
  <c r="W98" i="2"/>
  <c r="U98" i="2"/>
  <c r="AC98" i="2" s="1"/>
  <c r="Y106" i="2"/>
  <c r="W108" i="2"/>
  <c r="U108" i="2"/>
  <c r="S108" i="2"/>
  <c r="Y112" i="2"/>
  <c r="AA126" i="2"/>
  <c r="Q128" i="2"/>
  <c r="U136" i="2"/>
  <c r="AA138" i="2"/>
  <c r="Y138" i="2"/>
  <c r="W138" i="2"/>
  <c r="U138" i="2"/>
  <c r="AC138" i="2" s="1"/>
  <c r="U143" i="2"/>
  <c r="AA147" i="2"/>
  <c r="Y203" i="2"/>
  <c r="AA203" i="2"/>
  <c r="W203" i="2"/>
  <c r="U203" i="2"/>
  <c r="Q203" i="2"/>
  <c r="S203" i="2"/>
  <c r="Y249" i="2"/>
  <c r="W249" i="2"/>
  <c r="U249" i="2"/>
  <c r="Q249" i="2"/>
  <c r="AC249" i="2" s="1"/>
  <c r="S249" i="2"/>
  <c r="AA249" i="2"/>
  <c r="S131" i="2"/>
  <c r="S137" i="2"/>
  <c r="AC137" i="2" s="1"/>
  <c r="S149" i="2"/>
  <c r="AC149" i="2" s="1"/>
  <c r="Y177" i="2"/>
  <c r="W177" i="2"/>
  <c r="U177" i="2"/>
  <c r="S177" i="2"/>
  <c r="Q177" i="2"/>
  <c r="S233" i="2"/>
  <c r="Q233" i="2"/>
  <c r="Y233" i="2"/>
  <c r="AA233" i="2"/>
  <c r="W233" i="2"/>
  <c r="U233" i="2"/>
  <c r="W245" i="2"/>
  <c r="U245" i="2"/>
  <c r="AC245" i="2" s="1"/>
  <c r="S245" i="2"/>
  <c r="AA245" i="2"/>
  <c r="Y245" i="2"/>
  <c r="W262" i="2"/>
  <c r="U262" i="2"/>
  <c r="S262" i="2"/>
  <c r="Q262" i="2"/>
  <c r="AC262" i="2" s="1"/>
  <c r="Y131" i="2"/>
  <c r="U134" i="2"/>
  <c r="AC134" i="2" s="1"/>
  <c r="Y137" i="2"/>
  <c r="Y149" i="2"/>
  <c r="AC155" i="2"/>
  <c r="AA160" i="2"/>
  <c r="Y160" i="2"/>
  <c r="W160" i="2"/>
  <c r="U160" i="2"/>
  <c r="Q198" i="2"/>
  <c r="AA198" i="2"/>
  <c r="Y198" i="2"/>
  <c r="U198" i="2"/>
  <c r="W286" i="2"/>
  <c r="U286" i="2"/>
  <c r="S286" i="2"/>
  <c r="AA286" i="2"/>
  <c r="Y286" i="2"/>
  <c r="Q286" i="2"/>
  <c r="W134" i="2"/>
  <c r="Q160" i="2"/>
  <c r="S164" i="2"/>
  <c r="Q164" i="2"/>
  <c r="AC164" i="2" s="1"/>
  <c r="AA164" i="2"/>
  <c r="U178" i="2"/>
  <c r="S178" i="2"/>
  <c r="Q178" i="2"/>
  <c r="Y178" i="2"/>
  <c r="S184" i="2"/>
  <c r="Q184" i="2"/>
  <c r="AC184" i="2" s="1"/>
  <c r="AA184" i="2"/>
  <c r="W184" i="2"/>
  <c r="AA186" i="2"/>
  <c r="Y186" i="2"/>
  <c r="W186" i="2"/>
  <c r="U186" i="2"/>
  <c r="S186" i="2"/>
  <c r="AA196" i="2"/>
  <c r="Y196" i="2"/>
  <c r="W196" i="2"/>
  <c r="U196" i="2"/>
  <c r="Q196" i="2"/>
  <c r="S202" i="2"/>
  <c r="Q202" i="2"/>
  <c r="AA202" i="2"/>
  <c r="W202" i="2"/>
  <c r="AA206" i="2"/>
  <c r="W206" i="2"/>
  <c r="Y206" i="2"/>
  <c r="U206" i="2"/>
  <c r="S206" i="2"/>
  <c r="Q206" i="2"/>
  <c r="AA234" i="2"/>
  <c r="W234" i="2"/>
  <c r="S234" i="2"/>
  <c r="Y234" i="2"/>
  <c r="U234" i="2"/>
  <c r="Q234" i="2"/>
  <c r="U240" i="2"/>
  <c r="S240" i="2"/>
  <c r="Q240" i="2"/>
  <c r="Y240" i="2"/>
  <c r="AA240" i="2"/>
  <c r="W240" i="2"/>
  <c r="W264" i="2"/>
  <c r="U264" i="2"/>
  <c r="S264" i="2"/>
  <c r="Q264" i="2"/>
  <c r="S152" i="2"/>
  <c r="Q152" i="2"/>
  <c r="AC152" i="2" s="1"/>
  <c r="S160" i="2"/>
  <c r="U164" i="2"/>
  <c r="W178" i="2"/>
  <c r="U184" i="2"/>
  <c r="Q186" i="2"/>
  <c r="S196" i="2"/>
  <c r="S198" i="2"/>
  <c r="W204" i="2"/>
  <c r="AC204" i="2" s="1"/>
  <c r="S204" i="2"/>
  <c r="AA204" i="2"/>
  <c r="Y204" i="2"/>
  <c r="U204" i="2"/>
  <c r="AA211" i="2"/>
  <c r="W211" i="2"/>
  <c r="S211" i="2"/>
  <c r="Y211" i="2"/>
  <c r="U211" i="2"/>
  <c r="Q211" i="2"/>
  <c r="Q253" i="2"/>
  <c r="AC253" i="2" s="1"/>
  <c r="Y253" i="2"/>
  <c r="U253" i="2"/>
  <c r="AA253" i="2"/>
  <c r="W253" i="2"/>
  <c r="S253" i="2"/>
  <c r="AA150" i="2"/>
  <c r="W150" i="2"/>
  <c r="AC150" i="2" s="1"/>
  <c r="W151" i="2"/>
  <c r="S151" i="2"/>
  <c r="AC151" i="2" s="1"/>
  <c r="Y157" i="2"/>
  <c r="W157" i="2"/>
  <c r="U157" i="2"/>
  <c r="S157" i="2"/>
  <c r="Q157" i="2"/>
  <c r="Q159" i="2"/>
  <c r="AA159" i="2"/>
  <c r="Y159" i="2"/>
  <c r="AA166" i="2"/>
  <c r="Y166" i="2"/>
  <c r="W166" i="2"/>
  <c r="U166" i="2"/>
  <c r="AC166" i="2" s="1"/>
  <c r="S166" i="2"/>
  <c r="S168" i="2"/>
  <c r="Q168" i="2"/>
  <c r="AC168" i="2" s="1"/>
  <c r="AA168" i="2"/>
  <c r="AA182" i="2"/>
  <c r="Y182" i="2"/>
  <c r="W182" i="2"/>
  <c r="U182" i="2"/>
  <c r="AC182" i="2" s="1"/>
  <c r="S182" i="2"/>
  <c r="AA193" i="2"/>
  <c r="Y193" i="2"/>
  <c r="AC193" i="2" s="1"/>
  <c r="W193" i="2"/>
  <c r="S193" i="2"/>
  <c r="S195" i="2"/>
  <c r="Q195" i="2"/>
  <c r="AA195" i="2"/>
  <c r="W195" i="2"/>
  <c r="AA227" i="2"/>
  <c r="Y227" i="2"/>
  <c r="U227" i="2"/>
  <c r="Q227" i="2"/>
  <c r="W227" i="2"/>
  <c r="S227" i="2"/>
  <c r="W212" i="2"/>
  <c r="U212" i="2"/>
  <c r="Q212" i="2"/>
  <c r="Y216" i="2"/>
  <c r="U216" i="2"/>
  <c r="W224" i="2"/>
  <c r="U224" i="2"/>
  <c r="Q224" i="2"/>
  <c r="W228" i="2"/>
  <c r="U228" i="2"/>
  <c r="Q228" i="2"/>
  <c r="W235" i="2"/>
  <c r="U235" i="2"/>
  <c r="Q235" i="2"/>
  <c r="Y242" i="2"/>
  <c r="W242" i="2"/>
  <c r="U242" i="2"/>
  <c r="Q242" i="2"/>
  <c r="AA251" i="2"/>
  <c r="Y251" i="2"/>
  <c r="U251" i="2"/>
  <c r="Q251" i="2"/>
  <c r="AC251" i="2" s="1"/>
  <c r="W259" i="2"/>
  <c r="U259" i="2"/>
  <c r="S259" i="2"/>
  <c r="AC259" i="2" s="1"/>
  <c r="W267" i="2"/>
  <c r="U267" i="2"/>
  <c r="AC267" i="2" s="1"/>
  <c r="S267" i="2"/>
  <c r="W282" i="2"/>
  <c r="U282" i="2"/>
  <c r="AC282" i="2" s="1"/>
  <c r="S282" i="2"/>
  <c r="AA282" i="2"/>
  <c r="W165" i="2"/>
  <c r="W169" i="2"/>
  <c r="W175" i="2"/>
  <c r="AC175" i="2" s="1"/>
  <c r="W185" i="2"/>
  <c r="AC185" i="2" s="1"/>
  <c r="Y212" i="2"/>
  <c r="Q216" i="2"/>
  <c r="Y224" i="2"/>
  <c r="Y228" i="2"/>
  <c r="Y232" i="2"/>
  <c r="W232" i="2"/>
  <c r="S232" i="2"/>
  <c r="Y235" i="2"/>
  <c r="AA242" i="2"/>
  <c r="S250" i="2"/>
  <c r="Q250" i="2"/>
  <c r="AA250" i="2"/>
  <c r="W250" i="2"/>
  <c r="W251" i="2"/>
  <c r="W257" i="2"/>
  <c r="U257" i="2"/>
  <c r="S257" i="2"/>
  <c r="W265" i="2"/>
  <c r="U265" i="2"/>
  <c r="S265" i="2"/>
  <c r="I276" i="2"/>
  <c r="U279" i="2"/>
  <c r="S279" i="2"/>
  <c r="Q279" i="2"/>
  <c r="Y279" i="2"/>
  <c r="Y282" i="2"/>
  <c r="W290" i="2"/>
  <c r="U290" i="2"/>
  <c r="AC290" i="2" s="1"/>
  <c r="S290" i="2"/>
  <c r="AA290" i="2"/>
  <c r="Y165" i="2"/>
  <c r="Y169" i="2"/>
  <c r="AC169" i="2" s="1"/>
  <c r="Q173" i="2"/>
  <c r="AC173" i="2" s="1"/>
  <c r="Y175" i="2"/>
  <c r="Y185" i="2"/>
  <c r="AA212" i="2"/>
  <c r="U215" i="2"/>
  <c r="S215" i="2"/>
  <c r="AA215" i="2"/>
  <c r="S216" i="2"/>
  <c r="AA224" i="2"/>
  <c r="AA228" i="2"/>
  <c r="AA235" i="2"/>
  <c r="AA244" i="2"/>
  <c r="Y244" i="2"/>
  <c r="U244" i="2"/>
  <c r="Q244" i="2"/>
  <c r="U250" i="2"/>
  <c r="Q257" i="2"/>
  <c r="W260" i="2"/>
  <c r="U260" i="2"/>
  <c r="S260" i="2"/>
  <c r="Q265" i="2"/>
  <c r="W268" i="2"/>
  <c r="U268" i="2"/>
  <c r="S268" i="2"/>
  <c r="W279" i="2"/>
  <c r="O292" i="2"/>
  <c r="S173" i="2"/>
  <c r="Q215" i="2"/>
  <c r="AC215" i="2" s="1"/>
  <c r="W216" i="2"/>
  <c r="Q232" i="2"/>
  <c r="S244" i="2"/>
  <c r="Y250" i="2"/>
  <c r="O252" i="2"/>
  <c r="Q260" i="2"/>
  <c r="AC260" i="2" s="1"/>
  <c r="W263" i="2"/>
  <c r="U263" i="2"/>
  <c r="S263" i="2"/>
  <c r="Q268" i="2"/>
  <c r="O276" i="2"/>
  <c r="AA279" i="2"/>
  <c r="AA281" i="2"/>
  <c r="Y281" i="2"/>
  <c r="W281" i="2"/>
  <c r="S281" i="2"/>
  <c r="AC281" i="2" s="1"/>
  <c r="S283" i="2"/>
  <c r="Q283" i="2"/>
  <c r="AA283" i="2"/>
  <c r="W283" i="2"/>
  <c r="Y290" i="2"/>
  <c r="AA214" i="2"/>
  <c r="Y214" i="2"/>
  <c r="U214" i="2"/>
  <c r="Q214" i="2"/>
  <c r="W215" i="2"/>
  <c r="AA216" i="2"/>
  <c r="I229" i="2"/>
  <c r="I254" i="2" s="1"/>
  <c r="AC226" i="2"/>
  <c r="U232" i="2"/>
  <c r="AA237" i="2"/>
  <c r="Y237" i="2"/>
  <c r="U237" i="2"/>
  <c r="Q237" i="2"/>
  <c r="AC237" i="2" s="1"/>
  <c r="S243" i="2"/>
  <c r="Q243" i="2"/>
  <c r="AA243" i="2"/>
  <c r="W243" i="2"/>
  <c r="W244" i="2"/>
  <c r="W258" i="2"/>
  <c r="U258" i="2"/>
  <c r="S258" i="2"/>
  <c r="AC258" i="2" s="1"/>
  <c r="Q263" i="2"/>
  <c r="W266" i="2"/>
  <c r="U266" i="2"/>
  <c r="S266" i="2"/>
  <c r="U274" i="2"/>
  <c r="S274" i="2"/>
  <c r="Q274" i="2"/>
  <c r="AA285" i="2"/>
  <c r="Y285" i="2"/>
  <c r="W285" i="2"/>
  <c r="S285" i="2"/>
  <c r="S287" i="2"/>
  <c r="Q287" i="2"/>
  <c r="AC287" i="2" s="1"/>
  <c r="AA287" i="2"/>
  <c r="W287" i="2"/>
  <c r="Q213" i="2"/>
  <c r="AC213" i="2" s="1"/>
  <c r="AA213" i="2"/>
  <c r="W213" i="2"/>
  <c r="Y215" i="2"/>
  <c r="S221" i="2"/>
  <c r="O229" i="2"/>
  <c r="O254" i="2" s="1"/>
  <c r="Q221" i="2"/>
  <c r="Y221" i="2"/>
  <c r="Y229" i="2" s="1"/>
  <c r="S225" i="2"/>
  <c r="Q225" i="2"/>
  <c r="Y225" i="2"/>
  <c r="AA232" i="2"/>
  <c r="Q236" i="2"/>
  <c r="AA236" i="2"/>
  <c r="W236" i="2"/>
  <c r="W261" i="2"/>
  <c r="U261" i="2"/>
  <c r="S261" i="2"/>
  <c r="AC261" i="2" s="1"/>
  <c r="I292" i="2"/>
  <c r="AA289" i="2"/>
  <c r="Y289" i="2"/>
  <c r="W289" i="2"/>
  <c r="S289" i="2"/>
  <c r="S291" i="2"/>
  <c r="Q291" i="2"/>
  <c r="AC291" i="2" s="1"/>
  <c r="AA291" i="2"/>
  <c r="W291" i="2"/>
  <c r="U222" i="2"/>
  <c r="U229" i="2" s="1"/>
  <c r="U226" i="2"/>
  <c r="S241" i="2"/>
  <c r="AC241" i="2" s="1"/>
  <c r="S248" i="2"/>
  <c r="S280" i="2"/>
  <c r="AC280" i="2" s="1"/>
  <c r="S284" i="2"/>
  <c r="AC284" i="2" s="1"/>
  <c r="S288" i="2"/>
  <c r="AC288" i="2" s="1"/>
  <c r="W241" i="2"/>
  <c r="W248" i="2"/>
  <c r="AC248" i="2" s="1"/>
  <c r="W280" i="2"/>
  <c r="W284" i="2"/>
  <c r="W288" i="2"/>
  <c r="S34" i="1" l="1"/>
  <c r="Q237" i="1"/>
  <c r="AA237" i="1"/>
  <c r="Y237" i="1"/>
  <c r="W237" i="1"/>
  <c r="W256" i="1" s="1"/>
  <c r="U237" i="1"/>
  <c r="U256" i="1" s="1"/>
  <c r="S237" i="1"/>
  <c r="S256" i="1" s="1"/>
  <c r="Q15" i="2"/>
  <c r="AA15" i="2"/>
  <c r="AA18" i="2" s="1"/>
  <c r="U15" i="2"/>
  <c r="U18" i="2" s="1"/>
  <c r="S15" i="2"/>
  <c r="S18" i="2" s="1"/>
  <c r="O18" i="2"/>
  <c r="Y15" i="2"/>
  <c r="Y18" i="2" s="1"/>
  <c r="W15" i="2"/>
  <c r="W18" i="2" s="1"/>
  <c r="AC274" i="2"/>
  <c r="AC283" i="2"/>
  <c r="AC268" i="2"/>
  <c r="AC232" i="2"/>
  <c r="AC244" i="2"/>
  <c r="Y292" i="2"/>
  <c r="S276" i="2"/>
  <c r="AC235" i="2"/>
  <c r="AC159" i="2"/>
  <c r="AC211" i="2"/>
  <c r="AC198" i="2"/>
  <c r="AC233" i="2"/>
  <c r="AC136" i="2"/>
  <c r="AC125" i="2"/>
  <c r="AC176" i="2"/>
  <c r="AC82" i="2"/>
  <c r="AC57" i="2"/>
  <c r="U22" i="2"/>
  <c r="S22" i="2"/>
  <c r="AA22" i="2"/>
  <c r="W22" i="2"/>
  <c r="Q22" i="2"/>
  <c r="Y22" i="2"/>
  <c r="AC88" i="2"/>
  <c r="AC287" i="1"/>
  <c r="AC251" i="1"/>
  <c r="AC103" i="1"/>
  <c r="AC197" i="1"/>
  <c r="AC146" i="1"/>
  <c r="AC229" i="1"/>
  <c r="AC77" i="2"/>
  <c r="AC58" i="2"/>
  <c r="AC224" i="1"/>
  <c r="AC58" i="1"/>
  <c r="AC16" i="1"/>
  <c r="AC71" i="1"/>
  <c r="AC17" i="1"/>
  <c r="AC166" i="1"/>
  <c r="AC56" i="1"/>
  <c r="AC42" i="1"/>
  <c r="AC66" i="1"/>
  <c r="AC289" i="2"/>
  <c r="Q229" i="2"/>
  <c r="AC221" i="2"/>
  <c r="AC214" i="2"/>
  <c r="AC279" i="2"/>
  <c r="AC292" i="2" s="1"/>
  <c r="Q292" i="2"/>
  <c r="U276" i="2"/>
  <c r="AC157" i="2"/>
  <c r="AC128" i="2"/>
  <c r="AC61" i="2"/>
  <c r="AC129" i="2"/>
  <c r="AC139" i="2"/>
  <c r="AC86" i="2"/>
  <c r="AC293" i="1"/>
  <c r="AC100" i="2"/>
  <c r="AC23" i="2"/>
  <c r="AC177" i="1"/>
  <c r="Y231" i="1"/>
  <c r="Y255" i="1"/>
  <c r="W255" i="1"/>
  <c r="S255" i="1"/>
  <c r="AA255" i="1"/>
  <c r="U255" i="1"/>
  <c r="Q255" i="1"/>
  <c r="AC187" i="1"/>
  <c r="AC74" i="1"/>
  <c r="AC182" i="1"/>
  <c r="AC110" i="1"/>
  <c r="AC67" i="1"/>
  <c r="AC27" i="1"/>
  <c r="AC158" i="1"/>
  <c r="U18" i="1"/>
  <c r="AC26" i="1"/>
  <c r="AC80" i="2"/>
  <c r="AC193" i="1"/>
  <c r="AC158" i="2"/>
  <c r="W189" i="1"/>
  <c r="W217" i="1" s="1"/>
  <c r="AC236" i="2"/>
  <c r="S229" i="2"/>
  <c r="AC266" i="2"/>
  <c r="U292" i="2"/>
  <c r="AC228" i="2"/>
  <c r="AC195" i="2"/>
  <c r="AC240" i="2"/>
  <c r="AC177" i="2"/>
  <c r="AC97" i="2"/>
  <c r="AC174" i="2"/>
  <c r="Q244" i="1"/>
  <c r="AA244" i="1"/>
  <c r="Y244" i="1"/>
  <c r="U244" i="1"/>
  <c r="W244" i="1"/>
  <c r="S244" i="1"/>
  <c r="AA21" i="2"/>
  <c r="Y21" i="2"/>
  <c r="U21" i="2"/>
  <c r="W21" i="2"/>
  <c r="Q21" i="2"/>
  <c r="S21" i="2"/>
  <c r="AC40" i="2"/>
  <c r="AC170" i="1"/>
  <c r="AC238" i="1"/>
  <c r="AC86" i="1"/>
  <c r="AC165" i="1"/>
  <c r="AC109" i="1"/>
  <c r="AC179" i="1"/>
  <c r="AA34" i="1"/>
  <c r="AC70" i="1"/>
  <c r="AC50" i="1"/>
  <c r="AC175" i="1"/>
  <c r="AC137" i="1"/>
  <c r="AC21" i="1"/>
  <c r="AC81" i="1"/>
  <c r="AC265" i="2"/>
  <c r="W276" i="2"/>
  <c r="AC126" i="2"/>
  <c r="AC59" i="2"/>
  <c r="AC32" i="2"/>
  <c r="AA256" i="1"/>
  <c r="AC285" i="2"/>
  <c r="AC242" i="2"/>
  <c r="AC212" i="2"/>
  <c r="AC264" i="2"/>
  <c r="AC206" i="2"/>
  <c r="AC160" i="2"/>
  <c r="AC194" i="2"/>
  <c r="AC87" i="2"/>
  <c r="AC147" i="2"/>
  <c r="AC223" i="2"/>
  <c r="AC96" i="2"/>
  <c r="AC130" i="2"/>
  <c r="AC67" i="2"/>
  <c r="S283" i="1"/>
  <c r="U253" i="1"/>
  <c r="S253" i="1"/>
  <c r="AA253" i="1"/>
  <c r="Y253" i="1"/>
  <c r="W253" i="1"/>
  <c r="Q253" i="1"/>
  <c r="AC253" i="1" s="1"/>
  <c r="AC161" i="1"/>
  <c r="AC130" i="1"/>
  <c r="AC96" i="1"/>
  <c r="AC281" i="1"/>
  <c r="AC125" i="1"/>
  <c r="AC173" i="1"/>
  <c r="AC225" i="1"/>
  <c r="AC214" i="1"/>
  <c r="AC43" i="1"/>
  <c r="AC80" i="1"/>
  <c r="AC47" i="1"/>
  <c r="AC207" i="1"/>
  <c r="O34" i="1"/>
  <c r="O304" i="1" s="1"/>
  <c r="AC15" i="1"/>
  <c r="AC18" i="1" s="1"/>
  <c r="Q18" i="1"/>
  <c r="AC245" i="1"/>
  <c r="AC41" i="1"/>
  <c r="AC194" i="1"/>
  <c r="Y34" i="1"/>
  <c r="AC227" i="2"/>
  <c r="AC202" i="2"/>
  <c r="AC203" i="2"/>
  <c r="AC140" i="2"/>
  <c r="AC111" i="2"/>
  <c r="AC243" i="2"/>
  <c r="AC222" i="2"/>
  <c r="W252" i="2"/>
  <c r="W254" i="2" s="1"/>
  <c r="U252" i="2"/>
  <c r="U254" i="2" s="1"/>
  <c r="S252" i="2"/>
  <c r="AA252" i="2"/>
  <c r="AA254" i="2" s="1"/>
  <c r="Q252" i="2"/>
  <c r="Y252" i="2"/>
  <c r="Y254" i="2" s="1"/>
  <c r="AC186" i="2"/>
  <c r="AC178" i="2"/>
  <c r="AC210" i="2"/>
  <c r="AC188" i="2"/>
  <c r="AC73" i="2"/>
  <c r="AC167" i="2"/>
  <c r="AC89" i="2"/>
  <c r="AC187" i="2"/>
  <c r="AC60" i="2"/>
  <c r="AC31" i="2"/>
  <c r="AC39" i="2"/>
  <c r="AC27" i="2"/>
  <c r="AC294" i="1"/>
  <c r="AC109" i="2"/>
  <c r="AC17" i="2"/>
  <c r="AC156" i="1"/>
  <c r="AC291" i="1"/>
  <c r="O281" i="1"/>
  <c r="O302" i="1" s="1"/>
  <c r="AC95" i="2"/>
  <c r="AC239" i="1"/>
  <c r="U246" i="1"/>
  <c r="S246" i="1"/>
  <c r="AA246" i="1"/>
  <c r="Y246" i="1"/>
  <c r="W246" i="1"/>
  <c r="Q246" i="1"/>
  <c r="AC223" i="1"/>
  <c r="Q231" i="1"/>
  <c r="AC211" i="1"/>
  <c r="AC148" i="2"/>
  <c r="AC135" i="1"/>
  <c r="AC23" i="1"/>
  <c r="Q189" i="1"/>
  <c r="AC38" i="1"/>
  <c r="AC57" i="1"/>
  <c r="AC196" i="1"/>
  <c r="W18" i="1"/>
  <c r="AC289" i="1"/>
  <c r="AC48" i="1"/>
  <c r="AC61" i="1"/>
  <c r="AC176" i="1"/>
  <c r="AC77" i="1"/>
  <c r="AC297" i="1"/>
  <c r="AC31" i="1"/>
  <c r="AC216" i="2"/>
  <c r="S292" i="2"/>
  <c r="AC113" i="2"/>
  <c r="AC225" i="2"/>
  <c r="AC263" i="2"/>
  <c r="AA292" i="2"/>
  <c r="W292" i="2"/>
  <c r="Q276" i="2"/>
  <c r="AC257" i="2"/>
  <c r="AC276" i="2" s="1"/>
  <c r="AC250" i="2"/>
  <c r="AC224" i="2"/>
  <c r="AC234" i="2"/>
  <c r="AC196" i="2"/>
  <c r="AC286" i="2"/>
  <c r="AC112" i="2"/>
  <c r="AC192" i="2"/>
  <c r="AC146" i="2"/>
  <c r="AC65" i="2"/>
  <c r="AC201" i="2"/>
  <c r="O189" i="2"/>
  <c r="O217" i="2" s="1"/>
  <c r="Q38" i="2"/>
  <c r="AA38" i="2"/>
  <c r="AA189" i="2" s="1"/>
  <c r="AA217" i="2" s="1"/>
  <c r="Y38" i="2"/>
  <c r="Y189" i="2" s="1"/>
  <c r="Y217" i="2" s="1"/>
  <c r="W38" i="2"/>
  <c r="W189" i="2" s="1"/>
  <c r="W217" i="2" s="1"/>
  <c r="S38" i="2"/>
  <c r="S189" i="2" s="1"/>
  <c r="S217" i="2" s="1"/>
  <c r="U38" i="2"/>
  <c r="U189" i="2" s="1"/>
  <c r="U217" i="2" s="1"/>
  <c r="W286" i="1"/>
  <c r="W299" i="1" s="1"/>
  <c r="U286" i="1"/>
  <c r="U299" i="1" s="1"/>
  <c r="O299" i="1"/>
  <c r="Q286" i="1"/>
  <c r="S286" i="1"/>
  <c r="S299" i="1" s="1"/>
  <c r="AA286" i="1"/>
  <c r="AA299" i="1" s="1"/>
  <c r="AA302" i="1" s="1"/>
  <c r="Y286" i="1"/>
  <c r="Y299" i="1" s="1"/>
  <c r="Y302" i="1" s="1"/>
  <c r="AC183" i="2"/>
  <c r="AC99" i="2"/>
  <c r="Q283" i="1"/>
  <c r="AC112" i="1"/>
  <c r="AC42" i="2"/>
  <c r="AC288" i="1"/>
  <c r="AC139" i="1"/>
  <c r="AA213" i="1"/>
  <c r="AA217" i="1" s="1"/>
  <c r="Y213" i="1"/>
  <c r="Y217" i="1" s="1"/>
  <c r="W213" i="1"/>
  <c r="U213" i="1"/>
  <c r="S213" i="1"/>
  <c r="Q213" i="1"/>
  <c r="W283" i="1"/>
  <c r="O256" i="1"/>
  <c r="AC126" i="1"/>
  <c r="I295" i="2"/>
  <c r="I34" i="2"/>
  <c r="I297" i="2" s="1"/>
  <c r="AC216" i="1"/>
  <c r="AC68" i="1"/>
  <c r="I304" i="1"/>
  <c r="S189" i="1"/>
  <c r="S217" i="1" s="1"/>
  <c r="AC201" i="1"/>
  <c r="AC228" i="1"/>
  <c r="AC32" i="1"/>
  <c r="AC210" i="1"/>
  <c r="AC136" i="1"/>
  <c r="AC72" i="1"/>
  <c r="I302" i="1"/>
  <c r="AC22" i="1"/>
  <c r="U189" i="1"/>
  <c r="U217" i="1" s="1"/>
  <c r="AC160" i="1"/>
  <c r="AC203" i="1"/>
  <c r="AC40" i="1"/>
  <c r="AC292" i="1"/>
  <c r="S258" i="1" l="1"/>
  <c r="Q256" i="1"/>
  <c r="Q258" i="1" s="1"/>
  <c r="AA304" i="1"/>
  <c r="AC244" i="1"/>
  <c r="U302" i="1"/>
  <c r="U34" i="1"/>
  <c r="U304" i="1" s="1"/>
  <c r="AC255" i="1"/>
  <c r="AA295" i="2"/>
  <c r="AA34" i="2"/>
  <c r="AA297" i="2" s="1"/>
  <c r="AC237" i="1"/>
  <c r="S254" i="2"/>
  <c r="Q18" i="2"/>
  <c r="AC15" i="2"/>
  <c r="AC18" i="2" s="1"/>
  <c r="AC34" i="1"/>
  <c r="AC252" i="2"/>
  <c r="Q302" i="1"/>
  <c r="Q34" i="1"/>
  <c r="Y295" i="2"/>
  <c r="Y34" i="2"/>
  <c r="Y297" i="2" s="1"/>
  <c r="W295" i="2"/>
  <c r="W34" i="2"/>
  <c r="W297" i="2" s="1"/>
  <c r="AC22" i="2"/>
  <c r="AC229" i="2"/>
  <c r="AC254" i="2" s="1"/>
  <c r="O295" i="2"/>
  <c r="O34" i="2"/>
  <c r="O297" i="2" s="1"/>
  <c r="S304" i="1"/>
  <c r="Q299" i="1"/>
  <c r="AC286" i="1"/>
  <c r="AC299" i="1" s="1"/>
  <c r="AC189" i="1"/>
  <c r="AC246" i="1"/>
  <c r="Y304" i="1"/>
  <c r="AC21" i="2"/>
  <c r="Y256" i="1"/>
  <c r="Q254" i="2"/>
  <c r="S295" i="2"/>
  <c r="S34" i="2"/>
  <c r="S302" i="1"/>
  <c r="W302" i="1"/>
  <c r="W34" i="1"/>
  <c r="W304" i="1" s="1"/>
  <c r="AC213" i="1"/>
  <c r="AC231" i="1"/>
  <c r="Q189" i="2"/>
  <c r="Q217" i="2" s="1"/>
  <c r="AC38" i="2"/>
  <c r="AC189" i="2" s="1"/>
  <c r="AC217" i="2" s="1"/>
  <c r="Q217" i="1"/>
  <c r="Y283" i="1"/>
  <c r="AC283" i="1" s="1"/>
  <c r="U283" i="1"/>
  <c r="AA283" i="1"/>
  <c r="U295" i="2"/>
  <c r="U34" i="2"/>
  <c r="U297" i="2" s="1"/>
  <c r="AA308" i="1" l="1"/>
  <c r="Q295" i="2"/>
  <c r="Q34" i="2"/>
  <c r="Q297" i="2" s="1"/>
  <c r="AC217" i="1"/>
  <c r="U258" i="1"/>
  <c r="Y308" i="1"/>
  <c r="AC308" i="1" s="1"/>
  <c r="Q304" i="1"/>
  <c r="S297" i="2"/>
  <c r="W258" i="1"/>
  <c r="AC258" i="1" s="1"/>
  <c r="AC302" i="1"/>
  <c r="AC256" i="1"/>
  <c r="AC295" i="2"/>
  <c r="AC34" i="2"/>
  <c r="AC297" i="2" s="1"/>
  <c r="S219" i="1" l="1"/>
  <c r="Y219" i="1"/>
  <c r="U219" i="1"/>
  <c r="W219" i="1"/>
  <c r="AA219" i="1"/>
  <c r="Q219" i="1"/>
  <c r="AC304" i="1"/>
  <c r="AC219" i="1" l="1"/>
  <c r="U306" i="1"/>
  <c r="S306" i="1"/>
  <c r="Y306" i="1"/>
  <c r="AA306" i="1"/>
  <c r="W306" i="1"/>
  <c r="Q306" i="1"/>
  <c r="AC306" i="1" s="1"/>
</calcChain>
</file>

<file path=xl/sharedStrings.xml><?xml version="1.0" encoding="utf-8"?>
<sst xmlns="http://schemas.openxmlformats.org/spreadsheetml/2006/main" count="1296" uniqueCount="232">
  <si>
    <t>The Empire District Electric Company</t>
  </si>
  <si>
    <t>Summary</t>
  </si>
  <si>
    <t>4-State Allocator Worksheet - 12/31/24</t>
  </si>
  <si>
    <t>WP - Plant in Service</t>
  </si>
  <si>
    <t>Page 1 of 4</t>
  </si>
  <si>
    <t>12 Months Ending December 31, 2024</t>
  </si>
  <si>
    <t xml:space="preserve">Total Company </t>
  </si>
  <si>
    <t>Total Company</t>
  </si>
  <si>
    <t>Retail</t>
  </si>
  <si>
    <t>Resale</t>
  </si>
  <si>
    <t>Line No.</t>
  </si>
  <si>
    <t>Account</t>
  </si>
  <si>
    <t>Description</t>
  </si>
  <si>
    <t>Reference</t>
  </si>
  <si>
    <t>Ending Balance</t>
  </si>
  <si>
    <t>Reclass</t>
  </si>
  <si>
    <t>Reclassed Ending Balance</t>
  </si>
  <si>
    <t>Missouri Allocation</t>
  </si>
  <si>
    <t>Kansas Allocation</t>
  </si>
  <si>
    <t>Arkansas Allocation</t>
  </si>
  <si>
    <t>Oklahoma Allocation</t>
  </si>
  <si>
    <t>TFR Allocation</t>
  </si>
  <si>
    <t>GFR Allocation</t>
  </si>
  <si>
    <t>(a)</t>
  </si>
  <si>
    <t>(b)</t>
  </si>
  <si>
    <t>(c)</t>
  </si>
  <si>
    <t>(d)</t>
  </si>
  <si>
    <t>(e)</t>
  </si>
  <si>
    <t>(f)</t>
  </si>
  <si>
    <t>(g)</t>
  </si>
  <si>
    <t>(h)</t>
  </si>
  <si>
    <t>(i)</t>
  </si>
  <si>
    <t>(j)</t>
  </si>
  <si>
    <t>(k)</t>
  </si>
  <si>
    <t>(l)</t>
  </si>
  <si>
    <t>(m)</t>
  </si>
  <si>
    <t>(n)</t>
  </si>
  <si>
    <r>
      <t>INTANGIBLE PLANT</t>
    </r>
    <r>
      <rPr>
        <sz val="9"/>
        <color rgb="FFFF0000"/>
        <rFont val="Calibri"/>
        <family val="2"/>
      </rPr>
      <t/>
    </r>
  </si>
  <si>
    <t>Intangible Plant - Non-Wind:</t>
  </si>
  <si>
    <t>WP - PIS Detail</t>
  </si>
  <si>
    <t>Organizational Costs</t>
  </si>
  <si>
    <t>(5)</t>
  </si>
  <si>
    <t>Franchises &amp; Consents</t>
  </si>
  <si>
    <t>Misc. Intangible Plant</t>
  </si>
  <si>
    <t>(8)</t>
  </si>
  <si>
    <r>
      <t>Total Intangible Plant:</t>
    </r>
    <r>
      <rPr>
        <b/>
        <sz val="9"/>
        <color indexed="10"/>
        <rFont val="Calibri"/>
        <family val="2"/>
      </rPr>
      <t xml:space="preserve"> </t>
    </r>
  </si>
  <si>
    <t>Intangible Plant - Neosho Ridge:</t>
  </si>
  <si>
    <t>WP - Plant Wind</t>
  </si>
  <si>
    <t>(2)</t>
  </si>
  <si>
    <t>Intangible Plant - North Fork Ridge:</t>
  </si>
  <si>
    <t>Intangible Plant - Kings Point:</t>
  </si>
  <si>
    <r>
      <t>Total Intangible Plant w/ Wind:</t>
    </r>
    <r>
      <rPr>
        <b/>
        <sz val="9"/>
        <color indexed="10"/>
        <rFont val="Calibri"/>
        <family val="2"/>
      </rPr>
      <t xml:space="preserve"> </t>
    </r>
  </si>
  <si>
    <r>
      <t>PRODUCTION PLANT</t>
    </r>
    <r>
      <rPr>
        <b/>
        <sz val="9"/>
        <color rgb="FFFF0000"/>
        <rFont val="Calibri"/>
        <family val="2"/>
      </rPr>
      <t xml:space="preserve"> </t>
    </r>
  </si>
  <si>
    <t>Production Plant - Riverton:</t>
  </si>
  <si>
    <t>Land and Land Rights</t>
  </si>
  <si>
    <t>(1)</t>
  </si>
  <si>
    <t>Structures and Improvements</t>
  </si>
  <si>
    <t>Boiler Plant Equipment</t>
  </si>
  <si>
    <t>Turbogenerator Units</t>
  </si>
  <si>
    <t>Accessory Electric Equipment</t>
  </si>
  <si>
    <t>Misc Power Plant Equipment</t>
  </si>
  <si>
    <t>Production Plant - Asbury:</t>
  </si>
  <si>
    <t>312.AT</t>
  </si>
  <si>
    <t>Unit Train</t>
  </si>
  <si>
    <t>Production Plant - Iatan 1:</t>
  </si>
  <si>
    <t>312.T</t>
  </si>
  <si>
    <t>Production Plant - Iatan 2:</t>
  </si>
  <si>
    <t>311.R</t>
  </si>
  <si>
    <t>312.R</t>
  </si>
  <si>
    <t>314.R</t>
  </si>
  <si>
    <t>315.R</t>
  </si>
  <si>
    <t>316.R</t>
  </si>
  <si>
    <t>Production Plant - Iatan Common:</t>
  </si>
  <si>
    <t>Production Plant - Plum Point:</t>
  </si>
  <si>
    <t>312.PLS</t>
  </si>
  <si>
    <t>Train Lease</t>
  </si>
  <si>
    <t>Production Plant - Ozark Beach:</t>
  </si>
  <si>
    <t>Reservoirs, Dams and Waterways</t>
  </si>
  <si>
    <t>Water Wheels, Turbines &amp; Generators</t>
  </si>
  <si>
    <t>Accessory Electric Equip</t>
  </si>
  <si>
    <t>Miscellaneous Power Plant Equipment</t>
  </si>
  <si>
    <t>Production Plant - Bat Cave:</t>
  </si>
  <si>
    <t>Land</t>
  </si>
  <si>
    <t>Structures</t>
  </si>
  <si>
    <t>Fuel Holders</t>
  </si>
  <si>
    <t>Prime Movers</t>
  </si>
  <si>
    <t>Generators</t>
  </si>
  <si>
    <t>Access. Electric</t>
  </si>
  <si>
    <t>Misc. Equipment</t>
  </si>
  <si>
    <t>Capital Lease</t>
  </si>
  <si>
    <t>Production Plant - Prosperity Solar:</t>
  </si>
  <si>
    <t>(6)</t>
  </si>
  <si>
    <t>Fuel Holders, Producers &amp; Accessories</t>
  </si>
  <si>
    <t>Production Plant - Energy Center:</t>
  </si>
  <si>
    <t>Production Plant - Energy Center FT8:</t>
  </si>
  <si>
    <t>Production Plant - Riverton Common:</t>
  </si>
  <si>
    <t>Production Plant - Riverton CT Units 10, 11:</t>
  </si>
  <si>
    <t>Production Plant - Riverton Unit 12:</t>
  </si>
  <si>
    <t>Production Plant - State Line CT (Unit 1):</t>
  </si>
  <si>
    <t>Production Plant - State Line Common:</t>
  </si>
  <si>
    <t>Production Plant - State Line Combined Cycle:</t>
  </si>
  <si>
    <t>Total Production Plant:</t>
  </si>
  <si>
    <t>Production Plant - Neosho Ridge:</t>
  </si>
  <si>
    <t>Production Plant - North Fork Ridge:</t>
  </si>
  <si>
    <t>Production Plant - Kings Point:</t>
  </si>
  <si>
    <t>Total Production Plant w/ Wind:</t>
  </si>
  <si>
    <t>Total Company Production Plant w/ Wind Allocation:</t>
  </si>
  <si>
    <t xml:space="preserve"> </t>
  </si>
  <si>
    <t>TRANSMISSION PLANT</t>
  </si>
  <si>
    <t>Transmission Plant - Non-Wind:</t>
  </si>
  <si>
    <t>(3)</t>
  </si>
  <si>
    <t>352.I</t>
  </si>
  <si>
    <t>Structures and Improvements (Iatan)</t>
  </si>
  <si>
    <t>Station Equipment</t>
  </si>
  <si>
    <t>353.I</t>
  </si>
  <si>
    <t>Station Equipment (Iatan)</t>
  </si>
  <si>
    <t>Towers &amp; Fixtures</t>
  </si>
  <si>
    <t>Poles &amp; Fixtures</t>
  </si>
  <si>
    <t>Overhead Conductors &amp; Devices</t>
  </si>
  <si>
    <t>Total Transmission Plant:</t>
  </si>
  <si>
    <t>Transmission Plant - Neosho Ridge:</t>
  </si>
  <si>
    <t>(4)</t>
  </si>
  <si>
    <t>Transmission Plant - North Fork Ridge:</t>
  </si>
  <si>
    <t>Transmission Plant - Kings Point:</t>
  </si>
  <si>
    <t>Total Transmission Plant w/ Wind:</t>
  </si>
  <si>
    <t>Total Retail Transmission Plant w/ Wind Allocation:</t>
  </si>
  <si>
    <t>DISTRIBUTION PLANT</t>
  </si>
  <si>
    <t>(7)</t>
  </si>
  <si>
    <t>Poles, Towers &amp; Fixtures</t>
  </si>
  <si>
    <t>Underground Conduit</t>
  </si>
  <si>
    <t>Underground Conduit &amp; Device</t>
  </si>
  <si>
    <t>Line Transformers</t>
  </si>
  <si>
    <t>Services</t>
  </si>
  <si>
    <t>Meters</t>
  </si>
  <si>
    <t>Meters-AMI</t>
  </si>
  <si>
    <t>Distribution Unassigned</t>
  </si>
  <si>
    <t>(9)</t>
  </si>
  <si>
    <t>Install on Customers Premises</t>
  </si>
  <si>
    <t>EV Chargers on Cust Prem</t>
  </si>
  <si>
    <t>EV Chargers Residential</t>
  </si>
  <si>
    <t>EV Charges Ready</t>
  </si>
  <si>
    <t>EV Charges Commercial</t>
  </si>
  <si>
    <t>EV Charges School</t>
  </si>
  <si>
    <t>Street Lighting &amp; Signal Systems</t>
  </si>
  <si>
    <t>Charging Stations</t>
  </si>
  <si>
    <r>
      <t>Total Distribution Plant:</t>
    </r>
    <r>
      <rPr>
        <b/>
        <sz val="9"/>
        <color indexed="10"/>
        <rFont val="Calibri"/>
        <family val="2"/>
      </rPr>
      <t xml:space="preserve"> </t>
    </r>
  </si>
  <si>
    <t>Check</t>
  </si>
  <si>
    <t>Total Company Distribution Plant Allocation:</t>
  </si>
  <si>
    <t>GENERAL PLANT</t>
  </si>
  <si>
    <t>Office Furniture &amp; Equipment</t>
  </si>
  <si>
    <t>391C</t>
  </si>
  <si>
    <t>Computer Equipment</t>
  </si>
  <si>
    <t>391LS</t>
  </si>
  <si>
    <t>Furniture Lease</t>
  </si>
  <si>
    <t>Lease</t>
  </si>
  <si>
    <t>Transportation Equipment</t>
  </si>
  <si>
    <t>Stores Equipment</t>
  </si>
  <si>
    <t>Tools, Shop &amp; Garage Equipment</t>
  </si>
  <si>
    <t>Laboratory Equipment</t>
  </si>
  <si>
    <t>Power Operated Equipment</t>
  </si>
  <si>
    <t>Communication Equipment</t>
  </si>
  <si>
    <t>Total General Plant:</t>
  </si>
  <si>
    <t>Total Electric Plant in Service:</t>
  </si>
  <si>
    <t>WP - PIS Detail (B)</t>
  </si>
  <si>
    <t>Total Electric Plant in Service w/ Wind:</t>
  </si>
  <si>
    <t>Total Company Total Plant in Service w/ Wind Allocation:</t>
  </si>
  <si>
    <t>Total Resale Total Plant in Service w/ Wind Allocation:</t>
  </si>
  <si>
    <t>Footnotes:</t>
  </si>
  <si>
    <r>
      <rPr>
        <b/>
        <sz val="9"/>
        <color indexed="10"/>
        <rFont val="Calibri"/>
        <family val="2"/>
      </rPr>
      <t>(1)</t>
    </r>
    <r>
      <rPr>
        <b/>
        <sz val="11"/>
        <rFont val="Calibri"/>
        <family val="2"/>
      </rPr>
      <t xml:space="preserve"> - Production Plant Allocator:</t>
    </r>
  </si>
  <si>
    <t>Missouri</t>
  </si>
  <si>
    <t>WP - 12 Month Average Peak Allocator Prod</t>
  </si>
  <si>
    <t>Kansas</t>
  </si>
  <si>
    <t>Arkansas</t>
  </si>
  <si>
    <t>Oklahoma</t>
  </si>
  <si>
    <t>TFR</t>
  </si>
  <si>
    <t>GFR</t>
  </si>
  <si>
    <t>Total:</t>
  </si>
  <si>
    <t>Based on percentage allocation of jurisdictional portion of  total company 12 Month Average Coincident Peak Demand.</t>
  </si>
  <si>
    <r>
      <rPr>
        <b/>
        <sz val="9"/>
        <color indexed="10"/>
        <rFont val="Calibri"/>
        <family val="2"/>
      </rPr>
      <t>(2)</t>
    </r>
    <r>
      <rPr>
        <b/>
        <sz val="11"/>
        <rFont val="Calibri"/>
        <family val="2"/>
      </rPr>
      <t xml:space="preserve"> - Wind Production/Intangible Plant Allocator:</t>
    </r>
  </si>
  <si>
    <t>Based on percentage allocation of jurisdictional portion of  total company retail 12 Month Average Coincident Peak Demand.</t>
  </si>
  <si>
    <r>
      <rPr>
        <b/>
        <sz val="9"/>
        <color indexed="10"/>
        <rFont val="Calibri"/>
        <family val="2"/>
      </rPr>
      <t>(3)</t>
    </r>
    <r>
      <rPr>
        <b/>
        <sz val="11"/>
        <rFont val="Calibri"/>
        <family val="2"/>
      </rPr>
      <t xml:space="preserve"> - Transmission Plant Allocator:</t>
    </r>
  </si>
  <si>
    <t>WP - 12 Month Average Peak Allocator Trans</t>
  </si>
  <si>
    <r>
      <rPr>
        <b/>
        <sz val="9"/>
        <color indexed="10"/>
        <rFont val="Calibri"/>
        <family val="2"/>
      </rPr>
      <t>(4)</t>
    </r>
    <r>
      <rPr>
        <b/>
        <sz val="11"/>
        <rFont val="Calibri"/>
        <family val="2"/>
      </rPr>
      <t xml:space="preserve"> - Wind Transmission Plant Allocator:</t>
    </r>
  </si>
  <si>
    <r>
      <rPr>
        <b/>
        <sz val="9"/>
        <color indexed="10"/>
        <rFont val="Calibri"/>
        <family val="2"/>
      </rPr>
      <t>(5)</t>
    </r>
    <r>
      <rPr>
        <b/>
        <sz val="11"/>
        <rFont val="Calibri"/>
        <family val="2"/>
      </rPr>
      <t xml:space="preserve"> - Intangible Non-Wind/General Plant Allocator:</t>
    </r>
  </si>
  <si>
    <t>WP - Intangible &amp; General Plant Allocator</t>
  </si>
  <si>
    <t>Based on percentage allocation of jurisdictional portion of total company Production, Transmission, and Distribution Plant.</t>
  </si>
  <si>
    <r>
      <rPr>
        <b/>
        <sz val="9"/>
        <color indexed="10"/>
        <rFont val="Calibri"/>
        <family val="2"/>
      </rPr>
      <t>(6)</t>
    </r>
    <r>
      <rPr>
        <sz val="11"/>
        <rFont val="Calibri"/>
        <family val="2"/>
      </rPr>
      <t xml:space="preserve"> - Solar plant is direct assigned to the respective jurisdiction and the retail distribution costs are direct assigned to each jurisdiction based on WP - Distribution Support.</t>
    </r>
  </si>
  <si>
    <r>
      <rPr>
        <b/>
        <sz val="9"/>
        <color rgb="FFFF0000"/>
        <rFont val="Calibri"/>
        <family val="2"/>
      </rPr>
      <t xml:space="preserve">(7) </t>
    </r>
    <r>
      <rPr>
        <sz val="11"/>
        <rFont val="Calibri"/>
        <family val="2"/>
      </rPr>
      <t>- Kodiak is currently being recorded in distribution plant and direct assigned to the MO jurisdiction. After review it was determined Kodiak is serving more than just the Missouri jurisdiction. At this time the Kodiak 361 balance is going to be reclassed into the general plant and allocated across the jurisdictions. The monthly Kodiak balances were obtained from Property Accounting and saved in the monthly 4-state folder.</t>
    </r>
  </si>
  <si>
    <r>
      <rPr>
        <b/>
        <sz val="9"/>
        <color indexed="10"/>
        <rFont val="Calibri"/>
        <family val="2"/>
      </rPr>
      <t>(8)</t>
    </r>
    <r>
      <rPr>
        <sz val="11"/>
        <rFont val="Calibri"/>
        <family val="2"/>
      </rPr>
      <t xml:space="preserve"> - This is to reclass the Empire costs related to intangible wind plant from the non-wind intangible FERC account and into the respective windfarms intangible plant accounts.</t>
    </r>
  </si>
  <si>
    <r>
      <rPr>
        <b/>
        <sz val="9"/>
        <color indexed="10"/>
        <rFont val="Calibri"/>
        <family val="2"/>
      </rPr>
      <t>(9)</t>
    </r>
    <r>
      <rPr>
        <sz val="11"/>
        <rFont val="Calibri"/>
        <family val="2"/>
      </rPr>
      <t xml:space="preserve"> - This balance is related to inventory rather than unitized plant in service and is being reclassed to the 154000 account. </t>
    </r>
  </si>
  <si>
    <t>Source:</t>
  </si>
  <si>
    <t>See Reference column (c).</t>
  </si>
  <si>
    <t>Purpose:</t>
  </si>
  <si>
    <t>To determine the total company, as well as, jurisidictional amounts of plant in service.</t>
  </si>
  <si>
    <t>Manually keyed numbers</t>
  </si>
  <si>
    <t>WP - Accumulated Depreciation/Amortization</t>
  </si>
  <si>
    <t>INTANGIBLE PLANT</t>
  </si>
  <si>
    <t>(10)</t>
  </si>
  <si>
    <r>
      <t>Total Intangible Plant Accumulated Amortization:</t>
    </r>
    <r>
      <rPr>
        <b/>
        <sz val="9"/>
        <color indexed="10"/>
        <rFont val="Calibri"/>
        <family val="2"/>
      </rPr>
      <t xml:space="preserve"> </t>
    </r>
  </si>
  <si>
    <t>WP - AD Wind</t>
  </si>
  <si>
    <r>
      <t>Total Intangible Plant Accumulated Amortization w/ Wind:</t>
    </r>
    <r>
      <rPr>
        <b/>
        <sz val="9"/>
        <color indexed="10"/>
        <rFont val="Calibri"/>
        <family val="2"/>
      </rPr>
      <t xml:space="preserve"> </t>
    </r>
  </si>
  <si>
    <t>311.05R</t>
  </si>
  <si>
    <t>312.05R</t>
  </si>
  <si>
    <t xml:space="preserve">Boiler Plant Equipment </t>
  </si>
  <si>
    <t>314.05R</t>
  </si>
  <si>
    <t xml:space="preserve">Turbogenerator Units </t>
  </si>
  <si>
    <t>315.05R</t>
  </si>
  <si>
    <r>
      <t>Accessory Electric Equipment</t>
    </r>
    <r>
      <rPr>
        <b/>
        <sz val="9"/>
        <color indexed="10"/>
        <rFont val="Calibri"/>
        <family val="2"/>
      </rPr>
      <t xml:space="preserve"> </t>
    </r>
  </si>
  <si>
    <t>316.05R</t>
  </si>
  <si>
    <r>
      <t>Misc Power Plant Equipment</t>
    </r>
    <r>
      <rPr>
        <b/>
        <sz val="11"/>
        <color indexed="10"/>
        <rFont val="Calibri"/>
        <family val="2"/>
      </rPr>
      <t xml:space="preserve"> </t>
    </r>
  </si>
  <si>
    <t>Total Production Plant Accumulated Depreciation:</t>
  </si>
  <si>
    <t>Total Production Plant Accumulated Depreciation w/ Wind:</t>
  </si>
  <si>
    <r>
      <t>TRANSMISSION PLANT</t>
    </r>
    <r>
      <rPr>
        <b/>
        <sz val="9"/>
        <color rgb="FFFF0000"/>
        <rFont val="Calibri"/>
        <family val="2"/>
      </rPr>
      <t xml:space="preserve"> </t>
    </r>
  </si>
  <si>
    <r>
      <t>Total Transmission Plant Accumulated Depreciation:</t>
    </r>
    <r>
      <rPr>
        <b/>
        <sz val="9"/>
        <color indexed="10"/>
        <rFont val="Calibri"/>
        <family val="2"/>
      </rPr>
      <t xml:space="preserve"> </t>
    </r>
  </si>
  <si>
    <r>
      <t>Total Transmission Plant Accumulated Depreciation w/ Wind:</t>
    </r>
    <r>
      <rPr>
        <b/>
        <sz val="9"/>
        <color indexed="10"/>
        <rFont val="Calibri"/>
        <family val="2"/>
      </rPr>
      <t xml:space="preserve"> </t>
    </r>
  </si>
  <si>
    <r>
      <t>DISTRIBUTION PLANT</t>
    </r>
    <r>
      <rPr>
        <b/>
        <sz val="9"/>
        <color rgb="FFFF0000"/>
        <rFont val="Calibri"/>
        <family val="2"/>
      </rPr>
      <t xml:space="preserve"> </t>
    </r>
  </si>
  <si>
    <t>Total Distribution Plant Accumulated Depreciation:</t>
  </si>
  <si>
    <t>391.LS</t>
  </si>
  <si>
    <t>Total General Plant Accumulated Depreciation:</t>
  </si>
  <si>
    <t>Total Accumulated Depreciation/Amortization:</t>
  </si>
  <si>
    <t>WP - PIS Detail, (D)</t>
  </si>
  <si>
    <t>Total Accumulated Depreciation/Amortization w/ Wind:</t>
  </si>
  <si>
    <r>
      <rPr>
        <b/>
        <sz val="9"/>
        <color indexed="10"/>
        <rFont val="Calibri"/>
        <family val="2"/>
      </rPr>
      <t>(5)</t>
    </r>
    <r>
      <rPr>
        <b/>
        <sz val="11"/>
        <rFont val="Calibri"/>
        <family val="2"/>
      </rPr>
      <t xml:space="preserve"> - Intangible/General Plant Allocator:</t>
    </r>
  </si>
  <si>
    <r>
      <rPr>
        <b/>
        <sz val="9"/>
        <color indexed="10"/>
        <rFont val="Calibri"/>
        <family val="2"/>
      </rPr>
      <t>(6)</t>
    </r>
    <r>
      <rPr>
        <b/>
        <sz val="11"/>
        <rFont val="Calibri"/>
        <family val="2"/>
      </rPr>
      <t xml:space="preserve"> - Distribution Allocator:</t>
    </r>
  </si>
  <si>
    <t>WP - AD Distribution Plant Allocator</t>
  </si>
  <si>
    <t>Based on percentage allocation of jurisdictional portion of total company depreciable Distribution Plant.</t>
  </si>
  <si>
    <r>
      <rPr>
        <b/>
        <sz val="9"/>
        <color indexed="10"/>
        <rFont val="Calibri"/>
        <family val="2"/>
      </rPr>
      <t>(7)</t>
    </r>
    <r>
      <rPr>
        <sz val="11"/>
        <rFont val="Calibri"/>
        <family val="2"/>
      </rPr>
      <t xml:space="preserve"> -  Regulatory Amortization as stipulated in Missouri Docket No. ER-2011-0004.</t>
    </r>
  </si>
  <si>
    <r>
      <rPr>
        <b/>
        <sz val="9"/>
        <color indexed="10"/>
        <rFont val="Calibri"/>
        <family val="2"/>
      </rPr>
      <t>(8)</t>
    </r>
    <r>
      <rPr>
        <sz val="11"/>
        <rFont val="Calibri"/>
        <family val="2"/>
      </rPr>
      <t xml:space="preserve"> -  Direct assigned to the appropriate jurisdiction.</t>
    </r>
  </si>
  <si>
    <r>
      <rPr>
        <b/>
        <sz val="9"/>
        <color rgb="FFFF0000"/>
        <rFont val="Calibri"/>
        <family val="2"/>
      </rPr>
      <t xml:space="preserve">(9) </t>
    </r>
    <r>
      <rPr>
        <sz val="11"/>
        <rFont val="Calibri"/>
        <family val="2"/>
      </rPr>
      <t>- This amounts are the accumulated depreciation for the Kodiak assets that were reclassed on the plant in service tab. The monthly Kodiak balances were obtained from Property Accounting and saved in the monthly 4-state folder.</t>
    </r>
  </si>
  <si>
    <r>
      <rPr>
        <b/>
        <sz val="9"/>
        <color indexed="10"/>
        <rFont val="Calibri"/>
        <family val="2"/>
      </rPr>
      <t>(10)</t>
    </r>
    <r>
      <rPr>
        <sz val="11"/>
        <rFont val="Calibri"/>
        <family val="2"/>
      </rPr>
      <t xml:space="preserve"> - This is to reclass the Empire costs related to intangible wind plant from the non-wind intangible FERC account and into the respective windfarms intangible plant accounts. </t>
    </r>
  </si>
  <si>
    <t>To determine the total company, as well as, jurisidictional amounts of accumulated depreciation.</t>
  </si>
  <si>
    <t>JAR-S-10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</si>
</sst>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0.0"/>
    <numFmt numFmtId="165" formatCode="_(&quot;$&quot;* #,##0_);_(&quot;$&quot;* \(#,##0\);_(&quot;$&quot;* &quot;-&quot;??_);_(@_)"/>
    <numFmt numFmtId="166" formatCode="_(* #,##0_);_(* \(#,##0\);_(* &quot;-&quot;??_);_(@_)"/>
    <numFmt numFmtId="167" formatCode="_(* #,##0.000000000_);_(* \(#,##0.000000000\);_(* &quot;-&quot;??_);_(@_)"/>
    <numFmt numFmtId="168" formatCode="_(* #,##0.0000_);_(* \(#,##0.0000\);_(* &quot;-&quot;??_);_(@_)"/>
    <numFmt numFmtId="169" formatCode="0.0000%"/>
  </numFmts>
  <fonts count="27" x14ac:knownFonts="1">
    <font>
      <sz val="10"/>
      <name val="Arial"/>
      <family val="2"/>
    </font>
    <font>
      <sz val="11"/>
      <color theme="1"/>
      <name val="Calibri"/>
      <family val="2"/>
      <scheme val="minor"/>
    </font>
    <font>
      <sz val="11"/>
      <color rgb="FFFF0000"/>
      <name val="Calibri"/>
      <family val="2"/>
      <scheme val="minor"/>
    </font>
    <font>
      <sz val="12"/>
      <name val="Tms Rmn"/>
    </font>
    <font>
      <b/>
      <sz val="11"/>
      <name val="Calibri"/>
      <family val="2"/>
    </font>
    <font>
      <u/>
      <sz val="10"/>
      <color theme="10"/>
      <name val="Arial"/>
      <family val="2"/>
    </font>
    <font>
      <sz val="10"/>
      <name val="Arial"/>
      <family val="2"/>
    </font>
    <font>
      <sz val="11"/>
      <name val="Calibri"/>
      <family val="2"/>
    </font>
    <font>
      <sz val="11"/>
      <color indexed="8"/>
      <name val="Calibri"/>
      <family val="2"/>
    </font>
    <font>
      <b/>
      <u/>
      <sz val="11"/>
      <name val="Calibri"/>
      <family val="2"/>
    </font>
    <font>
      <sz val="9"/>
      <color rgb="FFFF0000"/>
      <name val="Calibri"/>
      <family val="2"/>
    </font>
    <font>
      <b/>
      <sz val="11"/>
      <color rgb="FFFF0000"/>
      <name val="Calibri"/>
      <family val="2"/>
      <scheme val="minor"/>
    </font>
    <font>
      <b/>
      <sz val="11"/>
      <color indexed="10"/>
      <name val="Calibri"/>
      <family val="2"/>
    </font>
    <font>
      <b/>
      <sz val="9"/>
      <color rgb="FFFF0000"/>
      <name val="Calibri"/>
      <family val="2"/>
    </font>
    <font>
      <b/>
      <sz val="9"/>
      <color indexed="10"/>
      <name val="Calibri"/>
      <family val="2"/>
    </font>
    <font>
      <b/>
      <u/>
      <sz val="11"/>
      <color indexed="8"/>
      <name val="Calibri"/>
      <family val="2"/>
    </font>
    <font>
      <sz val="11"/>
      <name val="Calibri"/>
      <family val="2"/>
      <scheme val="minor"/>
    </font>
    <font>
      <sz val="11"/>
      <color theme="1"/>
      <name val="Calibri"/>
      <family val="2"/>
    </font>
    <font>
      <sz val="11"/>
      <color rgb="FFFF0000"/>
      <name val="Calibri"/>
      <family val="2"/>
    </font>
    <font>
      <b/>
      <sz val="11"/>
      <color indexed="10"/>
      <name val="Calibri"/>
      <family val="2"/>
      <scheme val="minor"/>
    </font>
    <font>
      <b/>
      <u/>
      <sz val="11"/>
      <name val="Calibri"/>
      <family val="2"/>
      <scheme val="minor"/>
    </font>
    <font>
      <sz val="11"/>
      <color indexed="10"/>
      <name val="Calibri"/>
      <family val="2"/>
      <scheme val="minor"/>
    </font>
    <font>
      <sz val="11"/>
      <color indexed="10"/>
      <name val="Calibri"/>
      <family val="2"/>
    </font>
    <font>
      <sz val="10"/>
      <color indexed="10"/>
      <name val="Calibri"/>
      <family val="2"/>
    </font>
    <font>
      <sz val="10"/>
      <name val="Calibri"/>
      <family val="2"/>
    </font>
    <font>
      <b/>
      <sz val="9"/>
      <color rgb="FFFF0000"/>
      <name val="Calibri"/>
      <family val="2"/>
      <scheme val="minor"/>
    </font>
    <font>
      <b/>
      <sz val="11"/>
      <color indexed="8"/>
      <name val="Calibri"/>
      <family val="2"/>
    </font>
  </fonts>
  <fills count="2">
    <fill>
      <patternFill patternType="none"/>
    </fill>
    <fill>
      <patternFill patternType="gray125"/>
    </fill>
  </fills>
  <borders count="22">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top/>
      <bottom style="double">
        <color indexed="64"/>
      </bottom>
      <diagonal/>
    </border>
    <border>
      <left/>
      <right/>
      <top style="double">
        <color indexed="64"/>
      </top>
      <bottom style="double">
        <color indexed="64"/>
      </bottom>
      <diagonal/>
    </border>
  </borders>
  <cellStyleXfs count="14">
    <xf numFmtId="0" fontId="0" fillId="0" borderId="0"/>
    <xf numFmtId="44" fontId="6" fillId="0" borderId="0" applyFont="0" applyFill="0" applyBorder="0" applyAlignment="0" applyProtection="0"/>
    <xf numFmtId="9" fontId="6" fillId="0" borderId="0" applyFont="0" applyFill="0" applyBorder="0" applyAlignment="0" applyProtection="0"/>
    <xf numFmtId="0" fontId="5" fillId="0" borderId="0" applyNumberFormat="0" applyFill="0" applyBorder="0" applyAlignment="0" applyProtection="0"/>
    <xf numFmtId="0" fontId="3" fillId="0" borderId="0"/>
    <xf numFmtId="0" fontId="1" fillId="0" borderId="0"/>
    <xf numFmtId="43" fontId="8" fillId="0" borderId="0" applyFont="0" applyFill="0" applyBorder="0" applyAlignment="0" applyProtection="0"/>
    <xf numFmtId="43" fontId="6" fillId="0" borderId="0" applyFont="0" applyFill="0" applyBorder="0" applyAlignment="0" applyProtection="0"/>
    <xf numFmtId="44" fontId="8" fillId="0" borderId="0" applyFont="0" applyFill="0" applyBorder="0" applyAlignment="0" applyProtection="0"/>
    <xf numFmtId="0" fontId="5" fillId="0" borderId="0" applyNumberFormat="0" applyFill="0" applyBorder="0" applyAlignment="0" applyProtection="0"/>
    <xf numFmtId="43" fontId="8" fillId="0" borderId="0" applyFont="0" applyFill="0" applyBorder="0" applyAlignment="0" applyProtection="0"/>
    <xf numFmtId="0" fontId="6" fillId="0" borderId="0"/>
    <xf numFmtId="0" fontId="6" fillId="0" borderId="0"/>
    <xf numFmtId="0" fontId="1" fillId="0" borderId="0"/>
  </cellStyleXfs>
  <cellXfs count="166">
    <xf numFmtId="0" fontId="0" fillId="0" borderId="0" xfId="0"/>
    <xf numFmtId="0" fontId="11" fillId="0" borderId="0" xfId="3" applyFont="1" applyFill="1" applyBorder="1" applyAlignment="1">
      <alignment horizontal="center"/>
    </xf>
    <xf numFmtId="165" fontId="7" fillId="0" borderId="0" xfId="1" applyNumberFormat="1" applyFont="1" applyFill="1" applyBorder="1"/>
    <xf numFmtId="166" fontId="7" fillId="0" borderId="0" xfId="6" applyNumberFormat="1" applyFont="1" applyFill="1" applyBorder="1" applyProtection="1"/>
    <xf numFmtId="166" fontId="7" fillId="0" borderId="0" xfId="6" applyNumberFormat="1" applyFont="1" applyFill="1" applyProtection="1"/>
    <xf numFmtId="165" fontId="7" fillId="0" borderId="0" xfId="1" applyNumberFormat="1" applyFont="1" applyFill="1"/>
    <xf numFmtId="0" fontId="13" fillId="0" borderId="0" xfId="1" quotePrefix="1" applyNumberFormat="1" applyFont="1" applyFill="1" applyBorder="1" applyAlignment="1"/>
    <xf numFmtId="166" fontId="7" fillId="0" borderId="0" xfId="7" applyNumberFormat="1" applyFont="1" applyFill="1" applyBorder="1"/>
    <xf numFmtId="166" fontId="7" fillId="0" borderId="0" xfId="7" applyNumberFormat="1" applyFont="1" applyFill="1"/>
    <xf numFmtId="166" fontId="7" fillId="0" borderId="0" xfId="6" applyNumberFormat="1" applyFont="1" applyFill="1"/>
    <xf numFmtId="166" fontId="7" fillId="0" borderId="8" xfId="7" applyNumberFormat="1" applyFont="1" applyFill="1" applyBorder="1" applyProtection="1"/>
    <xf numFmtId="165" fontId="7" fillId="0" borderId="0" xfId="8" applyNumberFormat="1" applyFont="1" applyFill="1" applyBorder="1"/>
    <xf numFmtId="165" fontId="7" fillId="0" borderId="0" xfId="8" applyNumberFormat="1" applyFont="1" applyFill="1" applyBorder="1" applyProtection="1"/>
    <xf numFmtId="166" fontId="7" fillId="0" borderId="8" xfId="6" applyNumberFormat="1" applyFont="1" applyFill="1" applyBorder="1"/>
    <xf numFmtId="166" fontId="7" fillId="0" borderId="0" xfId="6" applyNumberFormat="1" applyFont="1" applyFill="1" applyBorder="1"/>
    <xf numFmtId="166" fontId="7" fillId="0" borderId="0" xfId="7" applyNumberFormat="1" applyFont="1" applyFill="1" applyBorder="1" applyProtection="1"/>
    <xf numFmtId="0" fontId="11" fillId="0" borderId="0" xfId="9" applyFont="1" applyFill="1" applyBorder="1" applyAlignment="1">
      <alignment horizontal="center"/>
    </xf>
    <xf numFmtId="166" fontId="7" fillId="0" borderId="9" xfId="7" applyNumberFormat="1" applyFont="1" applyFill="1" applyBorder="1" applyProtection="1"/>
    <xf numFmtId="166" fontId="4" fillId="0" borderId="0" xfId="7" applyNumberFormat="1" applyFont="1" applyFill="1" applyBorder="1"/>
    <xf numFmtId="166" fontId="7" fillId="0" borderId="0" xfId="10" applyNumberFormat="1" applyFont="1" applyFill="1" applyBorder="1" applyProtection="1"/>
    <xf numFmtId="166" fontId="7" fillId="0" borderId="0" xfId="10" applyNumberFormat="1" applyFont="1" applyFill="1" applyProtection="1"/>
    <xf numFmtId="10" fontId="7" fillId="0" borderId="0" xfId="6" applyNumberFormat="1" applyFont="1" applyFill="1" applyBorder="1"/>
    <xf numFmtId="10" fontId="7" fillId="0" borderId="10" xfId="6" applyNumberFormat="1" applyFont="1" applyFill="1" applyBorder="1"/>
    <xf numFmtId="0" fontId="13" fillId="0" borderId="10" xfId="1" quotePrefix="1" applyNumberFormat="1" applyFont="1" applyFill="1" applyBorder="1" applyAlignment="1"/>
    <xf numFmtId="10" fontId="7" fillId="0" borderId="10" xfId="2" applyNumberFormat="1" applyFont="1" applyFill="1" applyBorder="1"/>
    <xf numFmtId="10" fontId="7" fillId="0" borderId="0" xfId="2" applyNumberFormat="1" applyFont="1" applyFill="1" applyBorder="1"/>
    <xf numFmtId="168" fontId="7" fillId="0" borderId="0" xfId="6" applyNumberFormat="1" applyFont="1" applyFill="1"/>
    <xf numFmtId="166" fontId="7" fillId="0" borderId="9" xfId="7" applyNumberFormat="1" applyFont="1" applyFill="1" applyBorder="1"/>
    <xf numFmtId="166" fontId="7" fillId="0" borderId="9" xfId="6" applyNumberFormat="1" applyFont="1" applyFill="1" applyBorder="1"/>
    <xf numFmtId="166" fontId="18" fillId="0" borderId="0" xfId="6" applyNumberFormat="1" applyFont="1" applyFill="1"/>
    <xf numFmtId="166" fontId="13" fillId="0" borderId="0" xfId="7" quotePrefix="1" applyNumberFormat="1" applyFont="1" applyFill="1" applyBorder="1" applyAlignment="1"/>
    <xf numFmtId="0" fontId="2" fillId="0" borderId="15" xfId="3" applyNumberFormat="1" applyFont="1" applyFill="1" applyBorder="1" applyAlignment="1">
      <alignment horizontal="center"/>
    </xf>
    <xf numFmtId="0" fontId="2" fillId="0" borderId="15" xfId="9" applyNumberFormat="1" applyFont="1" applyFill="1" applyBorder="1" applyAlignment="1">
      <alignment horizontal="center"/>
    </xf>
    <xf numFmtId="10" fontId="7" fillId="0" borderId="0" xfId="2" applyNumberFormat="1" applyFont="1" applyFill="1" applyBorder="1" applyAlignment="1">
      <alignment wrapText="1"/>
    </xf>
    <xf numFmtId="166" fontId="7" fillId="0" borderId="8" xfId="7" applyNumberFormat="1" applyFont="1" applyFill="1" applyBorder="1"/>
    <xf numFmtId="169" fontId="7" fillId="0" borderId="0" xfId="2" applyNumberFormat="1" applyFont="1" applyFill="1"/>
    <xf numFmtId="10" fontId="7" fillId="0" borderId="0" xfId="2" applyNumberFormat="1" applyFont="1" applyFill="1"/>
    <xf numFmtId="165" fontId="4" fillId="0" borderId="0" xfId="1" applyNumberFormat="1" applyFont="1" applyFill="1" applyBorder="1"/>
    <xf numFmtId="0" fontId="7" fillId="0" borderId="0" xfId="0" applyFont="1"/>
    <xf numFmtId="0" fontId="18" fillId="0" borderId="0" xfId="0" applyFont="1"/>
    <xf numFmtId="0" fontId="20" fillId="0" borderId="0" xfId="11" applyFont="1" applyAlignment="1">
      <alignment horizontal="left"/>
    </xf>
    <xf numFmtId="43" fontId="18" fillId="0" borderId="0" xfId="7" applyFont="1" applyFill="1" applyBorder="1"/>
    <xf numFmtId="0" fontId="16" fillId="0" borderId="0" xfId="11" applyFont="1" applyAlignment="1">
      <alignment horizontal="left"/>
    </xf>
    <xf numFmtId="43" fontId="7" fillId="0" borderId="0" xfId="7" applyFont="1" applyFill="1" applyBorder="1"/>
    <xf numFmtId="0" fontId="4" fillId="0" borderId="0" xfId="4" applyFont="1" applyAlignment="1">
      <alignment horizontal="right"/>
    </xf>
    <xf numFmtId="0" fontId="5" fillId="0" borderId="0" xfId="3" applyFill="1"/>
    <xf numFmtId="0" fontId="7" fillId="0" borderId="0" xfId="4" applyFont="1" applyAlignment="1">
      <alignment horizontal="right"/>
    </xf>
    <xf numFmtId="0" fontId="4" fillId="0" borderId="0" xfId="4" applyFont="1" applyAlignment="1">
      <alignment horizontal="centerContinuous"/>
    </xf>
    <xf numFmtId="0" fontId="7" fillId="0" borderId="0" xfId="4" applyFont="1" applyAlignment="1">
      <alignment horizontal="centerContinuous"/>
    </xf>
    <xf numFmtId="0" fontId="8" fillId="0" borderId="0" xfId="5" applyFont="1"/>
    <xf numFmtId="4" fontId="4" fillId="0" borderId="0" xfId="4" applyNumberFormat="1" applyFont="1" applyAlignment="1">
      <alignment horizontal="centerContinuous"/>
    </xf>
    <xf numFmtId="0" fontId="4" fillId="0" borderId="0" xfId="4" applyFont="1" applyAlignment="1">
      <alignment horizontal="center"/>
    </xf>
    <xf numFmtId="0" fontId="7" fillId="0" borderId="0" xfId="4" applyFont="1" applyAlignment="1">
      <alignment horizontal="center"/>
    </xf>
    <xf numFmtId="1" fontId="7" fillId="0" borderId="0" xfId="4" quotePrefix="1" applyNumberFormat="1" applyFont="1" applyAlignment="1">
      <alignment horizontal="center"/>
    </xf>
    <xf numFmtId="1" fontId="7" fillId="0" borderId="0" xfId="4" applyNumberFormat="1" applyFont="1" applyAlignment="1">
      <alignment horizontal="center"/>
    </xf>
    <xf numFmtId="0" fontId="7" fillId="0" borderId="0" xfId="4" applyFont="1"/>
    <xf numFmtId="0" fontId="7" fillId="0" borderId="2" xfId="4" applyFont="1" applyBorder="1" applyAlignment="1">
      <alignment horizontal="center" wrapText="1"/>
    </xf>
    <xf numFmtId="4" fontId="7" fillId="0" borderId="3" xfId="4" applyNumberFormat="1" applyFont="1" applyBorder="1" applyAlignment="1">
      <alignment horizontal="center"/>
    </xf>
    <xf numFmtId="4" fontId="7" fillId="0" borderId="0" xfId="4" applyNumberFormat="1" applyFont="1" applyAlignment="1">
      <alignment horizontal="center"/>
    </xf>
    <xf numFmtId="0" fontId="7" fillId="0" borderId="3" xfId="4" applyFont="1" applyBorder="1"/>
    <xf numFmtId="0" fontId="7" fillId="0" borderId="2" xfId="4" applyFont="1" applyBorder="1" applyAlignment="1">
      <alignment horizontal="center"/>
    </xf>
    <xf numFmtId="0" fontId="7" fillId="0" borderId="5" xfId="4" applyFont="1" applyBorder="1" applyAlignment="1">
      <alignment horizontal="center"/>
    </xf>
    <xf numFmtId="0" fontId="7" fillId="0" borderId="1" xfId="4" applyFont="1" applyBorder="1" applyAlignment="1">
      <alignment horizontal="center" wrapText="1"/>
    </xf>
    <xf numFmtId="0" fontId="7" fillId="0" borderId="1" xfId="4" applyFont="1" applyBorder="1" applyAlignment="1">
      <alignment horizontal="center"/>
    </xf>
    <xf numFmtId="4" fontId="7" fillId="0" borderId="7" xfId="4" applyNumberFormat="1" applyFont="1" applyBorder="1" applyAlignment="1">
      <alignment horizontal="center"/>
    </xf>
    <xf numFmtId="0" fontId="7" fillId="0" borderId="7" xfId="4" applyFont="1" applyBorder="1" applyAlignment="1">
      <alignment horizontal="center" wrapText="1"/>
    </xf>
    <xf numFmtId="0" fontId="7" fillId="0" borderId="4" xfId="4" applyFont="1" applyBorder="1" applyAlignment="1">
      <alignment horizontal="center" wrapText="1"/>
    </xf>
    <xf numFmtId="0" fontId="7" fillId="0" borderId="5" xfId="4" applyFont="1" applyBorder="1" applyAlignment="1">
      <alignment horizontal="center" wrapText="1"/>
    </xf>
    <xf numFmtId="0" fontId="7" fillId="0" borderId="6" xfId="4" applyFont="1" applyBorder="1" applyAlignment="1">
      <alignment horizontal="center" wrapText="1"/>
    </xf>
    <xf numFmtId="0" fontId="7" fillId="0" borderId="0" xfId="4" applyFont="1" applyAlignment="1">
      <alignment horizontal="center" wrapText="1"/>
    </xf>
    <xf numFmtId="4" fontId="7" fillId="0" borderId="0" xfId="4" quotePrefix="1" applyNumberFormat="1" applyFont="1" applyAlignment="1">
      <alignment horizontal="center"/>
    </xf>
    <xf numFmtId="49" fontId="7" fillId="0" borderId="0" xfId="4" quotePrefix="1" applyNumberFormat="1" applyFont="1" applyAlignment="1">
      <alignment horizontal="center"/>
    </xf>
    <xf numFmtId="0" fontId="9" fillId="0" borderId="0" xfId="4" applyFont="1"/>
    <xf numFmtId="0" fontId="4" fillId="0" borderId="0" xfId="0" applyFont="1"/>
    <xf numFmtId="1" fontId="8" fillId="0" borderId="0" xfId="4" applyNumberFormat="1" applyFont="1" applyAlignment="1">
      <alignment horizontal="center"/>
    </xf>
    <xf numFmtId="164" fontId="8" fillId="0" borderId="0" xfId="4" applyNumberFormat="1" applyFont="1" applyAlignment="1">
      <alignment horizontal="center"/>
    </xf>
    <xf numFmtId="0" fontId="8" fillId="0" borderId="0" xfId="4" applyFont="1"/>
    <xf numFmtId="0" fontId="12" fillId="0" borderId="0" xfId="4" applyFont="1"/>
    <xf numFmtId="0" fontId="11" fillId="0" borderId="0" xfId="4" applyFont="1" applyAlignment="1">
      <alignment horizontal="center"/>
    </xf>
    <xf numFmtId="1" fontId="8" fillId="0" borderId="0" xfId="5" applyNumberFormat="1" applyFont="1"/>
    <xf numFmtId="0" fontId="11" fillId="0" borderId="0" xfId="5" applyFont="1"/>
    <xf numFmtId="166" fontId="7" fillId="0" borderId="0" xfId="0" applyNumberFormat="1" applyFont="1"/>
    <xf numFmtId="166" fontId="7" fillId="0" borderId="0" xfId="4" applyNumberFormat="1" applyFont="1"/>
    <xf numFmtId="1" fontId="7" fillId="0" borderId="0" xfId="0" applyNumberFormat="1" applyFont="1"/>
    <xf numFmtId="0" fontId="11" fillId="0" borderId="0" xfId="0" applyFont="1"/>
    <xf numFmtId="167" fontId="7" fillId="0" borderId="0" xfId="0" applyNumberFormat="1" applyFont="1"/>
    <xf numFmtId="0" fontId="9" fillId="0" borderId="0" xfId="4" applyFont="1" applyAlignment="1">
      <alignment horizontal="left"/>
    </xf>
    <xf numFmtId="0" fontId="4" fillId="0" borderId="0" xfId="4" applyFont="1" applyAlignment="1">
      <alignment horizontal="left"/>
    </xf>
    <xf numFmtId="164" fontId="8" fillId="0" borderId="0" xfId="4" applyNumberFormat="1" applyFont="1" applyAlignment="1">
      <alignment horizontal="left"/>
    </xf>
    <xf numFmtId="0" fontId="15" fillId="0" borderId="0" xfId="4" applyFont="1"/>
    <xf numFmtId="0" fontId="16" fillId="0" borderId="0" xfId="0" applyFont="1" applyAlignment="1">
      <alignment horizontal="left"/>
    </xf>
    <xf numFmtId="0" fontId="11" fillId="0" borderId="0" xfId="4" applyFont="1"/>
    <xf numFmtId="43" fontId="7" fillId="0" borderId="0" xfId="0" applyNumberFormat="1" applyFont="1"/>
    <xf numFmtId="168" fontId="7" fillId="0" borderId="0" xfId="0" applyNumberFormat="1" applyFont="1"/>
    <xf numFmtId="166" fontId="17" fillId="0" borderId="0" xfId="4" applyNumberFormat="1" applyFont="1"/>
    <xf numFmtId="166" fontId="18" fillId="0" borderId="0" xfId="0" applyNumberFormat="1" applyFont="1"/>
    <xf numFmtId="2" fontId="8" fillId="0" borderId="0" xfId="4" applyNumberFormat="1" applyFont="1" applyAlignment="1">
      <alignment horizontal="center"/>
    </xf>
    <xf numFmtId="0" fontId="16" fillId="0" borderId="0" xfId="0" applyFont="1" applyAlignment="1">
      <alignment horizontal="center"/>
    </xf>
    <xf numFmtId="0" fontId="18" fillId="0" borderId="0" xfId="0" applyFont="1" applyAlignment="1">
      <alignment horizontal="right"/>
    </xf>
    <xf numFmtId="0" fontId="15" fillId="0" borderId="0" xfId="5" applyFont="1"/>
    <xf numFmtId="0" fontId="7" fillId="0" borderId="0" xfId="0" applyFont="1" applyAlignment="1">
      <alignment horizontal="center"/>
    </xf>
    <xf numFmtId="166" fontId="4" fillId="0" borderId="10" xfId="7" applyNumberFormat="1" applyFont="1" applyFill="1" applyBorder="1"/>
    <xf numFmtId="165" fontId="18" fillId="0" borderId="0" xfId="0" applyNumberFormat="1" applyFont="1"/>
    <xf numFmtId="165" fontId="4" fillId="0" borderId="10" xfId="1" applyNumberFormat="1" applyFont="1" applyFill="1" applyBorder="1"/>
    <xf numFmtId="0" fontId="19" fillId="0" borderId="0" xfId="4" applyFont="1" applyAlignment="1">
      <alignment horizontal="center"/>
    </xf>
    <xf numFmtId="10" fontId="7" fillId="0" borderId="10" xfId="1" applyNumberFormat="1" applyFont="1" applyFill="1" applyBorder="1"/>
    <xf numFmtId="10" fontId="7" fillId="0" borderId="0" xfId="1" applyNumberFormat="1" applyFont="1" applyFill="1" applyBorder="1"/>
    <xf numFmtId="9" fontId="7" fillId="0" borderId="0" xfId="2" applyFont="1" applyFill="1" applyBorder="1"/>
    <xf numFmtId="0" fontId="16" fillId="0" borderId="0" xfId="0" applyFont="1"/>
    <xf numFmtId="0" fontId="9" fillId="0" borderId="0" xfId="0" applyFont="1"/>
    <xf numFmtId="44" fontId="7" fillId="0" borderId="0" xfId="0" applyNumberFormat="1" applyFont="1"/>
    <xf numFmtId="0" fontId="4" fillId="0" borderId="11" xfId="4" applyFont="1" applyBorder="1"/>
    <xf numFmtId="0" fontId="7" fillId="0" borderId="12" xfId="4" applyFont="1" applyBorder="1"/>
    <xf numFmtId="0" fontId="7" fillId="0" borderId="13" xfId="4" applyFont="1" applyBorder="1"/>
    <xf numFmtId="0" fontId="16" fillId="0" borderId="0" xfId="4" applyFont="1" applyAlignment="1">
      <alignment horizontal="center"/>
    </xf>
    <xf numFmtId="0" fontId="7" fillId="0" borderId="14" xfId="4" applyFont="1" applyBorder="1"/>
    <xf numFmtId="0" fontId="1" fillId="0" borderId="0" xfId="5"/>
    <xf numFmtId="10" fontId="7" fillId="0" borderId="0" xfId="4" applyNumberFormat="1" applyFont="1"/>
    <xf numFmtId="0" fontId="21" fillId="0" borderId="0" xfId="12" applyFont="1" applyAlignment="1">
      <alignment horizontal="right"/>
    </xf>
    <xf numFmtId="0" fontId="22" fillId="0" borderId="15" xfId="12" applyFont="1" applyBorder="1" applyAlignment="1">
      <alignment horizontal="center"/>
    </xf>
    <xf numFmtId="0" fontId="23" fillId="0" borderId="0" xfId="12" applyFont="1" applyAlignment="1">
      <alignment horizontal="right"/>
    </xf>
    <xf numFmtId="0" fontId="7" fillId="0" borderId="15" xfId="4" applyFont="1" applyBorder="1"/>
    <xf numFmtId="0" fontId="24" fillId="0" borderId="0" xfId="4" applyFont="1" applyAlignment="1">
      <alignment horizontal="center"/>
    </xf>
    <xf numFmtId="0" fontId="7" fillId="0" borderId="0" xfId="4" applyFont="1" applyAlignment="1">
      <alignment horizontal="left"/>
    </xf>
    <xf numFmtId="0" fontId="24" fillId="0" borderId="0" xfId="4" applyFont="1" applyAlignment="1">
      <alignment horizontal="left"/>
    </xf>
    <xf numFmtId="0" fontId="7" fillId="0" borderId="0" xfId="4" applyFont="1" applyAlignment="1">
      <alignment horizontal="left" wrapText="1"/>
    </xf>
    <xf numFmtId="0" fontId="24" fillId="0" borderId="0" xfId="4" applyFont="1" applyAlignment="1">
      <alignment horizontal="left" wrapText="1"/>
    </xf>
    <xf numFmtId="0" fontId="1" fillId="0" borderId="0" xfId="13"/>
    <xf numFmtId="0" fontId="22" fillId="0" borderId="0" xfId="12" applyFont="1" applyAlignment="1">
      <alignment horizontal="right"/>
    </xf>
    <xf numFmtId="0" fontId="7" fillId="0" borderId="0" xfId="4" applyFont="1" applyAlignment="1">
      <alignment wrapText="1"/>
    </xf>
    <xf numFmtId="10" fontId="7" fillId="0" borderId="0" xfId="4" applyNumberFormat="1" applyFont="1" applyAlignment="1">
      <alignment wrapText="1"/>
    </xf>
    <xf numFmtId="0" fontId="7" fillId="0" borderId="0" xfId="0" applyFont="1" applyAlignment="1">
      <alignment horizontal="left" vertical="top" wrapText="1"/>
    </xf>
    <xf numFmtId="0" fontId="7" fillId="0" borderId="0" xfId="0" applyFont="1" applyAlignment="1">
      <alignment horizontal="left" vertical="top"/>
    </xf>
    <xf numFmtId="0" fontId="7" fillId="0" borderId="0" xfId="0" applyFont="1" applyAlignment="1">
      <alignment vertical="top"/>
    </xf>
    <xf numFmtId="0" fontId="7" fillId="0" borderId="2" xfId="0" applyFont="1" applyBorder="1"/>
    <xf numFmtId="43" fontId="18" fillId="0" borderId="0" xfId="0" applyNumberFormat="1" applyFont="1"/>
    <xf numFmtId="0" fontId="7" fillId="0" borderId="19" xfId="4" applyFont="1" applyBorder="1" applyAlignment="1">
      <alignment horizontal="center"/>
    </xf>
    <xf numFmtId="0" fontId="7" fillId="0" borderId="7" xfId="4" applyFont="1" applyBorder="1" applyAlignment="1">
      <alignment horizontal="center"/>
    </xf>
    <xf numFmtId="0" fontId="13" fillId="0" borderId="0" xfId="0" quotePrefix="1" applyFont="1"/>
    <xf numFmtId="0" fontId="22" fillId="0" borderId="0" xfId="4" applyFont="1" applyAlignment="1">
      <alignment horizontal="center"/>
    </xf>
    <xf numFmtId="166" fontId="16" fillId="0" borderId="1" xfId="7" applyNumberFormat="1" applyFont="1" applyFill="1" applyBorder="1"/>
    <xf numFmtId="0" fontId="13" fillId="0" borderId="0" xfId="0" applyFont="1"/>
    <xf numFmtId="0" fontId="8" fillId="0" borderId="0" xfId="4" applyFont="1" applyAlignment="1">
      <alignment horizontal="center"/>
    </xf>
    <xf numFmtId="166" fontId="25" fillId="0" borderId="0" xfId="7" quotePrefix="1" applyNumberFormat="1" applyFont="1" applyFill="1" applyAlignment="1">
      <alignment horizontal="center"/>
    </xf>
    <xf numFmtId="0" fontId="12" fillId="0" borderId="0" xfId="4" applyFont="1" applyAlignment="1">
      <alignment horizontal="center"/>
    </xf>
    <xf numFmtId="0" fontId="26" fillId="0" borderId="0" xfId="4" applyFont="1" applyAlignment="1">
      <alignment horizontal="center"/>
    </xf>
    <xf numFmtId="0" fontId="26" fillId="0" borderId="0" xfId="4" applyFont="1"/>
    <xf numFmtId="0" fontId="7" fillId="0" borderId="20" xfId="0" applyFont="1" applyBorder="1"/>
    <xf numFmtId="166" fontId="4" fillId="0" borderId="20" xfId="7" applyNumberFormat="1" applyFont="1" applyFill="1" applyBorder="1"/>
    <xf numFmtId="0" fontId="7" fillId="0" borderId="21" xfId="0" applyFont="1" applyBorder="1"/>
    <xf numFmtId="165" fontId="4" fillId="0" borderId="20" xfId="1" applyNumberFormat="1" applyFont="1" applyFill="1" applyBorder="1"/>
    <xf numFmtId="165" fontId="18" fillId="0" borderId="0" xfId="1" applyNumberFormat="1" applyFont="1" applyFill="1"/>
    <xf numFmtId="0" fontId="22" fillId="0" borderId="15" xfId="12" applyFont="1" applyBorder="1" applyAlignment="1">
      <alignment horizontal="right"/>
    </xf>
    <xf numFmtId="0" fontId="7" fillId="0" borderId="0" xfId="4" applyFont="1" applyAlignment="1">
      <alignment horizontal="left" vertical="top"/>
    </xf>
    <xf numFmtId="0" fontId="7" fillId="0" borderId="0" xfId="4" applyFont="1" applyAlignment="1">
      <alignment horizontal="left" vertical="top" wrapText="1"/>
    </xf>
    <xf numFmtId="0" fontId="4" fillId="0" borderId="0" xfId="4" applyFont="1"/>
    <xf numFmtId="0" fontId="7" fillId="0" borderId="0" xfId="4" applyFont="1" applyAlignment="1">
      <alignment horizontal="left" wrapText="1"/>
    </xf>
    <xf numFmtId="0" fontId="4" fillId="0" borderId="0" xfId="4" applyFont="1" applyAlignment="1">
      <alignment horizontal="right"/>
    </xf>
    <xf numFmtId="0" fontId="7" fillId="0" borderId="0" xfId="4" applyFont="1" applyAlignment="1">
      <alignment horizontal="right"/>
    </xf>
    <xf numFmtId="0" fontId="4" fillId="0" borderId="1" xfId="4" applyFont="1" applyBorder="1" applyAlignment="1">
      <alignment horizontal="center"/>
    </xf>
    <xf numFmtId="0" fontId="7" fillId="0" borderId="4" xfId="4" applyFont="1" applyBorder="1" applyAlignment="1">
      <alignment horizontal="center"/>
    </xf>
    <xf numFmtId="0" fontId="7" fillId="0" borderId="5" xfId="4" applyFont="1" applyBorder="1" applyAlignment="1">
      <alignment horizontal="center"/>
    </xf>
    <xf numFmtId="0" fontId="7" fillId="0" borderId="6" xfId="4" applyFont="1" applyBorder="1" applyAlignment="1">
      <alignment horizontal="center"/>
    </xf>
    <xf numFmtId="0" fontId="7" fillId="0" borderId="16" xfId="4" applyFont="1" applyBorder="1" applyAlignment="1">
      <alignment horizontal="left" wrapText="1"/>
    </xf>
    <xf numFmtId="0" fontId="7" fillId="0" borderId="17" xfId="4" applyFont="1" applyBorder="1" applyAlignment="1">
      <alignment horizontal="left" wrapText="1"/>
    </xf>
    <xf numFmtId="0" fontId="7" fillId="0" borderId="18" xfId="4" applyFont="1" applyBorder="1" applyAlignment="1">
      <alignment horizontal="left" wrapText="1"/>
    </xf>
  </cellXfs>
  <cellStyles count="14">
    <cellStyle name="Comma 10" xfId="7" xr:uid="{61B7B3EA-4E49-4D24-87A5-E3EF8C32928C}"/>
    <cellStyle name="Comma 33" xfId="6" xr:uid="{E6CFCA12-C63A-4259-BA7C-573C912F1CB4}"/>
    <cellStyle name="Comma 34" xfId="10" xr:uid="{BD9EB9A2-26B3-46D8-BA21-BA19341858CA}"/>
    <cellStyle name="Currency" xfId="1" builtinId="4"/>
    <cellStyle name="Currency 6 2" xfId="8" xr:uid="{287F8FBB-2399-40C7-9B7F-674735C48C55}"/>
    <cellStyle name="Hyperlink" xfId="3" builtinId="8"/>
    <cellStyle name="Hyperlink 4" xfId="9" xr:uid="{7750AAAF-075D-4B9B-8A69-F40D077D8E4C}"/>
    <cellStyle name="Normal" xfId="0" builtinId="0"/>
    <cellStyle name="Normal 10" xfId="12" xr:uid="{87733628-0CF7-4697-9B8A-8CB7AF60A465}"/>
    <cellStyle name="Normal 12" xfId="5" xr:uid="{65467E96-5BBD-4CC1-A317-057C43E393FD}"/>
    <cellStyle name="Normal 12 9" xfId="13" xr:uid="{A398CE41-434F-4FD0-92B8-25DECD825EFA}"/>
    <cellStyle name="Normal 2 2 2" xfId="11" xr:uid="{543B4017-26EA-4FE0-BD37-F41D95CEC1B1}"/>
    <cellStyle name="Normal 2 7" xfId="4" xr:uid="{85B72F06-42B7-4198-8EA2-54ECEBC26D4C}"/>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6</xdr:col>
      <xdr:colOff>641879</xdr:colOff>
      <xdr:row>14</xdr:row>
      <xdr:rowOff>25136</xdr:rowOff>
    </xdr:from>
    <xdr:to>
      <xdr:col>6</xdr:col>
      <xdr:colOff>642938</xdr:colOff>
      <xdr:row>16</xdr:row>
      <xdr:rowOff>142875</xdr:rowOff>
    </xdr:to>
    <xdr:cxnSp macro="">
      <xdr:nvCxnSpPr>
        <xdr:cNvPr id="2" name="Straight Arrow Connector 2">
          <a:extLst>
            <a:ext uri="{FF2B5EF4-FFF2-40B4-BE49-F238E27FC236}">
              <a16:creationId xmlns:a16="http://schemas.microsoft.com/office/drawing/2014/main" id="{08D82FD5-774B-405D-8CDF-9C6D6F7A3100}"/>
            </a:ext>
          </a:extLst>
        </xdr:cNvPr>
        <xdr:cNvCxnSpPr>
          <a:cxnSpLocks noChangeShapeType="1"/>
        </xdr:cNvCxnSpPr>
      </xdr:nvCxnSpPr>
      <xdr:spPr bwMode="auto">
        <a:xfrm>
          <a:off x="5794904" y="2911211"/>
          <a:ext cx="1059" cy="498739"/>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592931</xdr:colOff>
      <xdr:row>38</xdr:row>
      <xdr:rowOff>10848</xdr:rowOff>
    </xdr:from>
    <xdr:to>
      <xdr:col>6</xdr:col>
      <xdr:colOff>592931</xdr:colOff>
      <xdr:row>42</xdr:row>
      <xdr:rowOff>172773</xdr:rowOff>
    </xdr:to>
    <xdr:cxnSp macro="">
      <xdr:nvCxnSpPr>
        <xdr:cNvPr id="3" name="Straight Arrow Connector 6">
          <a:extLst>
            <a:ext uri="{FF2B5EF4-FFF2-40B4-BE49-F238E27FC236}">
              <a16:creationId xmlns:a16="http://schemas.microsoft.com/office/drawing/2014/main" id="{2A374EAA-42AA-4ADE-B7D2-EF9389856355}"/>
            </a:ext>
          </a:extLst>
        </xdr:cNvPr>
        <xdr:cNvCxnSpPr>
          <a:cxnSpLocks noChangeShapeType="1"/>
        </xdr:cNvCxnSpPr>
      </xdr:nvCxnSpPr>
      <xdr:spPr bwMode="auto">
        <a:xfrm flipH="1">
          <a:off x="5745956" y="7468923"/>
          <a:ext cx="0" cy="923925"/>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606161</xdr:colOff>
      <xdr:row>45</xdr:row>
      <xdr:rowOff>182033</xdr:rowOff>
    </xdr:from>
    <xdr:to>
      <xdr:col>6</xdr:col>
      <xdr:colOff>606161</xdr:colOff>
      <xdr:row>52</xdr:row>
      <xdr:rowOff>20108</xdr:rowOff>
    </xdr:to>
    <xdr:cxnSp macro="">
      <xdr:nvCxnSpPr>
        <xdr:cNvPr id="4" name="Straight Arrow Connector 7">
          <a:extLst>
            <a:ext uri="{FF2B5EF4-FFF2-40B4-BE49-F238E27FC236}">
              <a16:creationId xmlns:a16="http://schemas.microsoft.com/office/drawing/2014/main" id="{5FBB7A35-FB8A-47D2-A66F-0E30A6AEA0EF}"/>
            </a:ext>
          </a:extLst>
        </xdr:cNvPr>
        <xdr:cNvCxnSpPr>
          <a:cxnSpLocks noChangeShapeType="1"/>
        </xdr:cNvCxnSpPr>
      </xdr:nvCxnSpPr>
      <xdr:spPr bwMode="auto">
        <a:xfrm flipH="1">
          <a:off x="5759186" y="8973608"/>
          <a:ext cx="0" cy="1171575"/>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617801</xdr:colOff>
      <xdr:row>55</xdr:row>
      <xdr:rowOff>38100</xdr:rowOff>
    </xdr:from>
    <xdr:to>
      <xdr:col>6</xdr:col>
      <xdr:colOff>617801</xdr:colOff>
      <xdr:row>61</xdr:row>
      <xdr:rowOff>57150</xdr:rowOff>
    </xdr:to>
    <xdr:cxnSp macro="">
      <xdr:nvCxnSpPr>
        <xdr:cNvPr id="5" name="Straight Arrow Connector 8">
          <a:extLst>
            <a:ext uri="{FF2B5EF4-FFF2-40B4-BE49-F238E27FC236}">
              <a16:creationId xmlns:a16="http://schemas.microsoft.com/office/drawing/2014/main" id="{D11CC709-0598-415B-A7CA-FAE6E290E94E}"/>
            </a:ext>
          </a:extLst>
        </xdr:cNvPr>
        <xdr:cNvCxnSpPr>
          <a:cxnSpLocks noChangeShapeType="1"/>
        </xdr:cNvCxnSpPr>
      </xdr:nvCxnSpPr>
      <xdr:spPr bwMode="auto">
        <a:xfrm>
          <a:off x="5770826" y="10734675"/>
          <a:ext cx="0" cy="1162050"/>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622300</xdr:colOff>
      <xdr:row>63</xdr:row>
      <xdr:rowOff>179917</xdr:rowOff>
    </xdr:from>
    <xdr:to>
      <xdr:col>6</xdr:col>
      <xdr:colOff>622300</xdr:colOff>
      <xdr:row>73</xdr:row>
      <xdr:rowOff>179917</xdr:rowOff>
    </xdr:to>
    <xdr:cxnSp macro="">
      <xdr:nvCxnSpPr>
        <xdr:cNvPr id="6" name="Straight Arrow Connector 9">
          <a:extLst>
            <a:ext uri="{FF2B5EF4-FFF2-40B4-BE49-F238E27FC236}">
              <a16:creationId xmlns:a16="http://schemas.microsoft.com/office/drawing/2014/main" id="{D20795DD-AD3B-461A-AC10-AB4DF12456E0}"/>
            </a:ext>
          </a:extLst>
        </xdr:cNvPr>
        <xdr:cNvCxnSpPr>
          <a:cxnSpLocks noChangeShapeType="1"/>
        </xdr:cNvCxnSpPr>
      </xdr:nvCxnSpPr>
      <xdr:spPr bwMode="auto">
        <a:xfrm>
          <a:off x="5775325" y="12400492"/>
          <a:ext cx="0" cy="1905000"/>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629972</xdr:colOff>
      <xdr:row>94</xdr:row>
      <xdr:rowOff>177271</xdr:rowOff>
    </xdr:from>
    <xdr:to>
      <xdr:col>6</xdr:col>
      <xdr:colOff>629972</xdr:colOff>
      <xdr:row>99</xdr:row>
      <xdr:rowOff>167746</xdr:rowOff>
    </xdr:to>
    <xdr:cxnSp macro="">
      <xdr:nvCxnSpPr>
        <xdr:cNvPr id="9" name="Straight Arrow Connector 12">
          <a:extLst>
            <a:ext uri="{FF2B5EF4-FFF2-40B4-BE49-F238E27FC236}">
              <a16:creationId xmlns:a16="http://schemas.microsoft.com/office/drawing/2014/main" id="{CEE68DB4-2376-421A-98ED-C00AC21F7F26}"/>
            </a:ext>
          </a:extLst>
        </xdr:cNvPr>
        <xdr:cNvCxnSpPr>
          <a:cxnSpLocks noChangeShapeType="1"/>
        </xdr:cNvCxnSpPr>
      </xdr:nvCxnSpPr>
      <xdr:spPr bwMode="auto">
        <a:xfrm flipH="1">
          <a:off x="5782997" y="18303346"/>
          <a:ext cx="0" cy="942975"/>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608542</xdr:colOff>
      <xdr:row>125</xdr:row>
      <xdr:rowOff>0</xdr:rowOff>
    </xdr:from>
    <xdr:to>
      <xdr:col>6</xdr:col>
      <xdr:colOff>624417</xdr:colOff>
      <xdr:row>130</xdr:row>
      <xdr:rowOff>74083</xdr:rowOff>
    </xdr:to>
    <xdr:cxnSp macro="">
      <xdr:nvCxnSpPr>
        <xdr:cNvPr id="10" name="Straight Arrow Connector 13">
          <a:extLst>
            <a:ext uri="{FF2B5EF4-FFF2-40B4-BE49-F238E27FC236}">
              <a16:creationId xmlns:a16="http://schemas.microsoft.com/office/drawing/2014/main" id="{B7FC0472-E69E-4AF7-BE0D-F4234BDBBBCE}"/>
            </a:ext>
          </a:extLst>
        </xdr:cNvPr>
        <xdr:cNvCxnSpPr>
          <a:cxnSpLocks noChangeShapeType="1"/>
        </xdr:cNvCxnSpPr>
      </xdr:nvCxnSpPr>
      <xdr:spPr bwMode="auto">
        <a:xfrm>
          <a:off x="5761567" y="24031575"/>
          <a:ext cx="15875" cy="1026583"/>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632356</xdr:colOff>
      <xdr:row>134</xdr:row>
      <xdr:rowOff>2116</xdr:rowOff>
    </xdr:from>
    <xdr:to>
      <xdr:col>6</xdr:col>
      <xdr:colOff>632356</xdr:colOff>
      <xdr:row>140</xdr:row>
      <xdr:rowOff>30691</xdr:rowOff>
    </xdr:to>
    <xdr:cxnSp macro="">
      <xdr:nvCxnSpPr>
        <xdr:cNvPr id="11" name="Straight Arrow Connector 14">
          <a:extLst>
            <a:ext uri="{FF2B5EF4-FFF2-40B4-BE49-F238E27FC236}">
              <a16:creationId xmlns:a16="http://schemas.microsoft.com/office/drawing/2014/main" id="{27AFE767-C822-4E49-A518-40C04596860F}"/>
            </a:ext>
          </a:extLst>
        </xdr:cNvPr>
        <xdr:cNvCxnSpPr>
          <a:cxnSpLocks noChangeShapeType="1"/>
        </xdr:cNvCxnSpPr>
      </xdr:nvCxnSpPr>
      <xdr:spPr bwMode="auto">
        <a:xfrm flipH="1">
          <a:off x="5785381" y="25748191"/>
          <a:ext cx="0" cy="1171575"/>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633413</xdr:colOff>
      <xdr:row>146</xdr:row>
      <xdr:rowOff>11907</xdr:rowOff>
    </xdr:from>
    <xdr:to>
      <xdr:col>6</xdr:col>
      <xdr:colOff>633413</xdr:colOff>
      <xdr:row>152</xdr:row>
      <xdr:rowOff>11907</xdr:rowOff>
    </xdr:to>
    <xdr:cxnSp macro="">
      <xdr:nvCxnSpPr>
        <xdr:cNvPr id="12" name="Straight Arrow Connector 15">
          <a:extLst>
            <a:ext uri="{FF2B5EF4-FFF2-40B4-BE49-F238E27FC236}">
              <a16:creationId xmlns:a16="http://schemas.microsoft.com/office/drawing/2014/main" id="{2720E976-5B51-4329-93D3-CD1E35D273AF}"/>
            </a:ext>
          </a:extLst>
        </xdr:cNvPr>
        <xdr:cNvCxnSpPr>
          <a:cxnSpLocks noChangeShapeType="1"/>
        </xdr:cNvCxnSpPr>
      </xdr:nvCxnSpPr>
      <xdr:spPr bwMode="auto">
        <a:xfrm flipH="1">
          <a:off x="5786438" y="28043982"/>
          <a:ext cx="0" cy="1143000"/>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629973</xdr:colOff>
      <xdr:row>155</xdr:row>
      <xdr:rowOff>24606</xdr:rowOff>
    </xdr:from>
    <xdr:to>
      <xdr:col>6</xdr:col>
      <xdr:colOff>629973</xdr:colOff>
      <xdr:row>161</xdr:row>
      <xdr:rowOff>53181</xdr:rowOff>
    </xdr:to>
    <xdr:cxnSp macro="">
      <xdr:nvCxnSpPr>
        <xdr:cNvPr id="13" name="Straight Arrow Connector 16">
          <a:extLst>
            <a:ext uri="{FF2B5EF4-FFF2-40B4-BE49-F238E27FC236}">
              <a16:creationId xmlns:a16="http://schemas.microsoft.com/office/drawing/2014/main" id="{5DF00846-99B0-4540-8683-B89A86FDC78D}"/>
            </a:ext>
          </a:extLst>
        </xdr:cNvPr>
        <xdr:cNvCxnSpPr>
          <a:cxnSpLocks noChangeShapeType="1"/>
        </xdr:cNvCxnSpPr>
      </xdr:nvCxnSpPr>
      <xdr:spPr bwMode="auto">
        <a:xfrm flipH="1">
          <a:off x="5782998" y="29771181"/>
          <a:ext cx="0" cy="1171575"/>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633412</xdr:colOff>
      <xdr:row>164</xdr:row>
      <xdr:rowOff>4497</xdr:rowOff>
    </xdr:from>
    <xdr:to>
      <xdr:col>6</xdr:col>
      <xdr:colOff>633412</xdr:colOff>
      <xdr:row>170</xdr:row>
      <xdr:rowOff>23547</xdr:rowOff>
    </xdr:to>
    <xdr:cxnSp macro="">
      <xdr:nvCxnSpPr>
        <xdr:cNvPr id="14" name="Straight Arrow Connector 17">
          <a:extLst>
            <a:ext uri="{FF2B5EF4-FFF2-40B4-BE49-F238E27FC236}">
              <a16:creationId xmlns:a16="http://schemas.microsoft.com/office/drawing/2014/main" id="{281858E7-4AA5-42F9-98D9-75E4254F95FA}"/>
            </a:ext>
          </a:extLst>
        </xdr:cNvPr>
        <xdr:cNvCxnSpPr>
          <a:cxnSpLocks noChangeShapeType="1"/>
        </xdr:cNvCxnSpPr>
      </xdr:nvCxnSpPr>
      <xdr:spPr bwMode="auto">
        <a:xfrm flipH="1">
          <a:off x="5786437" y="31465572"/>
          <a:ext cx="0" cy="1162050"/>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634735</xdr:colOff>
      <xdr:row>173</xdr:row>
      <xdr:rowOff>26194</xdr:rowOff>
    </xdr:from>
    <xdr:to>
      <xdr:col>6</xdr:col>
      <xdr:colOff>634735</xdr:colOff>
      <xdr:row>179</xdr:row>
      <xdr:rowOff>16669</xdr:rowOff>
    </xdr:to>
    <xdr:cxnSp macro="">
      <xdr:nvCxnSpPr>
        <xdr:cNvPr id="15" name="Straight Arrow Connector 18">
          <a:extLst>
            <a:ext uri="{FF2B5EF4-FFF2-40B4-BE49-F238E27FC236}">
              <a16:creationId xmlns:a16="http://schemas.microsoft.com/office/drawing/2014/main" id="{A4ED7A2F-4039-4066-B41C-F708E3DDCBC7}"/>
            </a:ext>
          </a:extLst>
        </xdr:cNvPr>
        <xdr:cNvCxnSpPr>
          <a:cxnSpLocks noChangeShapeType="1"/>
        </xdr:cNvCxnSpPr>
      </xdr:nvCxnSpPr>
      <xdr:spPr bwMode="auto">
        <a:xfrm>
          <a:off x="5787760" y="33201769"/>
          <a:ext cx="0" cy="1133475"/>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619391</xdr:colOff>
      <xdr:row>182</xdr:row>
      <xdr:rowOff>16406</xdr:rowOff>
    </xdr:from>
    <xdr:to>
      <xdr:col>6</xdr:col>
      <xdr:colOff>625739</xdr:colOff>
      <xdr:row>187</xdr:row>
      <xdr:rowOff>182563</xdr:rowOff>
    </xdr:to>
    <xdr:cxnSp macro="">
      <xdr:nvCxnSpPr>
        <xdr:cNvPr id="16" name="Straight Arrow Connector 19">
          <a:extLst>
            <a:ext uri="{FF2B5EF4-FFF2-40B4-BE49-F238E27FC236}">
              <a16:creationId xmlns:a16="http://schemas.microsoft.com/office/drawing/2014/main" id="{D4326731-996D-4BD8-BE13-13E21DDD0A5D}"/>
            </a:ext>
          </a:extLst>
        </xdr:cNvPr>
        <xdr:cNvCxnSpPr>
          <a:cxnSpLocks noChangeShapeType="1"/>
        </xdr:cNvCxnSpPr>
      </xdr:nvCxnSpPr>
      <xdr:spPr bwMode="auto">
        <a:xfrm>
          <a:off x="5772416" y="34906481"/>
          <a:ext cx="6348" cy="1118657"/>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629972</xdr:colOff>
      <xdr:row>223</xdr:row>
      <xdr:rowOff>11907</xdr:rowOff>
    </xdr:from>
    <xdr:to>
      <xdr:col>6</xdr:col>
      <xdr:colOff>629972</xdr:colOff>
      <xdr:row>230</xdr:row>
      <xdr:rowOff>50007</xdr:rowOff>
    </xdr:to>
    <xdr:cxnSp macro="">
      <xdr:nvCxnSpPr>
        <xdr:cNvPr id="17" name="Straight Arrow Connector 20">
          <a:extLst>
            <a:ext uri="{FF2B5EF4-FFF2-40B4-BE49-F238E27FC236}">
              <a16:creationId xmlns:a16="http://schemas.microsoft.com/office/drawing/2014/main" id="{D7489971-5331-44F2-9C4A-A6D353A39F82}"/>
            </a:ext>
          </a:extLst>
        </xdr:cNvPr>
        <xdr:cNvCxnSpPr>
          <a:cxnSpLocks noChangeShapeType="1"/>
        </xdr:cNvCxnSpPr>
      </xdr:nvCxnSpPr>
      <xdr:spPr bwMode="auto">
        <a:xfrm flipH="1">
          <a:off x="5782997" y="42731532"/>
          <a:ext cx="0" cy="1371600"/>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621508</xdr:colOff>
      <xdr:row>261</xdr:row>
      <xdr:rowOff>34661</xdr:rowOff>
    </xdr:from>
    <xdr:to>
      <xdr:col>6</xdr:col>
      <xdr:colOff>621508</xdr:colOff>
      <xdr:row>280</xdr:row>
      <xdr:rowOff>25136</xdr:rowOff>
    </xdr:to>
    <xdr:cxnSp macro="">
      <xdr:nvCxnSpPr>
        <xdr:cNvPr id="18" name="Straight Arrow Connector 21">
          <a:extLst>
            <a:ext uri="{FF2B5EF4-FFF2-40B4-BE49-F238E27FC236}">
              <a16:creationId xmlns:a16="http://schemas.microsoft.com/office/drawing/2014/main" id="{AA4E3B0C-9B87-44E5-B825-EB1AC3EF05B4}"/>
            </a:ext>
          </a:extLst>
        </xdr:cNvPr>
        <xdr:cNvCxnSpPr>
          <a:cxnSpLocks noChangeShapeType="1"/>
        </xdr:cNvCxnSpPr>
      </xdr:nvCxnSpPr>
      <xdr:spPr bwMode="auto">
        <a:xfrm flipH="1">
          <a:off x="5774533" y="50012336"/>
          <a:ext cx="0" cy="3609975"/>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625739</xdr:colOff>
      <xdr:row>286</xdr:row>
      <xdr:rowOff>37042</xdr:rowOff>
    </xdr:from>
    <xdr:to>
      <xdr:col>6</xdr:col>
      <xdr:colOff>642938</xdr:colOff>
      <xdr:row>298</xdr:row>
      <xdr:rowOff>59531</xdr:rowOff>
    </xdr:to>
    <xdr:cxnSp macro="">
      <xdr:nvCxnSpPr>
        <xdr:cNvPr id="19" name="Straight Arrow Connector 22">
          <a:extLst>
            <a:ext uri="{FF2B5EF4-FFF2-40B4-BE49-F238E27FC236}">
              <a16:creationId xmlns:a16="http://schemas.microsoft.com/office/drawing/2014/main" id="{16903F60-C5E4-4302-BF2A-D891F1F3B27D}"/>
            </a:ext>
          </a:extLst>
        </xdr:cNvPr>
        <xdr:cNvCxnSpPr>
          <a:cxnSpLocks noChangeShapeType="1"/>
        </xdr:cNvCxnSpPr>
      </xdr:nvCxnSpPr>
      <xdr:spPr bwMode="auto">
        <a:xfrm>
          <a:off x="5778764" y="54796267"/>
          <a:ext cx="17199" cy="2308489"/>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642938</xdr:colOff>
      <xdr:row>192</xdr:row>
      <xdr:rowOff>23812</xdr:rowOff>
    </xdr:from>
    <xdr:to>
      <xdr:col>6</xdr:col>
      <xdr:colOff>642938</xdr:colOff>
      <xdr:row>198</xdr:row>
      <xdr:rowOff>11904</xdr:rowOff>
    </xdr:to>
    <xdr:cxnSp macro="">
      <xdr:nvCxnSpPr>
        <xdr:cNvPr id="22" name="Straight Arrow Connector 19">
          <a:extLst>
            <a:ext uri="{FF2B5EF4-FFF2-40B4-BE49-F238E27FC236}">
              <a16:creationId xmlns:a16="http://schemas.microsoft.com/office/drawing/2014/main" id="{813BAC14-3C7F-493D-8B12-B8C5B73ECE5B}"/>
            </a:ext>
          </a:extLst>
        </xdr:cNvPr>
        <xdr:cNvCxnSpPr>
          <a:cxnSpLocks noChangeShapeType="1"/>
        </xdr:cNvCxnSpPr>
      </xdr:nvCxnSpPr>
      <xdr:spPr bwMode="auto">
        <a:xfrm>
          <a:off x="5795963" y="36818887"/>
          <a:ext cx="0" cy="1131092"/>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631031</xdr:colOff>
      <xdr:row>234</xdr:row>
      <xdr:rowOff>23812</xdr:rowOff>
    </xdr:from>
    <xdr:to>
      <xdr:col>6</xdr:col>
      <xdr:colOff>631032</xdr:colOff>
      <xdr:row>239</xdr:row>
      <xdr:rowOff>35718</xdr:rowOff>
    </xdr:to>
    <xdr:cxnSp macro="">
      <xdr:nvCxnSpPr>
        <xdr:cNvPr id="23" name="Straight Arrow Connector 20">
          <a:extLst>
            <a:ext uri="{FF2B5EF4-FFF2-40B4-BE49-F238E27FC236}">
              <a16:creationId xmlns:a16="http://schemas.microsoft.com/office/drawing/2014/main" id="{FEAE0797-0084-4AD2-ABA3-8127D1485D4B}"/>
            </a:ext>
          </a:extLst>
        </xdr:cNvPr>
        <xdr:cNvCxnSpPr>
          <a:cxnSpLocks noChangeShapeType="1"/>
        </xdr:cNvCxnSpPr>
      </xdr:nvCxnSpPr>
      <xdr:spPr bwMode="auto">
        <a:xfrm flipH="1">
          <a:off x="5784056" y="44838937"/>
          <a:ext cx="1" cy="964406"/>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619126</xdr:colOff>
      <xdr:row>20</xdr:row>
      <xdr:rowOff>11907</xdr:rowOff>
    </xdr:from>
    <xdr:to>
      <xdr:col>6</xdr:col>
      <xdr:colOff>620185</xdr:colOff>
      <xdr:row>22</xdr:row>
      <xdr:rowOff>129646</xdr:rowOff>
    </xdr:to>
    <xdr:cxnSp macro="">
      <xdr:nvCxnSpPr>
        <xdr:cNvPr id="24" name="Straight Arrow Connector 2">
          <a:extLst>
            <a:ext uri="{FF2B5EF4-FFF2-40B4-BE49-F238E27FC236}">
              <a16:creationId xmlns:a16="http://schemas.microsoft.com/office/drawing/2014/main" id="{0729FC2F-5A55-4EBC-A30F-834440C79E07}"/>
            </a:ext>
          </a:extLst>
        </xdr:cNvPr>
        <xdr:cNvCxnSpPr>
          <a:cxnSpLocks noChangeShapeType="1"/>
        </xdr:cNvCxnSpPr>
      </xdr:nvCxnSpPr>
      <xdr:spPr bwMode="auto">
        <a:xfrm>
          <a:off x="5772151" y="4040982"/>
          <a:ext cx="1059" cy="498739"/>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619125</xdr:colOff>
      <xdr:row>25</xdr:row>
      <xdr:rowOff>178593</xdr:rowOff>
    </xdr:from>
    <xdr:to>
      <xdr:col>6</xdr:col>
      <xdr:colOff>619125</xdr:colOff>
      <xdr:row>28</xdr:row>
      <xdr:rowOff>35718</xdr:rowOff>
    </xdr:to>
    <xdr:cxnSp macro="">
      <xdr:nvCxnSpPr>
        <xdr:cNvPr id="25" name="Straight Arrow Connector 2">
          <a:extLst>
            <a:ext uri="{FF2B5EF4-FFF2-40B4-BE49-F238E27FC236}">
              <a16:creationId xmlns:a16="http://schemas.microsoft.com/office/drawing/2014/main" id="{E1E0851D-C0A5-4086-A7A0-3A9F83D8AAF8}"/>
            </a:ext>
          </a:extLst>
        </xdr:cNvPr>
        <xdr:cNvCxnSpPr>
          <a:cxnSpLocks noChangeShapeType="1"/>
        </xdr:cNvCxnSpPr>
      </xdr:nvCxnSpPr>
      <xdr:spPr bwMode="auto">
        <a:xfrm>
          <a:off x="5772150" y="5160168"/>
          <a:ext cx="0" cy="428625"/>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619125</xdr:colOff>
      <xdr:row>31</xdr:row>
      <xdr:rowOff>35718</xdr:rowOff>
    </xdr:from>
    <xdr:to>
      <xdr:col>6</xdr:col>
      <xdr:colOff>619126</xdr:colOff>
      <xdr:row>33</xdr:row>
      <xdr:rowOff>35719</xdr:rowOff>
    </xdr:to>
    <xdr:cxnSp macro="">
      <xdr:nvCxnSpPr>
        <xdr:cNvPr id="26" name="Straight Arrow Connector 2">
          <a:extLst>
            <a:ext uri="{FF2B5EF4-FFF2-40B4-BE49-F238E27FC236}">
              <a16:creationId xmlns:a16="http://schemas.microsoft.com/office/drawing/2014/main" id="{6C86371C-478C-456A-996B-B78D183E2826}"/>
            </a:ext>
          </a:extLst>
        </xdr:cNvPr>
        <xdr:cNvCxnSpPr>
          <a:cxnSpLocks noChangeShapeType="1"/>
        </xdr:cNvCxnSpPr>
      </xdr:nvCxnSpPr>
      <xdr:spPr bwMode="auto">
        <a:xfrm>
          <a:off x="5772150" y="6160293"/>
          <a:ext cx="1" cy="381001"/>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666751</xdr:colOff>
      <xdr:row>201</xdr:row>
      <xdr:rowOff>35719</xdr:rowOff>
    </xdr:from>
    <xdr:to>
      <xdr:col>6</xdr:col>
      <xdr:colOff>666751</xdr:colOff>
      <xdr:row>207</xdr:row>
      <xdr:rowOff>23811</xdr:rowOff>
    </xdr:to>
    <xdr:cxnSp macro="">
      <xdr:nvCxnSpPr>
        <xdr:cNvPr id="27" name="Straight Arrow Connector 19">
          <a:extLst>
            <a:ext uri="{FF2B5EF4-FFF2-40B4-BE49-F238E27FC236}">
              <a16:creationId xmlns:a16="http://schemas.microsoft.com/office/drawing/2014/main" id="{CB0164B0-C0EC-4F68-9103-E2EE3BB6E613}"/>
            </a:ext>
          </a:extLst>
        </xdr:cNvPr>
        <xdr:cNvCxnSpPr>
          <a:cxnSpLocks noChangeShapeType="1"/>
        </xdr:cNvCxnSpPr>
      </xdr:nvCxnSpPr>
      <xdr:spPr bwMode="auto">
        <a:xfrm>
          <a:off x="5819776" y="38545294"/>
          <a:ext cx="0" cy="1131092"/>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654845</xdr:colOff>
      <xdr:row>210</xdr:row>
      <xdr:rowOff>23812</xdr:rowOff>
    </xdr:from>
    <xdr:to>
      <xdr:col>6</xdr:col>
      <xdr:colOff>654845</xdr:colOff>
      <xdr:row>216</xdr:row>
      <xdr:rowOff>11904</xdr:rowOff>
    </xdr:to>
    <xdr:cxnSp macro="">
      <xdr:nvCxnSpPr>
        <xdr:cNvPr id="28" name="Straight Arrow Connector 19">
          <a:extLst>
            <a:ext uri="{FF2B5EF4-FFF2-40B4-BE49-F238E27FC236}">
              <a16:creationId xmlns:a16="http://schemas.microsoft.com/office/drawing/2014/main" id="{DD7575E2-2CEA-4726-BF5F-63AC8EAD8D66}"/>
            </a:ext>
          </a:extLst>
        </xdr:cNvPr>
        <xdr:cNvCxnSpPr>
          <a:cxnSpLocks noChangeShapeType="1"/>
        </xdr:cNvCxnSpPr>
      </xdr:nvCxnSpPr>
      <xdr:spPr bwMode="auto">
        <a:xfrm>
          <a:off x="5807870" y="40247887"/>
          <a:ext cx="0" cy="1131092"/>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654845</xdr:colOff>
      <xdr:row>242</xdr:row>
      <xdr:rowOff>35719</xdr:rowOff>
    </xdr:from>
    <xdr:to>
      <xdr:col>6</xdr:col>
      <xdr:colOff>654846</xdr:colOff>
      <xdr:row>247</xdr:row>
      <xdr:rowOff>47625</xdr:rowOff>
    </xdr:to>
    <xdr:cxnSp macro="">
      <xdr:nvCxnSpPr>
        <xdr:cNvPr id="29" name="Straight Arrow Connector 20">
          <a:extLst>
            <a:ext uri="{FF2B5EF4-FFF2-40B4-BE49-F238E27FC236}">
              <a16:creationId xmlns:a16="http://schemas.microsoft.com/office/drawing/2014/main" id="{A1FD947B-8CF9-4D19-8DA0-65C60BEED08F}"/>
            </a:ext>
          </a:extLst>
        </xdr:cNvPr>
        <xdr:cNvCxnSpPr>
          <a:cxnSpLocks noChangeShapeType="1"/>
        </xdr:cNvCxnSpPr>
      </xdr:nvCxnSpPr>
      <xdr:spPr bwMode="auto">
        <a:xfrm flipH="1">
          <a:off x="5807870" y="46374844"/>
          <a:ext cx="1" cy="964406"/>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642938</xdr:colOff>
      <xdr:row>250</xdr:row>
      <xdr:rowOff>11906</xdr:rowOff>
    </xdr:from>
    <xdr:to>
      <xdr:col>6</xdr:col>
      <xdr:colOff>642939</xdr:colOff>
      <xdr:row>255</xdr:row>
      <xdr:rowOff>23812</xdr:rowOff>
    </xdr:to>
    <xdr:cxnSp macro="">
      <xdr:nvCxnSpPr>
        <xdr:cNvPr id="30" name="Straight Arrow Connector 20">
          <a:extLst>
            <a:ext uri="{FF2B5EF4-FFF2-40B4-BE49-F238E27FC236}">
              <a16:creationId xmlns:a16="http://schemas.microsoft.com/office/drawing/2014/main" id="{E2528597-C073-498B-8681-4B34CAE64751}"/>
            </a:ext>
          </a:extLst>
        </xdr:cNvPr>
        <xdr:cNvCxnSpPr>
          <a:cxnSpLocks noChangeShapeType="1"/>
        </xdr:cNvCxnSpPr>
      </xdr:nvCxnSpPr>
      <xdr:spPr bwMode="auto">
        <a:xfrm flipH="1">
          <a:off x="5795963" y="47875031"/>
          <a:ext cx="1" cy="964406"/>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644525</xdr:colOff>
      <xdr:row>15</xdr:row>
      <xdr:rowOff>13228</xdr:rowOff>
    </xdr:from>
    <xdr:to>
      <xdr:col>6</xdr:col>
      <xdr:colOff>644525</xdr:colOff>
      <xdr:row>17</xdr:row>
      <xdr:rowOff>60853</xdr:rowOff>
    </xdr:to>
    <xdr:cxnSp macro="">
      <xdr:nvCxnSpPr>
        <xdr:cNvPr id="2" name="Straight Arrow Connector 2">
          <a:extLst>
            <a:ext uri="{FF2B5EF4-FFF2-40B4-BE49-F238E27FC236}">
              <a16:creationId xmlns:a16="http://schemas.microsoft.com/office/drawing/2014/main" id="{5DD5F057-C211-41F9-B45B-FD8540A485E6}"/>
            </a:ext>
          </a:extLst>
        </xdr:cNvPr>
        <xdr:cNvCxnSpPr>
          <a:cxnSpLocks noChangeShapeType="1"/>
        </xdr:cNvCxnSpPr>
      </xdr:nvCxnSpPr>
      <xdr:spPr bwMode="auto">
        <a:xfrm flipH="1">
          <a:off x="6054725" y="3089803"/>
          <a:ext cx="0" cy="428625"/>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620713</xdr:colOff>
      <xdr:row>37</xdr:row>
      <xdr:rowOff>178858</xdr:rowOff>
    </xdr:from>
    <xdr:to>
      <xdr:col>6</xdr:col>
      <xdr:colOff>620713</xdr:colOff>
      <xdr:row>42</xdr:row>
      <xdr:rowOff>150283</xdr:rowOff>
    </xdr:to>
    <xdr:cxnSp macro="">
      <xdr:nvCxnSpPr>
        <xdr:cNvPr id="3" name="Straight Arrow Connector 6">
          <a:extLst>
            <a:ext uri="{FF2B5EF4-FFF2-40B4-BE49-F238E27FC236}">
              <a16:creationId xmlns:a16="http://schemas.microsoft.com/office/drawing/2014/main" id="{73767F8B-F15D-4A1A-A3C4-1D65A01547BD}"/>
            </a:ext>
          </a:extLst>
        </xdr:cNvPr>
        <xdr:cNvCxnSpPr>
          <a:cxnSpLocks noChangeShapeType="1"/>
        </xdr:cNvCxnSpPr>
      </xdr:nvCxnSpPr>
      <xdr:spPr bwMode="auto">
        <a:xfrm flipH="1">
          <a:off x="6030913" y="7446433"/>
          <a:ext cx="0" cy="923925"/>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632619</xdr:colOff>
      <xdr:row>46</xdr:row>
      <xdr:rowOff>2117</xdr:rowOff>
    </xdr:from>
    <xdr:to>
      <xdr:col>6</xdr:col>
      <xdr:colOff>632619</xdr:colOff>
      <xdr:row>52</xdr:row>
      <xdr:rowOff>30692</xdr:rowOff>
    </xdr:to>
    <xdr:cxnSp macro="">
      <xdr:nvCxnSpPr>
        <xdr:cNvPr id="4" name="Straight Arrow Connector 7">
          <a:extLst>
            <a:ext uri="{FF2B5EF4-FFF2-40B4-BE49-F238E27FC236}">
              <a16:creationId xmlns:a16="http://schemas.microsoft.com/office/drawing/2014/main" id="{D84E1598-F9FD-4DDA-B88B-2B1BD9BB41B1}"/>
            </a:ext>
          </a:extLst>
        </xdr:cNvPr>
        <xdr:cNvCxnSpPr>
          <a:cxnSpLocks noChangeShapeType="1"/>
        </xdr:cNvCxnSpPr>
      </xdr:nvCxnSpPr>
      <xdr:spPr bwMode="auto">
        <a:xfrm flipH="1">
          <a:off x="6042819" y="8984192"/>
          <a:ext cx="0" cy="1171575"/>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623094</xdr:colOff>
      <xdr:row>55</xdr:row>
      <xdr:rowOff>14287</xdr:rowOff>
    </xdr:from>
    <xdr:to>
      <xdr:col>6</xdr:col>
      <xdr:colOff>623094</xdr:colOff>
      <xdr:row>61</xdr:row>
      <xdr:rowOff>33337</xdr:rowOff>
    </xdr:to>
    <xdr:cxnSp macro="">
      <xdr:nvCxnSpPr>
        <xdr:cNvPr id="5" name="Straight Arrow Connector 8">
          <a:extLst>
            <a:ext uri="{FF2B5EF4-FFF2-40B4-BE49-F238E27FC236}">
              <a16:creationId xmlns:a16="http://schemas.microsoft.com/office/drawing/2014/main" id="{C13B169F-A699-48F5-AA60-8789D6836256}"/>
            </a:ext>
          </a:extLst>
        </xdr:cNvPr>
        <xdr:cNvCxnSpPr>
          <a:cxnSpLocks noChangeShapeType="1"/>
        </xdr:cNvCxnSpPr>
      </xdr:nvCxnSpPr>
      <xdr:spPr bwMode="auto">
        <a:xfrm>
          <a:off x="6033294" y="10710862"/>
          <a:ext cx="0" cy="1162050"/>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614363</xdr:colOff>
      <xdr:row>64</xdr:row>
      <xdr:rowOff>23812</xdr:rowOff>
    </xdr:from>
    <xdr:to>
      <xdr:col>6</xdr:col>
      <xdr:colOff>614363</xdr:colOff>
      <xdr:row>74</xdr:row>
      <xdr:rowOff>23812</xdr:rowOff>
    </xdr:to>
    <xdr:cxnSp macro="">
      <xdr:nvCxnSpPr>
        <xdr:cNvPr id="6" name="Straight Arrow Connector 9">
          <a:extLst>
            <a:ext uri="{FF2B5EF4-FFF2-40B4-BE49-F238E27FC236}">
              <a16:creationId xmlns:a16="http://schemas.microsoft.com/office/drawing/2014/main" id="{48125074-6564-4BC5-8811-617C97CD45AE}"/>
            </a:ext>
          </a:extLst>
        </xdr:cNvPr>
        <xdr:cNvCxnSpPr>
          <a:cxnSpLocks noChangeShapeType="1"/>
        </xdr:cNvCxnSpPr>
      </xdr:nvCxnSpPr>
      <xdr:spPr bwMode="auto">
        <a:xfrm>
          <a:off x="6024563" y="12434887"/>
          <a:ext cx="0" cy="1905000"/>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625210</xdr:colOff>
      <xdr:row>76</xdr:row>
      <xdr:rowOff>179917</xdr:rowOff>
    </xdr:from>
    <xdr:to>
      <xdr:col>6</xdr:col>
      <xdr:colOff>625210</xdr:colOff>
      <xdr:row>81</xdr:row>
      <xdr:rowOff>179917</xdr:rowOff>
    </xdr:to>
    <xdr:cxnSp macro="">
      <xdr:nvCxnSpPr>
        <xdr:cNvPr id="7" name="Straight Arrow Connector 10">
          <a:extLst>
            <a:ext uri="{FF2B5EF4-FFF2-40B4-BE49-F238E27FC236}">
              <a16:creationId xmlns:a16="http://schemas.microsoft.com/office/drawing/2014/main" id="{A6BD298F-FB5E-4EA7-929A-138BE7C40A52}"/>
            </a:ext>
          </a:extLst>
        </xdr:cNvPr>
        <xdr:cNvCxnSpPr>
          <a:cxnSpLocks noChangeShapeType="1"/>
        </xdr:cNvCxnSpPr>
      </xdr:nvCxnSpPr>
      <xdr:spPr bwMode="auto">
        <a:xfrm flipH="1">
          <a:off x="6035410" y="14876992"/>
          <a:ext cx="0" cy="952500"/>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611188</xdr:colOff>
      <xdr:row>85</xdr:row>
      <xdr:rowOff>25928</xdr:rowOff>
    </xdr:from>
    <xdr:to>
      <xdr:col>6</xdr:col>
      <xdr:colOff>611188</xdr:colOff>
      <xdr:row>92</xdr:row>
      <xdr:rowOff>16403</xdr:rowOff>
    </xdr:to>
    <xdr:cxnSp macro="">
      <xdr:nvCxnSpPr>
        <xdr:cNvPr id="8" name="Straight Arrow Connector 11">
          <a:extLst>
            <a:ext uri="{FF2B5EF4-FFF2-40B4-BE49-F238E27FC236}">
              <a16:creationId xmlns:a16="http://schemas.microsoft.com/office/drawing/2014/main" id="{1E6E91F3-0BE9-47DC-973C-CD33DF07721A}"/>
            </a:ext>
          </a:extLst>
        </xdr:cNvPr>
        <xdr:cNvCxnSpPr>
          <a:cxnSpLocks noChangeShapeType="1"/>
        </xdr:cNvCxnSpPr>
      </xdr:nvCxnSpPr>
      <xdr:spPr bwMode="auto">
        <a:xfrm flipH="1">
          <a:off x="6021388" y="16437503"/>
          <a:ext cx="0" cy="1323975"/>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632619</xdr:colOff>
      <xdr:row>95</xdr:row>
      <xdr:rowOff>0</xdr:rowOff>
    </xdr:from>
    <xdr:to>
      <xdr:col>6</xdr:col>
      <xdr:colOff>632619</xdr:colOff>
      <xdr:row>99</xdr:row>
      <xdr:rowOff>180975</xdr:rowOff>
    </xdr:to>
    <xdr:cxnSp macro="">
      <xdr:nvCxnSpPr>
        <xdr:cNvPr id="9" name="Straight Arrow Connector 12">
          <a:extLst>
            <a:ext uri="{FF2B5EF4-FFF2-40B4-BE49-F238E27FC236}">
              <a16:creationId xmlns:a16="http://schemas.microsoft.com/office/drawing/2014/main" id="{AB03AECF-5171-459A-AEAE-67604C93422A}"/>
            </a:ext>
          </a:extLst>
        </xdr:cNvPr>
        <xdr:cNvCxnSpPr>
          <a:cxnSpLocks noChangeShapeType="1"/>
        </xdr:cNvCxnSpPr>
      </xdr:nvCxnSpPr>
      <xdr:spPr bwMode="auto">
        <a:xfrm flipH="1">
          <a:off x="6042819" y="18316575"/>
          <a:ext cx="0" cy="942975"/>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623094</xdr:colOff>
      <xdr:row>125</xdr:row>
      <xdr:rowOff>16669</xdr:rowOff>
    </xdr:from>
    <xdr:to>
      <xdr:col>6</xdr:col>
      <xdr:colOff>623094</xdr:colOff>
      <xdr:row>131</xdr:row>
      <xdr:rowOff>45244</xdr:rowOff>
    </xdr:to>
    <xdr:cxnSp macro="">
      <xdr:nvCxnSpPr>
        <xdr:cNvPr id="10" name="Straight Arrow Connector 13">
          <a:extLst>
            <a:ext uri="{FF2B5EF4-FFF2-40B4-BE49-F238E27FC236}">
              <a16:creationId xmlns:a16="http://schemas.microsoft.com/office/drawing/2014/main" id="{A6BB476A-1863-496C-BC6A-F9F784DFA947}"/>
            </a:ext>
          </a:extLst>
        </xdr:cNvPr>
        <xdr:cNvCxnSpPr>
          <a:cxnSpLocks noChangeShapeType="1"/>
        </xdr:cNvCxnSpPr>
      </xdr:nvCxnSpPr>
      <xdr:spPr bwMode="auto">
        <a:xfrm flipH="1">
          <a:off x="6033294" y="24048244"/>
          <a:ext cx="0" cy="1171575"/>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623093</xdr:colOff>
      <xdr:row>134</xdr:row>
      <xdr:rowOff>14022</xdr:rowOff>
    </xdr:from>
    <xdr:to>
      <xdr:col>6</xdr:col>
      <xdr:colOff>623093</xdr:colOff>
      <xdr:row>140</xdr:row>
      <xdr:rowOff>42597</xdr:rowOff>
    </xdr:to>
    <xdr:cxnSp macro="">
      <xdr:nvCxnSpPr>
        <xdr:cNvPr id="11" name="Straight Arrow Connector 14">
          <a:extLst>
            <a:ext uri="{FF2B5EF4-FFF2-40B4-BE49-F238E27FC236}">
              <a16:creationId xmlns:a16="http://schemas.microsoft.com/office/drawing/2014/main" id="{B5769F58-86F8-4E2A-9144-C68EB0D5D43D}"/>
            </a:ext>
          </a:extLst>
        </xdr:cNvPr>
        <xdr:cNvCxnSpPr>
          <a:cxnSpLocks noChangeShapeType="1"/>
        </xdr:cNvCxnSpPr>
      </xdr:nvCxnSpPr>
      <xdr:spPr bwMode="auto">
        <a:xfrm flipH="1">
          <a:off x="6033293" y="25760097"/>
          <a:ext cx="0" cy="1171575"/>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636058</xdr:colOff>
      <xdr:row>146</xdr:row>
      <xdr:rowOff>2646</xdr:rowOff>
    </xdr:from>
    <xdr:to>
      <xdr:col>6</xdr:col>
      <xdr:colOff>636058</xdr:colOff>
      <xdr:row>152</xdr:row>
      <xdr:rowOff>2646</xdr:rowOff>
    </xdr:to>
    <xdr:cxnSp macro="">
      <xdr:nvCxnSpPr>
        <xdr:cNvPr id="12" name="Straight Arrow Connector 15">
          <a:extLst>
            <a:ext uri="{FF2B5EF4-FFF2-40B4-BE49-F238E27FC236}">
              <a16:creationId xmlns:a16="http://schemas.microsoft.com/office/drawing/2014/main" id="{9D5C9D93-84A7-4CB4-AA6B-8B5BB8D43792}"/>
            </a:ext>
          </a:extLst>
        </xdr:cNvPr>
        <xdr:cNvCxnSpPr>
          <a:cxnSpLocks noChangeShapeType="1"/>
        </xdr:cNvCxnSpPr>
      </xdr:nvCxnSpPr>
      <xdr:spPr bwMode="auto">
        <a:xfrm flipH="1">
          <a:off x="6046258" y="28034721"/>
          <a:ext cx="0" cy="1143000"/>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620712</xdr:colOff>
      <xdr:row>154</xdr:row>
      <xdr:rowOff>182034</xdr:rowOff>
    </xdr:from>
    <xdr:to>
      <xdr:col>6</xdr:col>
      <xdr:colOff>620712</xdr:colOff>
      <xdr:row>161</xdr:row>
      <xdr:rowOff>20109</xdr:rowOff>
    </xdr:to>
    <xdr:cxnSp macro="">
      <xdr:nvCxnSpPr>
        <xdr:cNvPr id="13" name="Straight Arrow Connector 16">
          <a:extLst>
            <a:ext uri="{FF2B5EF4-FFF2-40B4-BE49-F238E27FC236}">
              <a16:creationId xmlns:a16="http://schemas.microsoft.com/office/drawing/2014/main" id="{CA650414-EECA-47FF-89AC-371DC8B87512}"/>
            </a:ext>
          </a:extLst>
        </xdr:cNvPr>
        <xdr:cNvCxnSpPr>
          <a:cxnSpLocks noChangeShapeType="1"/>
        </xdr:cNvCxnSpPr>
      </xdr:nvCxnSpPr>
      <xdr:spPr bwMode="auto">
        <a:xfrm flipH="1">
          <a:off x="6030912" y="29738109"/>
          <a:ext cx="0" cy="1171575"/>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624152</xdr:colOff>
      <xdr:row>164</xdr:row>
      <xdr:rowOff>4497</xdr:rowOff>
    </xdr:from>
    <xdr:to>
      <xdr:col>6</xdr:col>
      <xdr:colOff>624152</xdr:colOff>
      <xdr:row>170</xdr:row>
      <xdr:rowOff>23547</xdr:rowOff>
    </xdr:to>
    <xdr:cxnSp macro="">
      <xdr:nvCxnSpPr>
        <xdr:cNvPr id="14" name="Straight Arrow Connector 17">
          <a:extLst>
            <a:ext uri="{FF2B5EF4-FFF2-40B4-BE49-F238E27FC236}">
              <a16:creationId xmlns:a16="http://schemas.microsoft.com/office/drawing/2014/main" id="{E8D42C17-DF48-4AE7-8862-1A075A3ACE93}"/>
            </a:ext>
          </a:extLst>
        </xdr:cNvPr>
        <xdr:cNvCxnSpPr>
          <a:cxnSpLocks noChangeShapeType="1"/>
        </xdr:cNvCxnSpPr>
      </xdr:nvCxnSpPr>
      <xdr:spPr bwMode="auto">
        <a:xfrm flipH="1">
          <a:off x="6034352" y="31465572"/>
          <a:ext cx="0" cy="1162050"/>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647965</xdr:colOff>
      <xdr:row>173</xdr:row>
      <xdr:rowOff>12965</xdr:rowOff>
    </xdr:from>
    <xdr:to>
      <xdr:col>6</xdr:col>
      <xdr:colOff>647965</xdr:colOff>
      <xdr:row>179</xdr:row>
      <xdr:rowOff>3440</xdr:rowOff>
    </xdr:to>
    <xdr:cxnSp macro="">
      <xdr:nvCxnSpPr>
        <xdr:cNvPr id="15" name="Straight Arrow Connector 18">
          <a:extLst>
            <a:ext uri="{FF2B5EF4-FFF2-40B4-BE49-F238E27FC236}">
              <a16:creationId xmlns:a16="http://schemas.microsoft.com/office/drawing/2014/main" id="{B9907004-7215-4E3C-92E2-A75B882463CB}"/>
            </a:ext>
          </a:extLst>
        </xdr:cNvPr>
        <xdr:cNvCxnSpPr>
          <a:cxnSpLocks noChangeShapeType="1"/>
        </xdr:cNvCxnSpPr>
      </xdr:nvCxnSpPr>
      <xdr:spPr bwMode="auto">
        <a:xfrm>
          <a:off x="6058165" y="33188540"/>
          <a:ext cx="0" cy="1133475"/>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631031</xdr:colOff>
      <xdr:row>182</xdr:row>
      <xdr:rowOff>16403</xdr:rowOff>
    </xdr:from>
    <xdr:to>
      <xdr:col>6</xdr:col>
      <xdr:colOff>632619</xdr:colOff>
      <xdr:row>188</xdr:row>
      <xdr:rowOff>23812</xdr:rowOff>
    </xdr:to>
    <xdr:cxnSp macro="">
      <xdr:nvCxnSpPr>
        <xdr:cNvPr id="16" name="Straight Arrow Connector 19">
          <a:extLst>
            <a:ext uri="{FF2B5EF4-FFF2-40B4-BE49-F238E27FC236}">
              <a16:creationId xmlns:a16="http://schemas.microsoft.com/office/drawing/2014/main" id="{87363C60-61C0-468B-9EC1-B0FB379E2A4B}"/>
            </a:ext>
          </a:extLst>
        </xdr:cNvPr>
        <xdr:cNvCxnSpPr>
          <a:cxnSpLocks noChangeShapeType="1"/>
        </xdr:cNvCxnSpPr>
      </xdr:nvCxnSpPr>
      <xdr:spPr bwMode="auto">
        <a:xfrm flipH="1">
          <a:off x="6041231" y="34906478"/>
          <a:ext cx="1588" cy="1150409"/>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620712</xdr:colOff>
      <xdr:row>221</xdr:row>
      <xdr:rowOff>11906</xdr:rowOff>
    </xdr:from>
    <xdr:to>
      <xdr:col>6</xdr:col>
      <xdr:colOff>620712</xdr:colOff>
      <xdr:row>228</xdr:row>
      <xdr:rowOff>50006</xdr:rowOff>
    </xdr:to>
    <xdr:cxnSp macro="">
      <xdr:nvCxnSpPr>
        <xdr:cNvPr id="17" name="Straight Arrow Connector 20">
          <a:extLst>
            <a:ext uri="{FF2B5EF4-FFF2-40B4-BE49-F238E27FC236}">
              <a16:creationId xmlns:a16="http://schemas.microsoft.com/office/drawing/2014/main" id="{B322FEA0-63BD-492B-8C60-10044D639584}"/>
            </a:ext>
          </a:extLst>
        </xdr:cNvPr>
        <xdr:cNvCxnSpPr>
          <a:cxnSpLocks noChangeShapeType="1"/>
        </xdr:cNvCxnSpPr>
      </xdr:nvCxnSpPr>
      <xdr:spPr bwMode="auto">
        <a:xfrm flipH="1">
          <a:off x="6030912" y="42331481"/>
          <a:ext cx="0" cy="1371600"/>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636059</xdr:colOff>
      <xdr:row>257</xdr:row>
      <xdr:rowOff>12171</xdr:rowOff>
    </xdr:from>
    <xdr:to>
      <xdr:col>6</xdr:col>
      <xdr:colOff>636059</xdr:colOff>
      <xdr:row>275</xdr:row>
      <xdr:rowOff>2646</xdr:rowOff>
    </xdr:to>
    <xdr:cxnSp macro="">
      <xdr:nvCxnSpPr>
        <xdr:cNvPr id="18" name="Straight Arrow Connector 21">
          <a:extLst>
            <a:ext uri="{FF2B5EF4-FFF2-40B4-BE49-F238E27FC236}">
              <a16:creationId xmlns:a16="http://schemas.microsoft.com/office/drawing/2014/main" id="{4819DA34-9598-4B3D-BDE5-FC3F517DDB3A}"/>
            </a:ext>
          </a:extLst>
        </xdr:cNvPr>
        <xdr:cNvCxnSpPr>
          <a:cxnSpLocks noChangeShapeType="1"/>
        </xdr:cNvCxnSpPr>
      </xdr:nvCxnSpPr>
      <xdr:spPr bwMode="auto">
        <a:xfrm flipH="1">
          <a:off x="6046259" y="49189746"/>
          <a:ext cx="0" cy="3419475"/>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615156</xdr:colOff>
      <xdr:row>278</xdr:row>
      <xdr:rowOff>189177</xdr:rowOff>
    </xdr:from>
    <xdr:to>
      <xdr:col>6</xdr:col>
      <xdr:colOff>619125</xdr:colOff>
      <xdr:row>290</xdr:row>
      <xdr:rowOff>119062</xdr:rowOff>
    </xdr:to>
    <xdr:cxnSp macro="">
      <xdr:nvCxnSpPr>
        <xdr:cNvPr id="19" name="Straight Arrow Connector 22">
          <a:extLst>
            <a:ext uri="{FF2B5EF4-FFF2-40B4-BE49-F238E27FC236}">
              <a16:creationId xmlns:a16="http://schemas.microsoft.com/office/drawing/2014/main" id="{33BCD43D-DB37-4246-BB2C-AEB4F626C8B1}"/>
            </a:ext>
          </a:extLst>
        </xdr:cNvPr>
        <xdr:cNvCxnSpPr>
          <a:cxnSpLocks noChangeShapeType="1"/>
        </xdr:cNvCxnSpPr>
      </xdr:nvCxnSpPr>
      <xdr:spPr bwMode="auto">
        <a:xfrm>
          <a:off x="6025356" y="53367252"/>
          <a:ext cx="3969" cy="2215885"/>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635000</xdr:colOff>
      <xdr:row>106</xdr:row>
      <xdr:rowOff>11906</xdr:rowOff>
    </xdr:from>
    <xdr:to>
      <xdr:col>6</xdr:col>
      <xdr:colOff>635000</xdr:colOff>
      <xdr:row>113</xdr:row>
      <xdr:rowOff>22489</xdr:rowOff>
    </xdr:to>
    <xdr:cxnSp macro="">
      <xdr:nvCxnSpPr>
        <xdr:cNvPr id="20" name="Straight Arrow Connector 12">
          <a:extLst>
            <a:ext uri="{FF2B5EF4-FFF2-40B4-BE49-F238E27FC236}">
              <a16:creationId xmlns:a16="http://schemas.microsoft.com/office/drawing/2014/main" id="{0C105274-9CEA-4334-B9F4-E9A463867D1C}"/>
            </a:ext>
          </a:extLst>
        </xdr:cNvPr>
        <xdr:cNvCxnSpPr>
          <a:cxnSpLocks noChangeShapeType="1"/>
        </xdr:cNvCxnSpPr>
      </xdr:nvCxnSpPr>
      <xdr:spPr bwMode="auto">
        <a:xfrm>
          <a:off x="6045200" y="20423981"/>
          <a:ext cx="0" cy="1344083"/>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642937</xdr:colOff>
      <xdr:row>115</xdr:row>
      <xdr:rowOff>71437</xdr:rowOff>
    </xdr:from>
    <xdr:to>
      <xdr:col>6</xdr:col>
      <xdr:colOff>642937</xdr:colOff>
      <xdr:row>121</xdr:row>
      <xdr:rowOff>82020</xdr:rowOff>
    </xdr:to>
    <xdr:cxnSp macro="">
      <xdr:nvCxnSpPr>
        <xdr:cNvPr id="21" name="Straight Arrow Connector 12">
          <a:extLst>
            <a:ext uri="{FF2B5EF4-FFF2-40B4-BE49-F238E27FC236}">
              <a16:creationId xmlns:a16="http://schemas.microsoft.com/office/drawing/2014/main" id="{A97E39FB-8A80-4F33-8C2D-9DE7925445F2}"/>
            </a:ext>
          </a:extLst>
        </xdr:cNvPr>
        <xdr:cNvCxnSpPr>
          <a:cxnSpLocks noChangeShapeType="1"/>
        </xdr:cNvCxnSpPr>
      </xdr:nvCxnSpPr>
      <xdr:spPr bwMode="auto">
        <a:xfrm>
          <a:off x="6053137" y="22198012"/>
          <a:ext cx="0" cy="1153583"/>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654844</xdr:colOff>
      <xdr:row>201</xdr:row>
      <xdr:rowOff>11906</xdr:rowOff>
    </xdr:from>
    <xdr:to>
      <xdr:col>6</xdr:col>
      <xdr:colOff>654846</xdr:colOff>
      <xdr:row>207</xdr:row>
      <xdr:rowOff>0</xdr:rowOff>
    </xdr:to>
    <xdr:cxnSp macro="">
      <xdr:nvCxnSpPr>
        <xdr:cNvPr id="22" name="Straight Arrow Connector 2">
          <a:extLst>
            <a:ext uri="{FF2B5EF4-FFF2-40B4-BE49-F238E27FC236}">
              <a16:creationId xmlns:a16="http://schemas.microsoft.com/office/drawing/2014/main" id="{24300506-DD74-4A76-911A-F3CE7A998C4B}"/>
            </a:ext>
          </a:extLst>
        </xdr:cNvPr>
        <xdr:cNvCxnSpPr>
          <a:cxnSpLocks noChangeShapeType="1"/>
        </xdr:cNvCxnSpPr>
      </xdr:nvCxnSpPr>
      <xdr:spPr bwMode="auto">
        <a:xfrm flipH="1">
          <a:off x="6065044" y="38521481"/>
          <a:ext cx="2" cy="1131094"/>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607219</xdr:colOff>
      <xdr:row>240</xdr:row>
      <xdr:rowOff>11906</xdr:rowOff>
    </xdr:from>
    <xdr:to>
      <xdr:col>6</xdr:col>
      <xdr:colOff>607222</xdr:colOff>
      <xdr:row>244</xdr:row>
      <xdr:rowOff>142874</xdr:rowOff>
    </xdr:to>
    <xdr:cxnSp macro="">
      <xdr:nvCxnSpPr>
        <xdr:cNvPr id="23" name="Straight Arrow Connector 2">
          <a:extLst>
            <a:ext uri="{FF2B5EF4-FFF2-40B4-BE49-F238E27FC236}">
              <a16:creationId xmlns:a16="http://schemas.microsoft.com/office/drawing/2014/main" id="{285BA259-7A6E-4A55-935B-6991C8B7E476}"/>
            </a:ext>
          </a:extLst>
        </xdr:cNvPr>
        <xdr:cNvCxnSpPr>
          <a:cxnSpLocks noChangeShapeType="1"/>
        </xdr:cNvCxnSpPr>
      </xdr:nvCxnSpPr>
      <xdr:spPr bwMode="auto">
        <a:xfrm flipH="1">
          <a:off x="6017419" y="45950981"/>
          <a:ext cx="3" cy="892968"/>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642937</xdr:colOff>
      <xdr:row>26</xdr:row>
      <xdr:rowOff>0</xdr:rowOff>
    </xdr:from>
    <xdr:to>
      <xdr:col>6</xdr:col>
      <xdr:colOff>642937</xdr:colOff>
      <xdr:row>28</xdr:row>
      <xdr:rowOff>47625</xdr:rowOff>
    </xdr:to>
    <xdr:cxnSp macro="">
      <xdr:nvCxnSpPr>
        <xdr:cNvPr id="24" name="Straight Arrow Connector 2">
          <a:extLst>
            <a:ext uri="{FF2B5EF4-FFF2-40B4-BE49-F238E27FC236}">
              <a16:creationId xmlns:a16="http://schemas.microsoft.com/office/drawing/2014/main" id="{9B6B4B6D-CF83-4D9E-916D-2EB7989D6AC6}"/>
            </a:ext>
          </a:extLst>
        </xdr:cNvPr>
        <xdr:cNvCxnSpPr>
          <a:cxnSpLocks noChangeShapeType="1"/>
        </xdr:cNvCxnSpPr>
      </xdr:nvCxnSpPr>
      <xdr:spPr bwMode="auto">
        <a:xfrm flipH="1">
          <a:off x="6053137" y="5172075"/>
          <a:ext cx="0" cy="428625"/>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642938</xdr:colOff>
      <xdr:row>31</xdr:row>
      <xdr:rowOff>0</xdr:rowOff>
    </xdr:from>
    <xdr:to>
      <xdr:col>6</xdr:col>
      <xdr:colOff>642938</xdr:colOff>
      <xdr:row>33</xdr:row>
      <xdr:rowOff>47625</xdr:rowOff>
    </xdr:to>
    <xdr:cxnSp macro="">
      <xdr:nvCxnSpPr>
        <xdr:cNvPr id="25" name="Straight Arrow Connector 2">
          <a:extLst>
            <a:ext uri="{FF2B5EF4-FFF2-40B4-BE49-F238E27FC236}">
              <a16:creationId xmlns:a16="http://schemas.microsoft.com/office/drawing/2014/main" id="{6917916E-6BB3-42CD-B244-9C48589792F9}"/>
            </a:ext>
          </a:extLst>
        </xdr:cNvPr>
        <xdr:cNvCxnSpPr>
          <a:cxnSpLocks noChangeShapeType="1"/>
        </xdr:cNvCxnSpPr>
      </xdr:nvCxnSpPr>
      <xdr:spPr bwMode="auto">
        <a:xfrm flipH="1">
          <a:off x="6053138" y="6124575"/>
          <a:ext cx="0" cy="428625"/>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642937</xdr:colOff>
      <xdr:row>21</xdr:row>
      <xdr:rowOff>0</xdr:rowOff>
    </xdr:from>
    <xdr:to>
      <xdr:col>6</xdr:col>
      <xdr:colOff>642937</xdr:colOff>
      <xdr:row>23</xdr:row>
      <xdr:rowOff>47625</xdr:rowOff>
    </xdr:to>
    <xdr:cxnSp macro="">
      <xdr:nvCxnSpPr>
        <xdr:cNvPr id="26" name="Straight Arrow Connector 2">
          <a:extLst>
            <a:ext uri="{FF2B5EF4-FFF2-40B4-BE49-F238E27FC236}">
              <a16:creationId xmlns:a16="http://schemas.microsoft.com/office/drawing/2014/main" id="{FAD11501-D98B-4613-A254-2E37F0CAF683}"/>
            </a:ext>
          </a:extLst>
        </xdr:cNvPr>
        <xdr:cNvCxnSpPr>
          <a:cxnSpLocks noChangeShapeType="1"/>
        </xdr:cNvCxnSpPr>
      </xdr:nvCxnSpPr>
      <xdr:spPr bwMode="auto">
        <a:xfrm flipH="1">
          <a:off x="6053137" y="4219575"/>
          <a:ext cx="0" cy="428625"/>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654844</xdr:colOff>
      <xdr:row>192</xdr:row>
      <xdr:rowOff>11906</xdr:rowOff>
    </xdr:from>
    <xdr:to>
      <xdr:col>6</xdr:col>
      <xdr:colOff>654846</xdr:colOff>
      <xdr:row>198</xdr:row>
      <xdr:rowOff>0</xdr:rowOff>
    </xdr:to>
    <xdr:cxnSp macro="">
      <xdr:nvCxnSpPr>
        <xdr:cNvPr id="27" name="Straight Arrow Connector 2">
          <a:extLst>
            <a:ext uri="{FF2B5EF4-FFF2-40B4-BE49-F238E27FC236}">
              <a16:creationId xmlns:a16="http://schemas.microsoft.com/office/drawing/2014/main" id="{D9EFB8C1-E81D-496F-9003-B2690600813B}"/>
            </a:ext>
          </a:extLst>
        </xdr:cNvPr>
        <xdr:cNvCxnSpPr>
          <a:cxnSpLocks noChangeShapeType="1"/>
        </xdr:cNvCxnSpPr>
      </xdr:nvCxnSpPr>
      <xdr:spPr bwMode="auto">
        <a:xfrm flipH="1">
          <a:off x="6065044" y="36806981"/>
          <a:ext cx="2" cy="1131094"/>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654844</xdr:colOff>
      <xdr:row>210</xdr:row>
      <xdr:rowOff>11906</xdr:rowOff>
    </xdr:from>
    <xdr:to>
      <xdr:col>6</xdr:col>
      <xdr:colOff>654846</xdr:colOff>
      <xdr:row>216</xdr:row>
      <xdr:rowOff>0</xdr:rowOff>
    </xdr:to>
    <xdr:cxnSp macro="">
      <xdr:nvCxnSpPr>
        <xdr:cNvPr id="28" name="Straight Arrow Connector 2">
          <a:extLst>
            <a:ext uri="{FF2B5EF4-FFF2-40B4-BE49-F238E27FC236}">
              <a16:creationId xmlns:a16="http://schemas.microsoft.com/office/drawing/2014/main" id="{081F1226-2546-4559-93ED-46F49FDF9687}"/>
            </a:ext>
          </a:extLst>
        </xdr:cNvPr>
        <xdr:cNvCxnSpPr>
          <a:cxnSpLocks noChangeShapeType="1"/>
        </xdr:cNvCxnSpPr>
      </xdr:nvCxnSpPr>
      <xdr:spPr bwMode="auto">
        <a:xfrm flipH="1">
          <a:off x="6065044" y="40235981"/>
          <a:ext cx="2" cy="1131094"/>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607219</xdr:colOff>
      <xdr:row>232</xdr:row>
      <xdr:rowOff>11906</xdr:rowOff>
    </xdr:from>
    <xdr:to>
      <xdr:col>6</xdr:col>
      <xdr:colOff>607222</xdr:colOff>
      <xdr:row>236</xdr:row>
      <xdr:rowOff>142874</xdr:rowOff>
    </xdr:to>
    <xdr:cxnSp macro="">
      <xdr:nvCxnSpPr>
        <xdr:cNvPr id="29" name="Straight Arrow Connector 2">
          <a:extLst>
            <a:ext uri="{FF2B5EF4-FFF2-40B4-BE49-F238E27FC236}">
              <a16:creationId xmlns:a16="http://schemas.microsoft.com/office/drawing/2014/main" id="{55AC8E35-7351-4AB8-87F6-AEF9D53782FA}"/>
            </a:ext>
          </a:extLst>
        </xdr:cNvPr>
        <xdr:cNvCxnSpPr>
          <a:cxnSpLocks noChangeShapeType="1"/>
        </xdr:cNvCxnSpPr>
      </xdr:nvCxnSpPr>
      <xdr:spPr bwMode="auto">
        <a:xfrm flipH="1">
          <a:off x="6017419" y="44426981"/>
          <a:ext cx="3" cy="892968"/>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607219</xdr:colOff>
      <xdr:row>248</xdr:row>
      <xdr:rowOff>11906</xdr:rowOff>
    </xdr:from>
    <xdr:to>
      <xdr:col>6</xdr:col>
      <xdr:colOff>607222</xdr:colOff>
      <xdr:row>252</xdr:row>
      <xdr:rowOff>142874</xdr:rowOff>
    </xdr:to>
    <xdr:cxnSp macro="">
      <xdr:nvCxnSpPr>
        <xdr:cNvPr id="30" name="Straight Arrow Connector 2">
          <a:extLst>
            <a:ext uri="{FF2B5EF4-FFF2-40B4-BE49-F238E27FC236}">
              <a16:creationId xmlns:a16="http://schemas.microsoft.com/office/drawing/2014/main" id="{A5994D16-9D6E-4654-9BEC-6F10AC637EBD}"/>
            </a:ext>
          </a:extLst>
        </xdr:cNvPr>
        <xdr:cNvCxnSpPr>
          <a:cxnSpLocks noChangeShapeType="1"/>
        </xdr:cNvCxnSpPr>
      </xdr:nvCxnSpPr>
      <xdr:spPr bwMode="auto">
        <a:xfrm flipH="1">
          <a:off x="6017419" y="47474981"/>
          <a:ext cx="3" cy="892968"/>
        </a:xfrm>
        <a:prstGeom prst="straightConnector1">
          <a:avLst/>
        </a:prstGeom>
        <a:noFill/>
        <a:ln w="9525"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49492-C196-48F4-A30E-D91C697B18CA}">
  <sheetPr>
    <pageSetUpPr fitToPage="1"/>
  </sheetPr>
  <dimension ref="A1:AE380"/>
  <sheetViews>
    <sheetView tabSelected="1" zoomScale="90" zoomScaleNormal="90" workbookViewId="0">
      <pane ySplit="10" topLeftCell="A178" activePane="bottomLeft" state="frozen"/>
      <selection activeCell="G302" sqref="G302"/>
      <selection pane="bottomLeft" activeCell="A5" sqref="A5"/>
    </sheetView>
  </sheetViews>
  <sheetFormatPr defaultColWidth="9.140625" defaultRowHeight="15" x14ac:dyDescent="0.25"/>
  <cols>
    <col min="1" max="1" width="10.140625" style="38" customWidth="1"/>
    <col min="2" max="2" width="2.7109375" style="38" customWidth="1"/>
    <col min="3" max="3" width="12.85546875" style="38" customWidth="1"/>
    <col min="4" max="4" width="3.7109375" style="38" customWidth="1"/>
    <col min="5" max="5" width="45.140625" style="38" customWidth="1"/>
    <col min="6" max="6" width="2.7109375" style="38" customWidth="1"/>
    <col min="7" max="7" width="18" style="38" customWidth="1"/>
    <col min="8" max="8" width="2.7109375" style="38" customWidth="1"/>
    <col min="9" max="9" width="18" style="38" customWidth="1"/>
    <col min="10" max="10" width="2.7109375" style="38" customWidth="1"/>
    <col min="11" max="11" width="19.140625" style="38" customWidth="1"/>
    <col min="12" max="12" width="3.7109375" style="38" customWidth="1"/>
    <col min="13" max="13" width="24.85546875" style="38" customWidth="1"/>
    <col min="14" max="14" width="2.7109375" style="38" customWidth="1"/>
    <col min="15" max="15" width="16.7109375" style="38" customWidth="1"/>
    <col min="16" max="16" width="2.7109375" style="38" customWidth="1"/>
    <col min="17" max="17" width="17.85546875" style="38" customWidth="1"/>
    <col min="18" max="18" width="2.7109375" style="38" customWidth="1"/>
    <col min="19" max="19" width="16.28515625" style="38" bestFit="1" customWidth="1"/>
    <col min="20" max="20" width="2.7109375" style="38" customWidth="1"/>
    <col min="21" max="21" width="14.7109375" style="38" customWidth="1"/>
    <col min="22" max="22" width="2.7109375" style="38" customWidth="1"/>
    <col min="23" max="23" width="14.42578125" style="38" customWidth="1"/>
    <col min="24" max="24" width="3.42578125" style="38" customWidth="1"/>
    <col min="25" max="25" width="14.28515625" style="38" customWidth="1"/>
    <col min="26" max="26" width="3.42578125" style="38" customWidth="1"/>
    <col min="27" max="27" width="16.28515625" style="38" bestFit="1" customWidth="1"/>
    <col min="28" max="28" width="3.5703125" style="38" customWidth="1"/>
    <col min="29" max="29" width="16.5703125" style="38" customWidth="1"/>
    <col min="30" max="30" width="2.7109375" style="38" customWidth="1"/>
    <col min="31" max="31" width="16.42578125" style="38" customWidth="1"/>
    <col min="32" max="16384" width="9.140625" style="38"/>
  </cols>
  <sheetData>
    <row r="1" spans="1:31" x14ac:dyDescent="0.25">
      <c r="A1" s="157" t="s">
        <v>0</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44"/>
      <c r="AE1" s="45" t="s">
        <v>1</v>
      </c>
    </row>
    <row r="2" spans="1:31" x14ac:dyDescent="0.25">
      <c r="A2" s="158" t="s">
        <v>2</v>
      </c>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46"/>
    </row>
    <row r="3" spans="1:31" x14ac:dyDescent="0.25">
      <c r="A3" s="158" t="s">
        <v>3</v>
      </c>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46"/>
    </row>
    <row r="4" spans="1:31" x14ac:dyDescent="0.25">
      <c r="A4" s="158" t="s">
        <v>4</v>
      </c>
      <c r="B4" s="158"/>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46"/>
    </row>
    <row r="5" spans="1:31" x14ac:dyDescent="0.25">
      <c r="A5" s="47" t="s">
        <v>231</v>
      </c>
      <c r="B5" s="47"/>
      <c r="C5" s="48"/>
      <c r="D5" s="48"/>
      <c r="E5" s="48"/>
      <c r="F5" s="48"/>
      <c r="G5" s="49"/>
      <c r="H5" s="48"/>
      <c r="I5" s="49"/>
      <c r="J5" s="49"/>
      <c r="K5" s="50"/>
      <c r="L5" s="50"/>
      <c r="M5" s="49"/>
      <c r="N5" s="49"/>
      <c r="O5" s="49"/>
      <c r="P5" s="49"/>
      <c r="Q5" s="49"/>
      <c r="R5" s="49"/>
      <c r="S5" s="49"/>
      <c r="T5" s="49"/>
      <c r="U5" s="49"/>
      <c r="V5" s="49"/>
      <c r="W5" s="49"/>
      <c r="X5" s="49"/>
      <c r="Y5" s="49"/>
      <c r="Z5" s="49"/>
      <c r="AA5" s="49"/>
      <c r="AB5" s="49"/>
      <c r="AC5" s="49"/>
      <c r="AD5" s="49"/>
    </row>
    <row r="6" spans="1:31" x14ac:dyDescent="0.25">
      <c r="A6" s="159" t="s">
        <v>5</v>
      </c>
      <c r="B6" s="159"/>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51"/>
    </row>
    <row r="8" spans="1:31" ht="15.75" thickBot="1" x14ac:dyDescent="0.3">
      <c r="A8" s="49"/>
      <c r="B8" s="49"/>
      <c r="C8" s="49"/>
      <c r="D8" s="49"/>
      <c r="E8" s="49"/>
      <c r="F8" s="49"/>
      <c r="G8" s="49"/>
      <c r="H8" s="49"/>
      <c r="I8" s="52"/>
      <c r="J8" s="52"/>
      <c r="K8" s="53"/>
      <c r="L8" s="54"/>
      <c r="M8" s="55"/>
      <c r="N8" s="55"/>
      <c r="O8" s="49"/>
      <c r="P8" s="49"/>
      <c r="Q8" s="49"/>
      <c r="R8" s="49"/>
      <c r="S8" s="49"/>
      <c r="T8" s="49"/>
      <c r="U8" s="49"/>
      <c r="V8" s="49"/>
      <c r="W8" s="49"/>
      <c r="X8" s="49"/>
      <c r="Y8" s="49"/>
      <c r="Z8" s="49"/>
      <c r="AA8" s="49"/>
      <c r="AB8" s="49"/>
      <c r="AC8" s="49"/>
      <c r="AD8" s="49"/>
    </row>
    <row r="9" spans="1:31" ht="15.75" thickBot="1" x14ac:dyDescent="0.3">
      <c r="A9" s="52"/>
      <c r="B9" s="52"/>
      <c r="C9" s="52"/>
      <c r="D9" s="52"/>
      <c r="E9" s="49"/>
      <c r="F9" s="49"/>
      <c r="G9" s="49"/>
      <c r="H9" s="49"/>
      <c r="I9" s="56" t="s">
        <v>6</v>
      </c>
      <c r="J9" s="52"/>
      <c r="K9" s="57"/>
      <c r="L9" s="58"/>
      <c r="M9" s="59"/>
      <c r="N9" s="55"/>
      <c r="O9" s="60" t="s">
        <v>7</v>
      </c>
      <c r="P9" s="49"/>
      <c r="Q9" s="160" t="s">
        <v>8</v>
      </c>
      <c r="R9" s="161"/>
      <c r="S9" s="161"/>
      <c r="T9" s="161"/>
      <c r="U9" s="161"/>
      <c r="V9" s="161"/>
      <c r="W9" s="162"/>
      <c r="X9" s="49"/>
      <c r="Y9" s="160" t="s">
        <v>9</v>
      </c>
      <c r="Z9" s="161"/>
      <c r="AA9" s="162"/>
      <c r="AB9" s="49"/>
      <c r="AC9" s="59"/>
      <c r="AD9" s="55"/>
    </row>
    <row r="10" spans="1:31" ht="30.75" thickBot="1" x14ac:dyDescent="0.3">
      <c r="A10" s="62" t="s">
        <v>10</v>
      </c>
      <c r="B10" s="52"/>
      <c r="C10" s="63" t="s">
        <v>11</v>
      </c>
      <c r="D10" s="52"/>
      <c r="E10" s="63" t="s">
        <v>12</v>
      </c>
      <c r="F10" s="52"/>
      <c r="G10" s="63" t="s">
        <v>13</v>
      </c>
      <c r="H10" s="52"/>
      <c r="I10" s="60" t="s">
        <v>14</v>
      </c>
      <c r="J10" s="52"/>
      <c r="K10" s="64" t="s">
        <v>15</v>
      </c>
      <c r="L10" s="58"/>
      <c r="M10" s="65" t="s">
        <v>13</v>
      </c>
      <c r="N10" s="52"/>
      <c r="O10" s="56" t="s">
        <v>16</v>
      </c>
      <c r="P10" s="52"/>
      <c r="Q10" s="66" t="s">
        <v>17</v>
      </c>
      <c r="R10" s="61"/>
      <c r="S10" s="67" t="s">
        <v>18</v>
      </c>
      <c r="T10" s="61"/>
      <c r="U10" s="67" t="s">
        <v>19</v>
      </c>
      <c r="V10" s="61"/>
      <c r="W10" s="68" t="s">
        <v>20</v>
      </c>
      <c r="X10" s="52"/>
      <c r="Y10" s="66" t="s">
        <v>21</v>
      </c>
      <c r="Z10" s="61"/>
      <c r="AA10" s="68" t="s">
        <v>22</v>
      </c>
      <c r="AB10" s="52"/>
      <c r="AC10" s="65" t="s">
        <v>7</v>
      </c>
      <c r="AD10" s="69"/>
    </row>
    <row r="11" spans="1:31" x14ac:dyDescent="0.25">
      <c r="A11" s="52"/>
      <c r="B11" s="52"/>
      <c r="C11" s="52" t="s">
        <v>23</v>
      </c>
      <c r="D11" s="52"/>
      <c r="E11" s="52" t="s">
        <v>24</v>
      </c>
      <c r="F11" s="52"/>
      <c r="G11" s="52" t="s">
        <v>25</v>
      </c>
      <c r="H11" s="52"/>
      <c r="I11" s="70" t="s">
        <v>26</v>
      </c>
      <c r="J11" s="52"/>
      <c r="K11" s="52" t="s">
        <v>27</v>
      </c>
      <c r="L11" s="70"/>
      <c r="M11" s="52" t="s">
        <v>28</v>
      </c>
      <c r="N11" s="52"/>
      <c r="O11" s="71" t="s">
        <v>29</v>
      </c>
      <c r="P11" s="71"/>
      <c r="Q11" s="71" t="s">
        <v>30</v>
      </c>
      <c r="R11" s="71"/>
      <c r="S11" s="71" t="s">
        <v>31</v>
      </c>
      <c r="T11" s="71"/>
      <c r="U11" s="71" t="s">
        <v>32</v>
      </c>
      <c r="V11" s="71"/>
      <c r="W11" s="71" t="s">
        <v>33</v>
      </c>
      <c r="X11" s="71"/>
      <c r="Y11" s="71" t="s">
        <v>34</v>
      </c>
      <c r="Z11" s="71"/>
      <c r="AA11" s="71" t="s">
        <v>35</v>
      </c>
      <c r="AB11" s="71"/>
      <c r="AC11" s="71" t="s">
        <v>36</v>
      </c>
      <c r="AD11" s="71"/>
    </row>
    <row r="12" spans="1:31" x14ac:dyDescent="0.25">
      <c r="A12" s="52"/>
      <c r="B12" s="52"/>
      <c r="C12" s="52"/>
      <c r="D12" s="52"/>
      <c r="E12" s="52"/>
      <c r="F12" s="52"/>
      <c r="G12" s="52"/>
      <c r="H12" s="52"/>
      <c r="I12" s="70"/>
      <c r="J12" s="52"/>
      <c r="K12" s="52"/>
      <c r="L12" s="70"/>
      <c r="M12" s="52"/>
      <c r="N12" s="52"/>
      <c r="O12" s="71"/>
      <c r="P12" s="71"/>
      <c r="Q12" s="71"/>
      <c r="R12" s="71"/>
      <c r="S12" s="71"/>
      <c r="T12" s="71"/>
      <c r="U12" s="71"/>
      <c r="V12" s="71"/>
      <c r="W12" s="71"/>
      <c r="X12" s="71"/>
      <c r="Y12" s="71"/>
      <c r="Z12" s="71"/>
      <c r="AA12" s="71"/>
      <c r="AB12" s="71"/>
      <c r="AC12" s="71"/>
      <c r="AD12" s="71"/>
    </row>
    <row r="13" spans="1:31" x14ac:dyDescent="0.25">
      <c r="A13" s="72" t="s">
        <v>37</v>
      </c>
    </row>
    <row r="14" spans="1:31" x14ac:dyDescent="0.25">
      <c r="A14" s="52">
        <v>1</v>
      </c>
      <c r="E14" s="73" t="s">
        <v>38</v>
      </c>
      <c r="G14" s="1" t="s">
        <v>39</v>
      </c>
    </row>
    <row r="15" spans="1:31" x14ac:dyDescent="0.25">
      <c r="A15" s="52">
        <f>+A14+1</f>
        <v>2</v>
      </c>
      <c r="B15" s="52"/>
      <c r="C15" s="74">
        <v>301</v>
      </c>
      <c r="D15" s="75"/>
      <c r="E15" s="76" t="s">
        <v>40</v>
      </c>
      <c r="F15" s="76"/>
      <c r="G15" s="1"/>
      <c r="H15" s="76"/>
      <c r="I15" s="2">
        <v>29940.23</v>
      </c>
      <c r="J15" s="77"/>
      <c r="K15" s="2">
        <v>0</v>
      </c>
      <c r="L15" s="3"/>
      <c r="M15" s="4"/>
      <c r="N15" s="3"/>
      <c r="O15" s="5">
        <f>+I15+K15</f>
        <v>29940.23</v>
      </c>
      <c r="P15" s="2"/>
      <c r="Q15" s="5">
        <f>O15*$C$358</f>
        <v>25822.957374417427</v>
      </c>
      <c r="R15" s="2"/>
      <c r="S15" s="5">
        <f>O15*$C$359</f>
        <v>1640.7372098628528</v>
      </c>
      <c r="T15" s="2"/>
      <c r="U15" s="5">
        <f>O15*$C$360</f>
        <v>1020.0603576173678</v>
      </c>
      <c r="V15" s="2"/>
      <c r="W15" s="5">
        <f>O15*$C$361</f>
        <v>1173.3668180024645</v>
      </c>
      <c r="X15" s="2"/>
      <c r="Y15" s="5">
        <f>O15*$C$362</f>
        <v>264.36519586824033</v>
      </c>
      <c r="Z15" s="2"/>
      <c r="AA15" s="5">
        <f>O15*$C$363</f>
        <v>18.743044231644546</v>
      </c>
      <c r="AB15" s="6" t="s">
        <v>41</v>
      </c>
      <c r="AC15" s="5">
        <f>SUM(Q15:AB15)</f>
        <v>29940.229999999992</v>
      </c>
      <c r="AD15" s="5"/>
    </row>
    <row r="16" spans="1:31" x14ac:dyDescent="0.25">
      <c r="A16" s="52">
        <f>+A15+1</f>
        <v>3</v>
      </c>
      <c r="B16" s="52"/>
      <c r="C16" s="74">
        <v>302</v>
      </c>
      <c r="D16" s="75"/>
      <c r="E16" s="76" t="s">
        <v>42</v>
      </c>
      <c r="F16" s="76"/>
      <c r="G16" s="78"/>
      <c r="H16" s="76"/>
      <c r="I16" s="7">
        <v>1079798.2</v>
      </c>
      <c r="J16" s="77"/>
      <c r="K16" s="7">
        <v>0</v>
      </c>
      <c r="L16" s="3"/>
      <c r="M16" s="4"/>
      <c r="N16" s="3"/>
      <c r="O16" s="8">
        <f>+I16+K16</f>
        <v>1079798.2</v>
      </c>
      <c r="P16" s="7"/>
      <c r="Q16" s="8">
        <f>O16*$C$358</f>
        <v>931308.23950158909</v>
      </c>
      <c r="R16" s="7"/>
      <c r="S16" s="8">
        <f>O16*$C$359</f>
        <v>59173.395992045836</v>
      </c>
      <c r="T16" s="7"/>
      <c r="U16" s="8">
        <f>O16*$C$360</f>
        <v>36788.606435107213</v>
      </c>
      <c r="V16" s="7"/>
      <c r="W16" s="8">
        <f>O16*$C$361</f>
        <v>42317.623412338136</v>
      </c>
      <c r="X16" s="7"/>
      <c r="Y16" s="8">
        <f>O16*$C$362</f>
        <v>9534.3643866855164</v>
      </c>
      <c r="Z16" s="7"/>
      <c r="AA16" s="8">
        <f>O16*$C$363</f>
        <v>675.97027223405303</v>
      </c>
      <c r="AB16" s="6" t="s">
        <v>41</v>
      </c>
      <c r="AC16" s="9">
        <f>SUM(Q16:AB16)</f>
        <v>1079798.1999999997</v>
      </c>
      <c r="AD16" s="9"/>
    </row>
    <row r="17" spans="1:31" x14ac:dyDescent="0.25">
      <c r="A17" s="52">
        <f>+A16+1</f>
        <v>4</v>
      </c>
      <c r="B17" s="52"/>
      <c r="C17" s="74">
        <v>303</v>
      </c>
      <c r="D17" s="75"/>
      <c r="E17" s="76" t="s">
        <v>43</v>
      </c>
      <c r="F17" s="76"/>
      <c r="G17" s="78"/>
      <c r="H17" s="76"/>
      <c r="I17" s="7">
        <v>297863565.58999997</v>
      </c>
      <c r="J17" s="77"/>
      <c r="K17" s="7">
        <v>-33337256.920000002</v>
      </c>
      <c r="L17" s="6" t="s">
        <v>44</v>
      </c>
      <c r="M17" s="6"/>
      <c r="N17" s="3"/>
      <c r="O17" s="8">
        <f>+I17+K17</f>
        <v>264526308.66999996</v>
      </c>
      <c r="P17" s="7"/>
      <c r="Q17" s="8">
        <f>O17*$C$358</f>
        <v>228149603.16595417</v>
      </c>
      <c r="R17" s="7"/>
      <c r="S17" s="8">
        <f>O17*$C$359</f>
        <v>14496153.089757008</v>
      </c>
      <c r="T17" s="7"/>
      <c r="U17" s="8">
        <f>O17*$C$360</f>
        <v>9012382.3705135994</v>
      </c>
      <c r="V17" s="7"/>
      <c r="W17" s="8">
        <f>O17*$C$361</f>
        <v>10366867.358135043</v>
      </c>
      <c r="X17" s="7"/>
      <c r="Y17" s="8">
        <f>O17*$C$362</f>
        <v>2335705.1500221319</v>
      </c>
      <c r="Z17" s="7"/>
      <c r="AA17" s="8">
        <f>O17*$C$363</f>
        <v>165597.53561797846</v>
      </c>
      <c r="AB17" s="6" t="s">
        <v>41</v>
      </c>
      <c r="AC17" s="9">
        <f>SUM(Q17:AB17)</f>
        <v>264526308.6699999</v>
      </c>
      <c r="AD17" s="9"/>
    </row>
    <row r="18" spans="1:31" x14ac:dyDescent="0.25">
      <c r="A18" s="52">
        <f>+A17+1</f>
        <v>5</v>
      </c>
      <c r="B18" s="52"/>
      <c r="C18" s="79"/>
      <c r="D18" s="49"/>
      <c r="E18" s="72" t="s">
        <v>45</v>
      </c>
      <c r="F18" s="49"/>
      <c r="G18" s="80"/>
      <c r="H18" s="49"/>
      <c r="I18" s="10">
        <f>SUM(I15:I17)</f>
        <v>298973304.01999998</v>
      </c>
      <c r="J18" s="11"/>
      <c r="K18" s="10">
        <f>SUM(K15:K17)</f>
        <v>-33337256.920000002</v>
      </c>
      <c r="L18" s="12"/>
      <c r="M18" s="12"/>
      <c r="N18" s="12"/>
      <c r="O18" s="10">
        <f>SUM(O15:O17)</f>
        <v>265636047.09999996</v>
      </c>
      <c r="P18" s="11"/>
      <c r="Q18" s="10">
        <f>SUM(Q15:Q17)</f>
        <v>229106734.36283019</v>
      </c>
      <c r="R18" s="11"/>
      <c r="S18" s="13">
        <f>SUM(S15:S17)</f>
        <v>14556967.222958917</v>
      </c>
      <c r="T18" s="11"/>
      <c r="U18" s="10">
        <f>SUM(U15:U17)</f>
        <v>9050191.0373063236</v>
      </c>
      <c r="V18" s="11"/>
      <c r="W18" s="10">
        <f>SUM(W15:W17)</f>
        <v>10410358.348365383</v>
      </c>
      <c r="X18" s="11"/>
      <c r="Y18" s="10">
        <f>SUM(Y15:Y17)</f>
        <v>2345503.8796046856</v>
      </c>
      <c r="Z18" s="11"/>
      <c r="AA18" s="10">
        <f>SUM(AA15:AA17)</f>
        <v>166292.24893444416</v>
      </c>
      <c r="AB18" s="6"/>
      <c r="AC18" s="13">
        <f>SUM(AC15:AC17)</f>
        <v>265636047.0999999</v>
      </c>
      <c r="AD18" s="14"/>
      <c r="AE18" s="81"/>
    </row>
    <row r="19" spans="1:31" x14ac:dyDescent="0.25">
      <c r="A19" s="52"/>
      <c r="B19" s="52"/>
      <c r="C19" s="79"/>
      <c r="D19" s="49"/>
      <c r="E19" s="72"/>
      <c r="F19" s="49"/>
      <c r="G19" s="80"/>
      <c r="H19" s="49"/>
      <c r="I19" s="15"/>
      <c r="J19" s="11"/>
      <c r="K19" s="15"/>
      <c r="L19" s="12"/>
      <c r="M19" s="12"/>
      <c r="N19" s="12"/>
      <c r="O19" s="15"/>
      <c r="P19" s="11"/>
      <c r="Q19" s="15"/>
      <c r="R19" s="11"/>
      <c r="S19" s="14"/>
      <c r="T19" s="11"/>
      <c r="U19" s="15"/>
      <c r="V19" s="11"/>
      <c r="W19" s="15"/>
      <c r="X19" s="11"/>
      <c r="Y19" s="15"/>
      <c r="Z19" s="11"/>
      <c r="AA19" s="15"/>
      <c r="AB19" s="6"/>
      <c r="AC19" s="14"/>
      <c r="AD19" s="14"/>
      <c r="AE19" s="81"/>
    </row>
    <row r="20" spans="1:31" x14ac:dyDescent="0.25">
      <c r="A20" s="52">
        <f>+A18+1</f>
        <v>6</v>
      </c>
      <c r="B20" s="52"/>
      <c r="C20" s="79"/>
      <c r="D20" s="49"/>
      <c r="E20" s="73" t="s">
        <v>46</v>
      </c>
      <c r="F20" s="49"/>
      <c r="G20" s="16" t="s">
        <v>47</v>
      </c>
      <c r="H20" s="49"/>
      <c r="I20" s="15"/>
      <c r="J20" s="11"/>
      <c r="K20" s="15"/>
      <c r="L20" s="12"/>
      <c r="M20" s="12"/>
      <c r="N20" s="12"/>
      <c r="O20" s="15"/>
      <c r="P20" s="11"/>
      <c r="Q20" s="15"/>
      <c r="R20" s="11"/>
      <c r="S20" s="14"/>
      <c r="T20" s="11"/>
      <c r="U20" s="15"/>
      <c r="V20" s="11"/>
      <c r="W20" s="15"/>
      <c r="X20" s="11"/>
      <c r="Y20" s="15"/>
      <c r="Z20" s="11"/>
      <c r="AA20" s="15"/>
      <c r="AB20" s="6"/>
      <c r="AC20" s="14"/>
      <c r="AD20" s="14"/>
      <c r="AE20" s="81"/>
    </row>
    <row r="21" spans="1:31" x14ac:dyDescent="0.25">
      <c r="A21" s="52">
        <f>+A20+1</f>
        <v>7</v>
      </c>
      <c r="B21" s="52"/>
      <c r="C21" s="74">
        <v>301</v>
      </c>
      <c r="D21" s="75"/>
      <c r="E21" s="76" t="s">
        <v>40</v>
      </c>
      <c r="F21" s="49"/>
      <c r="G21" s="80"/>
      <c r="H21" s="49"/>
      <c r="I21" s="15">
        <v>0</v>
      </c>
      <c r="J21" s="11"/>
      <c r="K21" s="15">
        <v>0</v>
      </c>
      <c r="L21" s="12"/>
      <c r="M21" s="12"/>
      <c r="N21" s="12"/>
      <c r="O21" s="8">
        <f>+I21+K21</f>
        <v>0</v>
      </c>
      <c r="P21" s="11"/>
      <c r="Q21" s="9">
        <f>O21*$C$325</f>
        <v>0</v>
      </c>
      <c r="R21" s="82"/>
      <c r="S21" s="9">
        <f>O21*$C$326</f>
        <v>0</v>
      </c>
      <c r="T21" s="82"/>
      <c r="U21" s="9">
        <f>O21*$C$327</f>
        <v>0</v>
      </c>
      <c r="V21" s="82"/>
      <c r="W21" s="9">
        <f>O21*$C$328</f>
        <v>0</v>
      </c>
      <c r="X21" s="82"/>
      <c r="Y21" s="9">
        <f>O21*$C$329</f>
        <v>0</v>
      </c>
      <c r="Z21" s="82"/>
      <c r="AA21" s="9">
        <f>O21*$C$330</f>
        <v>0</v>
      </c>
      <c r="AB21" s="6" t="s">
        <v>48</v>
      </c>
      <c r="AC21" s="9">
        <f>SUM(Q21:AB21)</f>
        <v>0</v>
      </c>
      <c r="AD21" s="14"/>
      <c r="AE21" s="81"/>
    </row>
    <row r="22" spans="1:31" x14ac:dyDescent="0.25">
      <c r="A22" s="52">
        <f>+A21+1</f>
        <v>8</v>
      </c>
      <c r="B22" s="52"/>
      <c r="C22" s="74">
        <v>302</v>
      </c>
      <c r="D22" s="75"/>
      <c r="E22" s="76" t="s">
        <v>42</v>
      </c>
      <c r="F22" s="49"/>
      <c r="G22" s="80"/>
      <c r="H22" s="49"/>
      <c r="I22" s="15">
        <v>0</v>
      </c>
      <c r="J22" s="11"/>
      <c r="K22" s="15">
        <v>0</v>
      </c>
      <c r="L22" s="12"/>
      <c r="M22" s="12"/>
      <c r="N22" s="12"/>
      <c r="O22" s="8">
        <f>+I22+K22</f>
        <v>0</v>
      </c>
      <c r="P22" s="11"/>
      <c r="Q22" s="9">
        <f>O22*$C$325</f>
        <v>0</v>
      </c>
      <c r="R22" s="82"/>
      <c r="S22" s="9">
        <f>O22*$C$326</f>
        <v>0</v>
      </c>
      <c r="T22" s="82"/>
      <c r="U22" s="9">
        <f>O22*$C$327</f>
        <v>0</v>
      </c>
      <c r="V22" s="82"/>
      <c r="W22" s="9">
        <f>O22*$C$328</f>
        <v>0</v>
      </c>
      <c r="X22" s="82"/>
      <c r="Y22" s="9">
        <f>O22*$C$329</f>
        <v>0</v>
      </c>
      <c r="Z22" s="82"/>
      <c r="AA22" s="9">
        <f>O22*$C$330</f>
        <v>0</v>
      </c>
      <c r="AB22" s="6" t="s">
        <v>48</v>
      </c>
      <c r="AC22" s="9">
        <f>SUM(Q22:AB22)</f>
        <v>0</v>
      </c>
      <c r="AD22" s="14"/>
      <c r="AE22" s="81"/>
    </row>
    <row r="23" spans="1:31" x14ac:dyDescent="0.25">
      <c r="A23" s="52">
        <f>+A22+1</f>
        <v>9</v>
      </c>
      <c r="B23" s="52"/>
      <c r="C23" s="74">
        <v>303</v>
      </c>
      <c r="D23" s="75"/>
      <c r="E23" s="76" t="s">
        <v>43</v>
      </c>
      <c r="F23" s="49"/>
      <c r="G23" s="80"/>
      <c r="H23" s="49"/>
      <c r="I23" s="15">
        <v>8613577.4637400005</v>
      </c>
      <c r="J23" s="11"/>
      <c r="K23" s="15">
        <v>12114534.300000001</v>
      </c>
      <c r="L23" s="6" t="s">
        <v>44</v>
      </c>
      <c r="M23" s="6"/>
      <c r="N23" s="12"/>
      <c r="O23" s="8">
        <f>+I23+K23</f>
        <v>20728111.763740003</v>
      </c>
      <c r="P23" s="11"/>
      <c r="Q23" s="9">
        <f>O23*$C$325</f>
        <v>18176239.295788456</v>
      </c>
      <c r="R23" s="82"/>
      <c r="S23" s="9">
        <f>O23*$C$326</f>
        <v>967792.83671786683</v>
      </c>
      <c r="T23" s="82"/>
      <c r="U23" s="9">
        <f>O23*$C$327</f>
        <v>685360.03424984543</v>
      </c>
      <c r="V23" s="82"/>
      <c r="W23" s="9">
        <f>O23*$C$328</f>
        <v>898719.59698383987</v>
      </c>
      <c r="X23" s="82"/>
      <c r="Y23" s="9">
        <f>O23*$C$329</f>
        <v>0</v>
      </c>
      <c r="Z23" s="82"/>
      <c r="AA23" s="9">
        <f>O23*$C$330</f>
        <v>0</v>
      </c>
      <c r="AB23" s="6" t="s">
        <v>48</v>
      </c>
      <c r="AC23" s="9">
        <f>SUM(Q23:AB23)</f>
        <v>20728111.763740007</v>
      </c>
      <c r="AD23" s="14"/>
      <c r="AE23" s="81"/>
    </row>
    <row r="24" spans="1:31" x14ac:dyDescent="0.25">
      <c r="A24" s="52"/>
      <c r="B24" s="52"/>
      <c r="C24" s="79"/>
      <c r="D24" s="49"/>
      <c r="E24" s="72"/>
      <c r="F24" s="49"/>
      <c r="G24" s="80"/>
      <c r="H24" s="49"/>
      <c r="I24" s="15"/>
      <c r="J24" s="11"/>
      <c r="K24" s="15"/>
      <c r="L24" s="12"/>
      <c r="M24" s="12"/>
      <c r="N24" s="12"/>
      <c r="O24" s="15"/>
      <c r="P24" s="11"/>
      <c r="Q24" s="15"/>
      <c r="R24" s="11"/>
      <c r="S24" s="14"/>
      <c r="T24" s="11"/>
      <c r="U24" s="15"/>
      <c r="V24" s="11"/>
      <c r="W24" s="15"/>
      <c r="X24" s="11"/>
      <c r="Y24" s="15"/>
      <c r="Z24" s="11"/>
      <c r="AA24" s="15"/>
      <c r="AB24" s="6"/>
      <c r="AC24" s="14"/>
      <c r="AD24" s="14"/>
      <c r="AE24" s="81"/>
    </row>
    <row r="25" spans="1:31" x14ac:dyDescent="0.25">
      <c r="A25" s="52">
        <f>+A23+1</f>
        <v>10</v>
      </c>
      <c r="B25" s="52"/>
      <c r="C25" s="79"/>
      <c r="D25" s="49"/>
      <c r="E25" s="73" t="s">
        <v>49</v>
      </c>
      <c r="F25" s="49"/>
      <c r="G25" s="80"/>
      <c r="H25" s="49"/>
      <c r="I25" s="15"/>
      <c r="J25" s="11"/>
      <c r="K25" s="15"/>
      <c r="L25" s="12"/>
      <c r="M25" s="12"/>
      <c r="N25" s="12"/>
      <c r="O25" s="15"/>
      <c r="P25" s="11"/>
      <c r="Q25" s="15"/>
      <c r="R25" s="11"/>
      <c r="S25" s="14"/>
      <c r="T25" s="11"/>
      <c r="U25" s="15"/>
      <c r="V25" s="11"/>
      <c r="W25" s="15"/>
      <c r="X25" s="11"/>
      <c r="Y25" s="15"/>
      <c r="Z25" s="11"/>
      <c r="AA25" s="15"/>
      <c r="AB25" s="6"/>
      <c r="AC25" s="14"/>
      <c r="AD25" s="14"/>
      <c r="AE25" s="81"/>
    </row>
    <row r="26" spans="1:31" x14ac:dyDescent="0.25">
      <c r="A26" s="52">
        <f>+A25+1</f>
        <v>11</v>
      </c>
      <c r="B26" s="52"/>
      <c r="C26" s="74">
        <v>301</v>
      </c>
      <c r="D26" s="75"/>
      <c r="E26" s="76" t="s">
        <v>40</v>
      </c>
      <c r="F26" s="49"/>
      <c r="G26" s="16" t="s">
        <v>47</v>
      </c>
      <c r="H26" s="49"/>
      <c r="I26" s="15">
        <v>0</v>
      </c>
      <c r="J26" s="11"/>
      <c r="K26" s="15">
        <v>0</v>
      </c>
      <c r="L26" s="12"/>
      <c r="M26" s="12"/>
      <c r="N26" s="12"/>
      <c r="O26" s="8">
        <f>+I26+K26</f>
        <v>0</v>
      </c>
      <c r="P26" s="11"/>
      <c r="Q26" s="9">
        <f>O26*$C$325</f>
        <v>0</v>
      </c>
      <c r="R26" s="82"/>
      <c r="S26" s="9">
        <f>O26*$C$326</f>
        <v>0</v>
      </c>
      <c r="T26" s="82"/>
      <c r="U26" s="9">
        <f>O26*$C$327</f>
        <v>0</v>
      </c>
      <c r="V26" s="82"/>
      <c r="W26" s="9">
        <f>O26*$C$328</f>
        <v>0</v>
      </c>
      <c r="X26" s="82"/>
      <c r="Y26" s="9">
        <f>O26*$C$329</f>
        <v>0</v>
      </c>
      <c r="Z26" s="82"/>
      <c r="AA26" s="9">
        <f>O26*$C$330</f>
        <v>0</v>
      </c>
      <c r="AB26" s="6" t="s">
        <v>48</v>
      </c>
      <c r="AC26" s="9">
        <f>SUM(Q26:AB26)</f>
        <v>0</v>
      </c>
      <c r="AD26" s="14"/>
      <c r="AE26" s="81"/>
    </row>
    <row r="27" spans="1:31" x14ac:dyDescent="0.25">
      <c r="A27" s="52">
        <f>+A26+1</f>
        <v>12</v>
      </c>
      <c r="B27" s="52"/>
      <c r="C27" s="74">
        <v>302</v>
      </c>
      <c r="D27" s="75"/>
      <c r="E27" s="76" t="s">
        <v>42</v>
      </c>
      <c r="F27" s="49"/>
      <c r="G27" s="80"/>
      <c r="H27" s="49"/>
      <c r="I27" s="15">
        <v>0</v>
      </c>
      <c r="J27" s="11"/>
      <c r="K27" s="15">
        <v>0</v>
      </c>
      <c r="L27" s="12"/>
      <c r="M27" s="12"/>
      <c r="N27" s="12"/>
      <c r="O27" s="8">
        <f>+I27+K27</f>
        <v>0</v>
      </c>
      <c r="P27" s="11"/>
      <c r="Q27" s="9">
        <f>O27*$C$325</f>
        <v>0</v>
      </c>
      <c r="R27" s="82"/>
      <c r="S27" s="9">
        <f>O27*$C$326</f>
        <v>0</v>
      </c>
      <c r="T27" s="82"/>
      <c r="U27" s="9">
        <f>O27*$C$327</f>
        <v>0</v>
      </c>
      <c r="V27" s="82"/>
      <c r="W27" s="9">
        <f>O27*$C$328</f>
        <v>0</v>
      </c>
      <c r="X27" s="82"/>
      <c r="Y27" s="9">
        <f>O27*$C$329</f>
        <v>0</v>
      </c>
      <c r="Z27" s="82"/>
      <c r="AA27" s="9">
        <f>O27*$C$330</f>
        <v>0</v>
      </c>
      <c r="AB27" s="6" t="s">
        <v>48</v>
      </c>
      <c r="AC27" s="9">
        <f>SUM(Q27:AB27)</f>
        <v>0</v>
      </c>
      <c r="AD27" s="14"/>
      <c r="AE27" s="81"/>
    </row>
    <row r="28" spans="1:31" x14ac:dyDescent="0.25">
      <c r="A28" s="52">
        <f>+A27+1</f>
        <v>13</v>
      </c>
      <c r="B28" s="52"/>
      <c r="C28" s="74">
        <v>303</v>
      </c>
      <c r="D28" s="75"/>
      <c r="E28" s="76" t="s">
        <v>43</v>
      </c>
      <c r="F28" s="49"/>
      <c r="G28" s="80"/>
      <c r="H28" s="49"/>
      <c r="I28" s="15">
        <v>1331243.94896</v>
      </c>
      <c r="J28" s="11"/>
      <c r="K28" s="15">
        <v>10566255.949999999</v>
      </c>
      <c r="L28" s="6" t="s">
        <v>44</v>
      </c>
      <c r="M28" s="6"/>
      <c r="N28" s="12"/>
      <c r="O28" s="8">
        <f>+I28+K28</f>
        <v>11897499.89896</v>
      </c>
      <c r="P28" s="11"/>
      <c r="Q28" s="9">
        <f>O28*$C$325</f>
        <v>10432778.810243992</v>
      </c>
      <c r="R28" s="82"/>
      <c r="S28" s="9">
        <f>O28*$C$326</f>
        <v>555492.71966041776</v>
      </c>
      <c r="T28" s="82"/>
      <c r="U28" s="9">
        <f>O28*$C$327</f>
        <v>393382.23525515705</v>
      </c>
      <c r="V28" s="82"/>
      <c r="W28" s="9">
        <f>O28*$C$328</f>
        <v>515846.13380043552</v>
      </c>
      <c r="X28" s="82"/>
      <c r="Y28" s="9">
        <f>O28*$C$329</f>
        <v>0</v>
      </c>
      <c r="Z28" s="82"/>
      <c r="AA28" s="9">
        <f>O28*$C$330</f>
        <v>0</v>
      </c>
      <c r="AB28" s="6" t="s">
        <v>48</v>
      </c>
      <c r="AC28" s="9">
        <f>SUM(Q28:AB28)</f>
        <v>11897499.898960004</v>
      </c>
      <c r="AD28" s="14"/>
      <c r="AE28" s="81"/>
    </row>
    <row r="29" spans="1:31" x14ac:dyDescent="0.25">
      <c r="A29" s="52"/>
      <c r="B29" s="52"/>
      <c r="C29" s="74"/>
      <c r="D29" s="75"/>
      <c r="E29" s="76"/>
      <c r="F29" s="49"/>
      <c r="G29" s="80"/>
      <c r="H29" s="49"/>
      <c r="I29" s="15"/>
      <c r="J29" s="11"/>
      <c r="K29" s="15"/>
      <c r="L29" s="12"/>
      <c r="M29" s="12"/>
      <c r="N29" s="12"/>
      <c r="O29" s="8"/>
      <c r="P29" s="11"/>
      <c r="Q29" s="9"/>
      <c r="R29" s="82"/>
      <c r="S29" s="9"/>
      <c r="T29" s="82"/>
      <c r="U29" s="9"/>
      <c r="V29" s="82"/>
      <c r="W29" s="9"/>
      <c r="X29" s="82"/>
      <c r="Y29" s="9"/>
      <c r="Z29" s="82"/>
      <c r="AA29" s="9"/>
      <c r="AB29" s="6"/>
      <c r="AC29" s="9"/>
      <c r="AD29" s="14"/>
      <c r="AE29" s="81"/>
    </row>
    <row r="30" spans="1:31" x14ac:dyDescent="0.25">
      <c r="A30" s="52">
        <f>+A28+1</f>
        <v>14</v>
      </c>
      <c r="B30" s="52"/>
      <c r="C30" s="79"/>
      <c r="D30" s="49"/>
      <c r="E30" s="73" t="s">
        <v>50</v>
      </c>
      <c r="F30" s="49"/>
      <c r="G30" s="80"/>
      <c r="H30" s="49"/>
      <c r="I30" s="15"/>
      <c r="J30" s="11"/>
      <c r="K30" s="15"/>
      <c r="L30" s="12"/>
      <c r="M30" s="12"/>
      <c r="N30" s="12"/>
      <c r="O30" s="8"/>
      <c r="P30" s="11"/>
      <c r="Q30" s="9"/>
      <c r="R30" s="82"/>
      <c r="S30" s="9"/>
      <c r="T30" s="82"/>
      <c r="U30" s="9"/>
      <c r="V30" s="82"/>
      <c r="W30" s="9"/>
      <c r="X30" s="82"/>
      <c r="Y30" s="9"/>
      <c r="Z30" s="82"/>
      <c r="AA30" s="9"/>
      <c r="AB30" s="6"/>
      <c r="AC30" s="9"/>
      <c r="AD30" s="14"/>
      <c r="AE30" s="81"/>
    </row>
    <row r="31" spans="1:31" x14ac:dyDescent="0.25">
      <c r="A31" s="52">
        <f>+A30+1</f>
        <v>15</v>
      </c>
      <c r="B31" s="52"/>
      <c r="C31" s="74">
        <v>301</v>
      </c>
      <c r="D31" s="75"/>
      <c r="E31" s="76" t="s">
        <v>40</v>
      </c>
      <c r="F31" s="49"/>
      <c r="G31" s="16" t="s">
        <v>47</v>
      </c>
      <c r="H31" s="49"/>
      <c r="I31" s="15">
        <v>0</v>
      </c>
      <c r="J31" s="11"/>
      <c r="K31" s="15">
        <v>0</v>
      </c>
      <c r="L31" s="12"/>
      <c r="M31" s="12"/>
      <c r="N31" s="12"/>
      <c r="O31" s="8">
        <f>+I31+K31</f>
        <v>0</v>
      </c>
      <c r="P31" s="11"/>
      <c r="Q31" s="9">
        <f>O31*$C$325</f>
        <v>0</v>
      </c>
      <c r="R31" s="82"/>
      <c r="S31" s="9">
        <f>O31*$C$326</f>
        <v>0</v>
      </c>
      <c r="T31" s="82"/>
      <c r="U31" s="9">
        <f>O31*$C$327</f>
        <v>0</v>
      </c>
      <c r="V31" s="82"/>
      <c r="W31" s="9">
        <f>O31*$C$328</f>
        <v>0</v>
      </c>
      <c r="X31" s="82"/>
      <c r="Y31" s="9">
        <f>O31*$C$329</f>
        <v>0</v>
      </c>
      <c r="Z31" s="82"/>
      <c r="AA31" s="9">
        <f>O31*$C$330</f>
        <v>0</v>
      </c>
      <c r="AB31" s="6" t="s">
        <v>48</v>
      </c>
      <c r="AC31" s="9">
        <f>SUM(Q31:AB31)</f>
        <v>0</v>
      </c>
      <c r="AD31" s="14"/>
      <c r="AE31" s="81"/>
    </row>
    <row r="32" spans="1:31" x14ac:dyDescent="0.25">
      <c r="A32" s="52">
        <f>+A31+1</f>
        <v>16</v>
      </c>
      <c r="B32" s="52"/>
      <c r="C32" s="74">
        <v>302</v>
      </c>
      <c r="D32" s="75"/>
      <c r="E32" s="76" t="s">
        <v>42</v>
      </c>
      <c r="F32" s="49"/>
      <c r="G32" s="80"/>
      <c r="H32" s="49"/>
      <c r="I32" s="15">
        <v>0</v>
      </c>
      <c r="J32" s="11"/>
      <c r="K32" s="15">
        <v>0</v>
      </c>
      <c r="L32" s="12"/>
      <c r="M32" s="12"/>
      <c r="N32" s="12"/>
      <c r="O32" s="8">
        <f>+I32+K32</f>
        <v>0</v>
      </c>
      <c r="P32" s="11"/>
      <c r="Q32" s="9">
        <f>O32*$C$325</f>
        <v>0</v>
      </c>
      <c r="R32" s="82"/>
      <c r="S32" s="9">
        <f>O32*$C$326</f>
        <v>0</v>
      </c>
      <c r="T32" s="82"/>
      <c r="U32" s="9">
        <f>O32*$C$327</f>
        <v>0</v>
      </c>
      <c r="V32" s="82"/>
      <c r="W32" s="9">
        <f>O32*$C$328</f>
        <v>0</v>
      </c>
      <c r="X32" s="82"/>
      <c r="Y32" s="9">
        <f>O32*$C$329</f>
        <v>0</v>
      </c>
      <c r="Z32" s="82"/>
      <c r="AA32" s="9">
        <f>O32*$C$330</f>
        <v>0</v>
      </c>
      <c r="AB32" s="6" t="s">
        <v>48</v>
      </c>
      <c r="AC32" s="9">
        <f>SUM(Q32:AB32)</f>
        <v>0</v>
      </c>
      <c r="AD32" s="14"/>
      <c r="AE32" s="81"/>
    </row>
    <row r="33" spans="1:31" x14ac:dyDescent="0.25">
      <c r="A33" s="52">
        <f>+A32+1</f>
        <v>17</v>
      </c>
      <c r="B33" s="52"/>
      <c r="C33" s="74">
        <v>303</v>
      </c>
      <c r="D33" s="75"/>
      <c r="E33" s="76" t="s">
        <v>43</v>
      </c>
      <c r="F33" s="49"/>
      <c r="G33" s="80"/>
      <c r="H33" s="49"/>
      <c r="I33" s="15">
        <v>1080490.02996</v>
      </c>
      <c r="J33" s="11"/>
      <c r="K33" s="15">
        <v>10656466.67</v>
      </c>
      <c r="L33" s="6" t="s">
        <v>44</v>
      </c>
      <c r="M33" s="6"/>
      <c r="N33" s="12"/>
      <c r="O33" s="8">
        <f>+I33+K33</f>
        <v>11736956.699960001</v>
      </c>
      <c r="P33" s="11"/>
      <c r="Q33" s="9">
        <f>O33*$C$325</f>
        <v>10292000.352678938</v>
      </c>
      <c r="R33" s="82"/>
      <c r="S33" s="9">
        <f>O33*$C$326</f>
        <v>547996.97862298437</v>
      </c>
      <c r="T33" s="82"/>
      <c r="U33" s="9">
        <f>O33*$C$327</f>
        <v>388073.99041262892</v>
      </c>
      <c r="V33" s="82"/>
      <c r="W33" s="9">
        <f>O33*$C$328</f>
        <v>508885.37824545184</v>
      </c>
      <c r="X33" s="82"/>
      <c r="Y33" s="9">
        <f>O33*$C$329</f>
        <v>0</v>
      </c>
      <c r="Z33" s="82"/>
      <c r="AA33" s="9">
        <f>O33*$C$330</f>
        <v>0</v>
      </c>
      <c r="AB33" s="6" t="s">
        <v>48</v>
      </c>
      <c r="AC33" s="9">
        <f>SUM(Q33:AB33)</f>
        <v>11736956.699960003</v>
      </c>
      <c r="AD33" s="14"/>
      <c r="AE33" s="81"/>
    </row>
    <row r="34" spans="1:31" x14ac:dyDescent="0.25">
      <c r="A34" s="52">
        <f>+A33+1</f>
        <v>18</v>
      </c>
      <c r="B34" s="52"/>
      <c r="C34" s="79"/>
      <c r="D34" s="49"/>
      <c r="E34" s="72" t="s">
        <v>51</v>
      </c>
      <c r="F34" s="49"/>
      <c r="G34" s="80"/>
      <c r="H34" s="49"/>
      <c r="I34" s="17">
        <f>SUM(I18:I33)</f>
        <v>309998615.46265996</v>
      </c>
      <c r="J34" s="11"/>
      <c r="K34" s="17">
        <f>SUM(K18:K33)</f>
        <v>0</v>
      </c>
      <c r="L34" s="12"/>
      <c r="M34" s="12"/>
      <c r="N34" s="12"/>
      <c r="O34" s="17">
        <f>SUM(O18:O33)</f>
        <v>309998615.46265996</v>
      </c>
      <c r="P34" s="11"/>
      <c r="Q34" s="17">
        <f>SUM(Q18:Q33)</f>
        <v>268007752.82154158</v>
      </c>
      <c r="R34" s="11"/>
      <c r="S34" s="17">
        <f>SUM(S18:S33)</f>
        <v>16628249.757960185</v>
      </c>
      <c r="T34" s="11"/>
      <c r="U34" s="17">
        <f>SUM(U18:U33)</f>
        <v>10517007.297223955</v>
      </c>
      <c r="V34" s="11"/>
      <c r="W34" s="17">
        <f>SUM(W18:W33)</f>
        <v>12333809.457395112</v>
      </c>
      <c r="X34" s="11"/>
      <c r="Y34" s="17">
        <f>SUM(Y18:Y33)</f>
        <v>2345503.8796046856</v>
      </c>
      <c r="Z34" s="11"/>
      <c r="AA34" s="17">
        <f>SUM(AA18:AA33)</f>
        <v>166292.24893444416</v>
      </c>
      <c r="AB34" s="6"/>
      <c r="AC34" s="17">
        <f>SUM(AC18:AC33)</f>
        <v>309998615.4626599</v>
      </c>
      <c r="AD34" s="14"/>
      <c r="AE34" s="81"/>
    </row>
    <row r="35" spans="1:31" x14ac:dyDescent="0.25">
      <c r="A35" s="52"/>
      <c r="C35" s="83"/>
      <c r="G35" s="84"/>
      <c r="I35" s="7"/>
      <c r="K35" s="7"/>
      <c r="O35" s="9"/>
      <c r="Q35" s="9"/>
      <c r="S35" s="9"/>
      <c r="U35" s="9"/>
      <c r="W35" s="9"/>
      <c r="Y35" s="9"/>
      <c r="AA35" s="9"/>
      <c r="AB35" s="6"/>
      <c r="AC35" s="9"/>
      <c r="AD35" s="9"/>
      <c r="AE35" s="85"/>
    </row>
    <row r="36" spans="1:31" x14ac:dyDescent="0.25">
      <c r="A36" s="86" t="s">
        <v>52</v>
      </c>
      <c r="C36" s="83"/>
      <c r="G36" s="84"/>
      <c r="I36" s="7"/>
      <c r="K36" s="7"/>
      <c r="O36" s="9"/>
      <c r="Q36" s="9"/>
      <c r="S36" s="9"/>
      <c r="U36" s="9"/>
      <c r="W36" s="9"/>
      <c r="Y36" s="9"/>
      <c r="AA36" s="9"/>
      <c r="AB36" s="6"/>
      <c r="AC36" s="9"/>
      <c r="AD36" s="9"/>
    </row>
    <row r="37" spans="1:31" x14ac:dyDescent="0.25">
      <c r="A37" s="52">
        <f>+A34+1</f>
        <v>19</v>
      </c>
      <c r="B37" s="52"/>
      <c r="C37" s="74"/>
      <c r="D37" s="75"/>
      <c r="E37" s="87" t="s">
        <v>53</v>
      </c>
      <c r="F37" s="76"/>
      <c r="G37" s="78"/>
      <c r="H37" s="76"/>
      <c r="I37" s="18"/>
      <c r="J37" s="77"/>
      <c r="K37" s="18"/>
      <c r="L37" s="19"/>
      <c r="M37" s="19"/>
      <c r="N37" s="19"/>
      <c r="O37" s="9"/>
      <c r="P37" s="82"/>
      <c r="Q37" s="9"/>
      <c r="R37" s="82"/>
      <c r="S37" s="9"/>
      <c r="T37" s="82"/>
      <c r="U37" s="9"/>
      <c r="V37" s="82"/>
      <c r="W37" s="9"/>
      <c r="X37" s="82"/>
      <c r="Y37" s="9"/>
      <c r="Z37" s="82"/>
      <c r="AA37" s="9"/>
      <c r="AB37" s="6"/>
      <c r="AC37" s="9"/>
      <c r="AD37" s="9"/>
    </row>
    <row r="38" spans="1:31" x14ac:dyDescent="0.25">
      <c r="A38" s="52">
        <f t="shared" ref="A38:A43" si="0">+A37+1</f>
        <v>20</v>
      </c>
      <c r="B38" s="52"/>
      <c r="C38" s="74">
        <v>310</v>
      </c>
      <c r="D38" s="75"/>
      <c r="E38" s="76" t="s">
        <v>54</v>
      </c>
      <c r="F38" s="76"/>
      <c r="G38" s="1" t="s">
        <v>39</v>
      </c>
      <c r="H38" s="76"/>
      <c r="I38" s="7">
        <v>0</v>
      </c>
      <c r="J38" s="77"/>
      <c r="K38" s="7">
        <v>0</v>
      </c>
      <c r="L38" s="19"/>
      <c r="M38" s="20"/>
      <c r="N38" s="19"/>
      <c r="O38" s="9">
        <f t="shared" ref="O38:O100" si="1">+I38+K38</f>
        <v>0</v>
      </c>
      <c r="P38" s="82"/>
      <c r="Q38" s="9">
        <f t="shared" ref="Q38:Q43" si="2">O38*$C$314</f>
        <v>0</v>
      </c>
      <c r="R38" s="82"/>
      <c r="S38" s="9">
        <f t="shared" ref="S38:S43" si="3">O38*$C$315</f>
        <v>0</v>
      </c>
      <c r="T38" s="82"/>
      <c r="U38" s="9">
        <f t="shared" ref="U38:U43" si="4">O38*$C$316</f>
        <v>0</v>
      </c>
      <c r="V38" s="82"/>
      <c r="W38" s="9">
        <f t="shared" ref="W38:W43" si="5">O38*$C$317</f>
        <v>0</v>
      </c>
      <c r="X38" s="82"/>
      <c r="Y38" s="9">
        <f t="shared" ref="Y38:Y43" si="6">O38*$C$318</f>
        <v>0</v>
      </c>
      <c r="Z38" s="82"/>
      <c r="AA38" s="9">
        <f t="shared" ref="AA38:AA43" si="7">O38*$C$319</f>
        <v>0</v>
      </c>
      <c r="AB38" s="6" t="s">
        <v>55</v>
      </c>
      <c r="AC38" s="9">
        <f>SUM(Q38:AB38)</f>
        <v>0</v>
      </c>
      <c r="AD38" s="9"/>
    </row>
    <row r="39" spans="1:31" x14ac:dyDescent="0.25">
      <c r="A39" s="52">
        <f t="shared" si="0"/>
        <v>21</v>
      </c>
      <c r="B39" s="52"/>
      <c r="C39" s="74">
        <v>311</v>
      </c>
      <c r="D39" s="75"/>
      <c r="E39" s="76" t="s">
        <v>56</v>
      </c>
      <c r="F39" s="76"/>
      <c r="G39" s="78"/>
      <c r="H39" s="76"/>
      <c r="I39" s="7">
        <v>0</v>
      </c>
      <c r="J39" s="77"/>
      <c r="K39" s="7">
        <v>0</v>
      </c>
      <c r="L39" s="19"/>
      <c r="M39" s="20"/>
      <c r="N39" s="19"/>
      <c r="O39" s="9">
        <f t="shared" si="1"/>
        <v>0</v>
      </c>
      <c r="P39" s="82"/>
      <c r="Q39" s="9">
        <f t="shared" si="2"/>
        <v>0</v>
      </c>
      <c r="R39" s="82"/>
      <c r="S39" s="9">
        <f t="shared" si="3"/>
        <v>0</v>
      </c>
      <c r="T39" s="82"/>
      <c r="U39" s="9">
        <f t="shared" si="4"/>
        <v>0</v>
      </c>
      <c r="V39" s="82"/>
      <c r="W39" s="9">
        <f t="shared" si="5"/>
        <v>0</v>
      </c>
      <c r="X39" s="82"/>
      <c r="Y39" s="9">
        <f t="shared" si="6"/>
        <v>0</v>
      </c>
      <c r="Z39" s="82"/>
      <c r="AA39" s="9">
        <f t="shared" si="7"/>
        <v>0</v>
      </c>
      <c r="AB39" s="6" t="s">
        <v>55</v>
      </c>
      <c r="AC39" s="9">
        <f t="shared" ref="AC39:AC125" si="8">SUM(Q39:AB39)</f>
        <v>0</v>
      </c>
      <c r="AD39" s="9"/>
    </row>
    <row r="40" spans="1:31" x14ac:dyDescent="0.25">
      <c r="A40" s="52">
        <f t="shared" si="0"/>
        <v>22</v>
      </c>
      <c r="B40" s="52"/>
      <c r="C40" s="74">
        <v>312</v>
      </c>
      <c r="D40" s="75"/>
      <c r="E40" s="76" t="s">
        <v>57</v>
      </c>
      <c r="F40" s="76"/>
      <c r="G40" s="78"/>
      <c r="H40" s="76"/>
      <c r="I40" s="7">
        <v>0</v>
      </c>
      <c r="J40" s="77"/>
      <c r="K40" s="7">
        <v>0</v>
      </c>
      <c r="L40" s="19"/>
      <c r="M40" s="20"/>
      <c r="N40" s="19"/>
      <c r="O40" s="9">
        <f t="shared" si="1"/>
        <v>0</v>
      </c>
      <c r="P40" s="82"/>
      <c r="Q40" s="9">
        <f t="shared" si="2"/>
        <v>0</v>
      </c>
      <c r="R40" s="82"/>
      <c r="S40" s="9">
        <f t="shared" si="3"/>
        <v>0</v>
      </c>
      <c r="T40" s="82"/>
      <c r="U40" s="9">
        <f t="shared" si="4"/>
        <v>0</v>
      </c>
      <c r="V40" s="82"/>
      <c r="W40" s="9">
        <f t="shared" si="5"/>
        <v>0</v>
      </c>
      <c r="X40" s="82"/>
      <c r="Y40" s="9">
        <f t="shared" si="6"/>
        <v>0</v>
      </c>
      <c r="Z40" s="82"/>
      <c r="AA40" s="9">
        <f t="shared" si="7"/>
        <v>0</v>
      </c>
      <c r="AB40" s="6" t="s">
        <v>55</v>
      </c>
      <c r="AC40" s="9">
        <f t="shared" si="8"/>
        <v>0</v>
      </c>
      <c r="AD40" s="9"/>
    </row>
    <row r="41" spans="1:31" x14ac:dyDescent="0.25">
      <c r="A41" s="52">
        <f t="shared" si="0"/>
        <v>23</v>
      </c>
      <c r="B41" s="52"/>
      <c r="C41" s="74">
        <v>314</v>
      </c>
      <c r="D41" s="75"/>
      <c r="E41" s="76" t="s">
        <v>58</v>
      </c>
      <c r="F41" s="76"/>
      <c r="G41" s="78"/>
      <c r="H41" s="76"/>
      <c r="I41" s="7">
        <v>0</v>
      </c>
      <c r="J41" s="77"/>
      <c r="K41" s="7">
        <v>0</v>
      </c>
      <c r="L41" s="19"/>
      <c r="M41" s="20"/>
      <c r="N41" s="19"/>
      <c r="O41" s="9">
        <f t="shared" si="1"/>
        <v>0</v>
      </c>
      <c r="P41" s="82"/>
      <c r="Q41" s="9">
        <f t="shared" si="2"/>
        <v>0</v>
      </c>
      <c r="R41" s="82"/>
      <c r="S41" s="9">
        <f t="shared" si="3"/>
        <v>0</v>
      </c>
      <c r="T41" s="82"/>
      <c r="U41" s="9">
        <f t="shared" si="4"/>
        <v>0</v>
      </c>
      <c r="V41" s="82"/>
      <c r="W41" s="9">
        <f t="shared" si="5"/>
        <v>0</v>
      </c>
      <c r="X41" s="82"/>
      <c r="Y41" s="9">
        <f t="shared" si="6"/>
        <v>0</v>
      </c>
      <c r="Z41" s="82"/>
      <c r="AA41" s="9">
        <f t="shared" si="7"/>
        <v>0</v>
      </c>
      <c r="AB41" s="6" t="s">
        <v>55</v>
      </c>
      <c r="AC41" s="9">
        <f t="shared" si="8"/>
        <v>0</v>
      </c>
      <c r="AD41" s="9"/>
    </row>
    <row r="42" spans="1:31" x14ac:dyDescent="0.25">
      <c r="A42" s="52">
        <f t="shared" si="0"/>
        <v>24</v>
      </c>
      <c r="B42" s="52"/>
      <c r="C42" s="74">
        <v>315</v>
      </c>
      <c r="D42" s="75"/>
      <c r="E42" s="76" t="s">
        <v>59</v>
      </c>
      <c r="F42" s="76"/>
      <c r="G42" s="78"/>
      <c r="H42" s="76"/>
      <c r="I42" s="7">
        <v>0</v>
      </c>
      <c r="J42" s="77"/>
      <c r="K42" s="7">
        <v>0</v>
      </c>
      <c r="L42" s="19"/>
      <c r="M42" s="20"/>
      <c r="N42" s="19"/>
      <c r="O42" s="9">
        <f t="shared" si="1"/>
        <v>0</v>
      </c>
      <c r="P42" s="82"/>
      <c r="Q42" s="9">
        <f t="shared" si="2"/>
        <v>0</v>
      </c>
      <c r="R42" s="82"/>
      <c r="S42" s="9">
        <f t="shared" si="3"/>
        <v>0</v>
      </c>
      <c r="T42" s="82"/>
      <c r="U42" s="9">
        <f t="shared" si="4"/>
        <v>0</v>
      </c>
      <c r="V42" s="82"/>
      <c r="W42" s="9">
        <f t="shared" si="5"/>
        <v>0</v>
      </c>
      <c r="X42" s="82"/>
      <c r="Y42" s="9">
        <f t="shared" si="6"/>
        <v>0</v>
      </c>
      <c r="Z42" s="82"/>
      <c r="AA42" s="9">
        <f t="shared" si="7"/>
        <v>0</v>
      </c>
      <c r="AB42" s="6" t="s">
        <v>55</v>
      </c>
      <c r="AC42" s="9">
        <f t="shared" si="8"/>
        <v>0</v>
      </c>
      <c r="AD42" s="9"/>
    </row>
    <row r="43" spans="1:31" x14ac:dyDescent="0.25">
      <c r="A43" s="52">
        <f t="shared" si="0"/>
        <v>25</v>
      </c>
      <c r="B43" s="52"/>
      <c r="C43" s="74">
        <v>316</v>
      </c>
      <c r="D43" s="75"/>
      <c r="E43" s="76" t="s">
        <v>60</v>
      </c>
      <c r="F43" s="76"/>
      <c r="G43" s="78"/>
      <c r="H43" s="76"/>
      <c r="I43" s="7">
        <v>0</v>
      </c>
      <c r="J43" s="77"/>
      <c r="K43" s="7">
        <v>0</v>
      </c>
      <c r="L43" s="19"/>
      <c r="M43" s="20"/>
      <c r="N43" s="19"/>
      <c r="O43" s="9">
        <f t="shared" si="1"/>
        <v>0</v>
      </c>
      <c r="P43" s="82"/>
      <c r="Q43" s="9">
        <f t="shared" si="2"/>
        <v>0</v>
      </c>
      <c r="R43" s="82"/>
      <c r="S43" s="9">
        <f t="shared" si="3"/>
        <v>0</v>
      </c>
      <c r="T43" s="82"/>
      <c r="U43" s="9">
        <f t="shared" si="4"/>
        <v>0</v>
      </c>
      <c r="V43" s="82"/>
      <c r="W43" s="9">
        <f t="shared" si="5"/>
        <v>0</v>
      </c>
      <c r="X43" s="82"/>
      <c r="Y43" s="9">
        <f t="shared" si="6"/>
        <v>0</v>
      </c>
      <c r="Z43" s="82"/>
      <c r="AA43" s="9">
        <f t="shared" si="7"/>
        <v>0</v>
      </c>
      <c r="AB43" s="6" t="s">
        <v>55</v>
      </c>
      <c r="AC43" s="9">
        <f t="shared" si="8"/>
        <v>0</v>
      </c>
      <c r="AD43" s="9"/>
    </row>
    <row r="44" spans="1:31" x14ac:dyDescent="0.25">
      <c r="A44" s="52"/>
      <c r="B44" s="52"/>
      <c r="C44" s="74"/>
      <c r="D44" s="75"/>
      <c r="E44" s="76"/>
      <c r="F44" s="76"/>
      <c r="G44" s="78"/>
      <c r="H44" s="76"/>
      <c r="I44" s="7"/>
      <c r="J44" s="77"/>
      <c r="K44" s="7"/>
      <c r="L44" s="19"/>
      <c r="M44" s="20"/>
      <c r="N44" s="19"/>
      <c r="O44" s="9"/>
      <c r="P44" s="82"/>
      <c r="Q44" s="9"/>
      <c r="R44" s="82"/>
      <c r="S44" s="9"/>
      <c r="T44" s="82"/>
      <c r="U44" s="9"/>
      <c r="V44" s="82"/>
      <c r="W44" s="9"/>
      <c r="X44" s="82"/>
      <c r="Y44" s="9"/>
      <c r="Z44" s="82"/>
      <c r="AA44" s="9"/>
      <c r="AB44" s="6"/>
      <c r="AC44" s="9"/>
      <c r="AD44" s="9"/>
    </row>
    <row r="45" spans="1:31" x14ac:dyDescent="0.25">
      <c r="A45" s="52">
        <f>+A43+1</f>
        <v>26</v>
      </c>
      <c r="B45" s="52"/>
      <c r="C45" s="74"/>
      <c r="D45" s="75"/>
      <c r="E45" s="87" t="s">
        <v>61</v>
      </c>
      <c r="F45" s="76"/>
      <c r="G45" s="78"/>
      <c r="H45" s="76"/>
      <c r="I45" s="7"/>
      <c r="J45" s="77"/>
      <c r="K45" s="7"/>
      <c r="L45" s="19"/>
      <c r="M45" s="20"/>
      <c r="N45" s="19"/>
      <c r="O45" s="9"/>
      <c r="P45" s="82"/>
      <c r="Q45" s="9"/>
      <c r="R45" s="82"/>
      <c r="S45" s="9"/>
      <c r="T45" s="82"/>
      <c r="U45" s="9"/>
      <c r="V45" s="82"/>
      <c r="W45" s="9"/>
      <c r="X45" s="82"/>
      <c r="Y45" s="9"/>
      <c r="Z45" s="82"/>
      <c r="AA45" s="9"/>
      <c r="AB45" s="6"/>
      <c r="AC45" s="9"/>
      <c r="AD45" s="9"/>
    </row>
    <row r="46" spans="1:31" x14ac:dyDescent="0.25">
      <c r="A46" s="52">
        <f t="shared" ref="A46:A52" si="9">+A45+1</f>
        <v>27</v>
      </c>
      <c r="B46" s="52"/>
      <c r="C46" s="74">
        <v>310</v>
      </c>
      <c r="D46" s="75"/>
      <c r="E46" s="76" t="s">
        <v>54</v>
      </c>
      <c r="F46" s="76"/>
      <c r="G46" s="1" t="s">
        <v>39</v>
      </c>
      <c r="H46" s="76"/>
      <c r="I46" s="7">
        <v>0</v>
      </c>
      <c r="J46" s="77"/>
      <c r="K46" s="7">
        <v>0</v>
      </c>
      <c r="L46" s="19"/>
      <c r="M46" s="20"/>
      <c r="N46" s="19"/>
      <c r="O46" s="9">
        <f t="shared" si="1"/>
        <v>0</v>
      </c>
      <c r="P46" s="82"/>
      <c r="Q46" s="9">
        <f t="shared" ref="Q46:Q52" si="10">O46*$C$314</f>
        <v>0</v>
      </c>
      <c r="R46" s="82"/>
      <c r="S46" s="9">
        <f t="shared" ref="S46:S52" si="11">O46*$C$315</f>
        <v>0</v>
      </c>
      <c r="T46" s="82"/>
      <c r="U46" s="9">
        <f t="shared" ref="U46:U52" si="12">O46*$C$316</f>
        <v>0</v>
      </c>
      <c r="V46" s="82"/>
      <c r="W46" s="9">
        <f t="shared" ref="W46:W52" si="13">O46*$C$317</f>
        <v>0</v>
      </c>
      <c r="X46" s="82"/>
      <c r="Y46" s="9">
        <f t="shared" ref="Y46:Y52" si="14">O46*$C$318</f>
        <v>0</v>
      </c>
      <c r="Z46" s="82"/>
      <c r="AA46" s="9">
        <f t="shared" ref="AA46:AA52" si="15">O46*$C$319</f>
        <v>0</v>
      </c>
      <c r="AB46" s="6" t="s">
        <v>55</v>
      </c>
      <c r="AC46" s="9">
        <f t="shared" si="8"/>
        <v>0</v>
      </c>
      <c r="AD46" s="9"/>
    </row>
    <row r="47" spans="1:31" x14ac:dyDescent="0.25">
      <c r="A47" s="52">
        <f t="shared" si="9"/>
        <v>28</v>
      </c>
      <c r="B47" s="52"/>
      <c r="C47" s="74">
        <v>311</v>
      </c>
      <c r="D47" s="75"/>
      <c r="E47" s="76" t="s">
        <v>56</v>
      </c>
      <c r="F47" s="76"/>
      <c r="G47" s="78"/>
      <c r="H47" s="76"/>
      <c r="I47" s="7">
        <v>0</v>
      </c>
      <c r="J47" s="77"/>
      <c r="K47" s="7">
        <v>0</v>
      </c>
      <c r="L47" s="19"/>
      <c r="M47" s="20"/>
      <c r="N47" s="19"/>
      <c r="O47" s="9">
        <f t="shared" si="1"/>
        <v>0</v>
      </c>
      <c r="P47" s="82"/>
      <c r="Q47" s="9">
        <f t="shared" si="10"/>
        <v>0</v>
      </c>
      <c r="R47" s="82"/>
      <c r="S47" s="9">
        <f t="shared" si="11"/>
        <v>0</v>
      </c>
      <c r="T47" s="82"/>
      <c r="U47" s="9">
        <f t="shared" si="12"/>
        <v>0</v>
      </c>
      <c r="V47" s="82"/>
      <c r="W47" s="9">
        <f t="shared" si="13"/>
        <v>0</v>
      </c>
      <c r="X47" s="82"/>
      <c r="Y47" s="9">
        <f t="shared" si="14"/>
        <v>0</v>
      </c>
      <c r="Z47" s="82"/>
      <c r="AA47" s="9">
        <f t="shared" si="15"/>
        <v>0</v>
      </c>
      <c r="AB47" s="6" t="s">
        <v>55</v>
      </c>
      <c r="AC47" s="9">
        <f t="shared" si="8"/>
        <v>0</v>
      </c>
      <c r="AD47" s="9"/>
    </row>
    <row r="48" spans="1:31" x14ac:dyDescent="0.25">
      <c r="A48" s="52">
        <f t="shared" si="9"/>
        <v>29</v>
      </c>
      <c r="B48" s="52"/>
      <c r="C48" s="74">
        <v>312</v>
      </c>
      <c r="D48" s="75"/>
      <c r="E48" s="76" t="s">
        <v>57</v>
      </c>
      <c r="F48" s="76"/>
      <c r="G48" s="78"/>
      <c r="H48" s="76"/>
      <c r="I48" s="7">
        <v>0</v>
      </c>
      <c r="J48" s="6"/>
      <c r="K48" s="7">
        <v>0</v>
      </c>
      <c r="L48" s="19"/>
      <c r="M48" s="20"/>
      <c r="N48" s="19"/>
      <c r="O48" s="9">
        <f t="shared" si="1"/>
        <v>0</v>
      </c>
      <c r="P48" s="82"/>
      <c r="Q48" s="9">
        <f t="shared" si="10"/>
        <v>0</v>
      </c>
      <c r="R48" s="82"/>
      <c r="S48" s="9">
        <f t="shared" si="11"/>
        <v>0</v>
      </c>
      <c r="T48" s="82"/>
      <c r="U48" s="9">
        <f t="shared" si="12"/>
        <v>0</v>
      </c>
      <c r="V48" s="82"/>
      <c r="W48" s="9">
        <f t="shared" si="13"/>
        <v>0</v>
      </c>
      <c r="X48" s="82"/>
      <c r="Y48" s="9">
        <f t="shared" si="14"/>
        <v>0</v>
      </c>
      <c r="Z48" s="82"/>
      <c r="AA48" s="9">
        <f t="shared" si="15"/>
        <v>0</v>
      </c>
      <c r="AB48" s="6" t="s">
        <v>55</v>
      </c>
      <c r="AC48" s="9">
        <f t="shared" si="8"/>
        <v>0</v>
      </c>
      <c r="AD48" s="9"/>
    </row>
    <row r="49" spans="1:30" x14ac:dyDescent="0.25">
      <c r="A49" s="52">
        <f t="shared" si="9"/>
        <v>30</v>
      </c>
      <c r="B49" s="52"/>
      <c r="C49" s="74" t="s">
        <v>62</v>
      </c>
      <c r="D49" s="75"/>
      <c r="E49" s="76" t="s">
        <v>63</v>
      </c>
      <c r="F49" s="76"/>
      <c r="G49" s="78"/>
      <c r="H49" s="76"/>
      <c r="I49" s="7">
        <v>0</v>
      </c>
      <c r="J49" s="77"/>
      <c r="K49" s="7">
        <v>0</v>
      </c>
      <c r="L49" s="19"/>
      <c r="M49" s="20"/>
      <c r="N49" s="19"/>
      <c r="O49" s="9">
        <f t="shared" si="1"/>
        <v>0</v>
      </c>
      <c r="P49" s="82"/>
      <c r="Q49" s="9">
        <f t="shared" si="10"/>
        <v>0</v>
      </c>
      <c r="R49" s="82"/>
      <c r="S49" s="9">
        <f t="shared" si="11"/>
        <v>0</v>
      </c>
      <c r="T49" s="82"/>
      <c r="U49" s="9">
        <f t="shared" si="12"/>
        <v>0</v>
      </c>
      <c r="V49" s="82"/>
      <c r="W49" s="9">
        <f t="shared" si="13"/>
        <v>0</v>
      </c>
      <c r="X49" s="82"/>
      <c r="Y49" s="9">
        <f t="shared" si="14"/>
        <v>0</v>
      </c>
      <c r="Z49" s="82"/>
      <c r="AA49" s="9">
        <f t="shared" si="15"/>
        <v>0</v>
      </c>
      <c r="AB49" s="6" t="s">
        <v>55</v>
      </c>
      <c r="AC49" s="9">
        <f t="shared" si="8"/>
        <v>0</v>
      </c>
      <c r="AD49" s="9"/>
    </row>
    <row r="50" spans="1:30" x14ac:dyDescent="0.25">
      <c r="A50" s="52">
        <f t="shared" si="9"/>
        <v>31</v>
      </c>
      <c r="B50" s="52"/>
      <c r="C50" s="74">
        <v>314</v>
      </c>
      <c r="D50" s="75"/>
      <c r="E50" s="76" t="s">
        <v>58</v>
      </c>
      <c r="F50" s="76"/>
      <c r="G50" s="78"/>
      <c r="H50" s="76"/>
      <c r="I50" s="7">
        <v>0</v>
      </c>
      <c r="J50" s="77"/>
      <c r="K50" s="7">
        <v>0</v>
      </c>
      <c r="L50" s="19"/>
      <c r="M50" s="20"/>
      <c r="N50" s="19"/>
      <c r="O50" s="9">
        <f t="shared" si="1"/>
        <v>0</v>
      </c>
      <c r="P50" s="82"/>
      <c r="Q50" s="9">
        <f t="shared" si="10"/>
        <v>0</v>
      </c>
      <c r="R50" s="82"/>
      <c r="S50" s="9">
        <f t="shared" si="11"/>
        <v>0</v>
      </c>
      <c r="T50" s="82"/>
      <c r="U50" s="9">
        <f t="shared" si="12"/>
        <v>0</v>
      </c>
      <c r="V50" s="82"/>
      <c r="W50" s="9">
        <f t="shared" si="13"/>
        <v>0</v>
      </c>
      <c r="X50" s="82"/>
      <c r="Y50" s="9">
        <f t="shared" si="14"/>
        <v>0</v>
      </c>
      <c r="Z50" s="82"/>
      <c r="AA50" s="9">
        <f t="shared" si="15"/>
        <v>0</v>
      </c>
      <c r="AB50" s="6" t="s">
        <v>55</v>
      </c>
      <c r="AC50" s="9">
        <f t="shared" si="8"/>
        <v>0</v>
      </c>
      <c r="AD50" s="9"/>
    </row>
    <row r="51" spans="1:30" x14ac:dyDescent="0.25">
      <c r="A51" s="52">
        <f t="shared" si="9"/>
        <v>32</v>
      </c>
      <c r="B51" s="52"/>
      <c r="C51" s="74">
        <v>315</v>
      </c>
      <c r="D51" s="75"/>
      <c r="E51" s="76" t="s">
        <v>59</v>
      </c>
      <c r="F51" s="76"/>
      <c r="G51" s="78"/>
      <c r="H51" s="76"/>
      <c r="I51" s="7">
        <v>0</v>
      </c>
      <c r="J51" s="77"/>
      <c r="K51" s="7">
        <v>0</v>
      </c>
      <c r="L51" s="19"/>
      <c r="M51" s="20"/>
      <c r="N51" s="19"/>
      <c r="O51" s="9">
        <f t="shared" si="1"/>
        <v>0</v>
      </c>
      <c r="P51" s="82"/>
      <c r="Q51" s="9">
        <f t="shared" si="10"/>
        <v>0</v>
      </c>
      <c r="R51" s="82"/>
      <c r="S51" s="9">
        <f t="shared" si="11"/>
        <v>0</v>
      </c>
      <c r="T51" s="82"/>
      <c r="U51" s="9">
        <f t="shared" si="12"/>
        <v>0</v>
      </c>
      <c r="V51" s="82"/>
      <c r="W51" s="9">
        <f t="shared" si="13"/>
        <v>0</v>
      </c>
      <c r="X51" s="82"/>
      <c r="Y51" s="9">
        <f t="shared" si="14"/>
        <v>0</v>
      </c>
      <c r="Z51" s="82"/>
      <c r="AA51" s="9">
        <f t="shared" si="15"/>
        <v>0</v>
      </c>
      <c r="AB51" s="6" t="s">
        <v>55</v>
      </c>
      <c r="AC51" s="9">
        <f t="shared" si="8"/>
        <v>0</v>
      </c>
      <c r="AD51" s="9"/>
    </row>
    <row r="52" spans="1:30" x14ac:dyDescent="0.25">
      <c r="A52" s="52">
        <f t="shared" si="9"/>
        <v>33</v>
      </c>
      <c r="B52" s="52"/>
      <c r="C52" s="74">
        <v>316</v>
      </c>
      <c r="D52" s="75"/>
      <c r="E52" s="76" t="s">
        <v>60</v>
      </c>
      <c r="F52" s="76"/>
      <c r="G52" s="78"/>
      <c r="H52" s="76"/>
      <c r="I52" s="7">
        <v>0</v>
      </c>
      <c r="J52" s="77"/>
      <c r="K52" s="7">
        <v>0</v>
      </c>
      <c r="L52" s="19"/>
      <c r="M52" s="20"/>
      <c r="N52" s="19"/>
      <c r="O52" s="9">
        <f t="shared" si="1"/>
        <v>0</v>
      </c>
      <c r="P52" s="82"/>
      <c r="Q52" s="9">
        <f t="shared" si="10"/>
        <v>0</v>
      </c>
      <c r="R52" s="82"/>
      <c r="S52" s="9">
        <f t="shared" si="11"/>
        <v>0</v>
      </c>
      <c r="T52" s="82"/>
      <c r="U52" s="9">
        <f t="shared" si="12"/>
        <v>0</v>
      </c>
      <c r="V52" s="82"/>
      <c r="W52" s="9">
        <f t="shared" si="13"/>
        <v>0</v>
      </c>
      <c r="X52" s="82"/>
      <c r="Y52" s="9">
        <f t="shared" si="14"/>
        <v>0</v>
      </c>
      <c r="Z52" s="82"/>
      <c r="AA52" s="9">
        <f t="shared" si="15"/>
        <v>0</v>
      </c>
      <c r="AB52" s="6" t="s">
        <v>55</v>
      </c>
      <c r="AC52" s="9">
        <f t="shared" si="8"/>
        <v>0</v>
      </c>
      <c r="AD52" s="9"/>
    </row>
    <row r="53" spans="1:30" x14ac:dyDescent="0.25">
      <c r="A53" s="52"/>
      <c r="B53" s="52"/>
      <c r="C53" s="74"/>
      <c r="D53" s="75"/>
      <c r="E53" s="76"/>
      <c r="F53" s="76"/>
      <c r="G53" s="78"/>
      <c r="H53" s="76"/>
      <c r="I53" s="7"/>
      <c r="J53" s="77"/>
      <c r="K53" s="7"/>
      <c r="L53" s="19"/>
      <c r="M53" s="20"/>
      <c r="N53" s="19"/>
      <c r="O53" s="9"/>
      <c r="P53" s="82"/>
      <c r="Q53" s="9"/>
      <c r="R53" s="82"/>
      <c r="S53" s="9"/>
      <c r="T53" s="82"/>
      <c r="U53" s="9"/>
      <c r="V53" s="82"/>
      <c r="W53" s="9"/>
      <c r="X53" s="82"/>
      <c r="Y53" s="9"/>
      <c r="Z53" s="82"/>
      <c r="AA53" s="9"/>
      <c r="AB53" s="6"/>
      <c r="AC53" s="9"/>
      <c r="AD53" s="9"/>
    </row>
    <row r="54" spans="1:30" x14ac:dyDescent="0.25">
      <c r="A54" s="52">
        <f>+A52+1</f>
        <v>34</v>
      </c>
      <c r="B54" s="52"/>
      <c r="C54" s="74"/>
      <c r="D54" s="75"/>
      <c r="E54" s="87" t="s">
        <v>64</v>
      </c>
      <c r="F54" s="76"/>
      <c r="G54" s="78"/>
      <c r="H54" s="76"/>
      <c r="I54" s="7"/>
      <c r="J54" s="77"/>
      <c r="K54" s="7"/>
      <c r="L54" s="19"/>
      <c r="M54" s="20"/>
      <c r="N54" s="19"/>
      <c r="O54" s="9"/>
      <c r="P54" s="82"/>
      <c r="Q54" s="9"/>
      <c r="R54" s="82"/>
      <c r="S54" s="9"/>
      <c r="T54" s="82"/>
      <c r="U54" s="9"/>
      <c r="V54" s="82"/>
      <c r="W54" s="9"/>
      <c r="X54" s="82"/>
      <c r="Y54" s="9"/>
      <c r="Z54" s="82"/>
      <c r="AA54" s="9"/>
      <c r="AB54" s="6"/>
      <c r="AC54" s="9"/>
      <c r="AD54" s="9"/>
    </row>
    <row r="55" spans="1:30" x14ac:dyDescent="0.25">
      <c r="A55" s="52">
        <f t="shared" ref="A55:A61" si="16">+A54+1</f>
        <v>35</v>
      </c>
      <c r="B55" s="52"/>
      <c r="C55" s="74">
        <v>310</v>
      </c>
      <c r="D55" s="75"/>
      <c r="E55" s="76" t="s">
        <v>54</v>
      </c>
      <c r="F55" s="76"/>
      <c r="G55" s="1" t="s">
        <v>39</v>
      </c>
      <c r="H55" s="76"/>
      <c r="I55" s="7">
        <v>128855.93</v>
      </c>
      <c r="J55" s="77"/>
      <c r="K55" s="7">
        <v>0</v>
      </c>
      <c r="L55" s="19"/>
      <c r="M55" s="20"/>
      <c r="N55" s="19"/>
      <c r="O55" s="9">
        <f t="shared" si="1"/>
        <v>128855.93</v>
      </c>
      <c r="P55" s="82"/>
      <c r="Q55" s="9">
        <f>(O55*$C$314)</f>
        <v>112754.29485276187</v>
      </c>
      <c r="R55" s="82"/>
      <c r="S55" s="9">
        <f>O55*$C$315</f>
        <v>6003.5960735266954</v>
      </c>
      <c r="T55" s="82"/>
      <c r="U55" s="9">
        <f>O55*$C$316</f>
        <v>4251.5553478662487</v>
      </c>
      <c r="V55" s="82"/>
      <c r="W55" s="9">
        <f>O55*$C$317</f>
        <v>5575.10785257713</v>
      </c>
      <c r="X55" s="82"/>
      <c r="Y55" s="9">
        <f>O55*$C$318</f>
        <v>0</v>
      </c>
      <c r="Z55" s="82"/>
      <c r="AA55" s="9">
        <f>O55*$C$319</f>
        <v>271.3758732680584</v>
      </c>
      <c r="AB55" s="6" t="s">
        <v>55</v>
      </c>
      <c r="AC55" s="9">
        <f t="shared" si="8"/>
        <v>128855.93000000001</v>
      </c>
      <c r="AD55" s="9"/>
    </row>
    <row r="56" spans="1:30" x14ac:dyDescent="0.25">
      <c r="A56" s="52">
        <f t="shared" si="16"/>
        <v>36</v>
      </c>
      <c r="B56" s="52"/>
      <c r="C56" s="74">
        <v>311</v>
      </c>
      <c r="D56" s="75"/>
      <c r="E56" s="76" t="s">
        <v>56</v>
      </c>
      <c r="F56" s="76"/>
      <c r="G56" s="78"/>
      <c r="H56" s="76"/>
      <c r="I56" s="7">
        <v>4808070.2699999996</v>
      </c>
      <c r="J56" s="77"/>
      <c r="K56" s="7">
        <v>0</v>
      </c>
      <c r="L56" s="19"/>
      <c r="M56" s="20"/>
      <c r="N56" s="19"/>
      <c r="O56" s="9">
        <f t="shared" si="1"/>
        <v>4808070.2699999996</v>
      </c>
      <c r="P56" s="82"/>
      <c r="Q56" s="9">
        <v>4205621.352130427</v>
      </c>
      <c r="R56" s="82"/>
      <c r="S56" s="9">
        <v>224868.11130500646</v>
      </c>
      <c r="T56" s="82"/>
      <c r="U56" s="9">
        <v>158597.42775207837</v>
      </c>
      <c r="V56" s="82"/>
      <c r="W56" s="9">
        <v>208818.84087086644</v>
      </c>
      <c r="X56" s="82"/>
      <c r="Y56" s="9">
        <v>0</v>
      </c>
      <c r="Z56" s="82"/>
      <c r="AA56" s="9">
        <v>10164.537941622022</v>
      </c>
      <c r="AB56" s="6" t="s">
        <v>55</v>
      </c>
      <c r="AC56" s="9">
        <f t="shared" si="8"/>
        <v>4808070.2700000005</v>
      </c>
      <c r="AD56" s="9"/>
    </row>
    <row r="57" spans="1:30" x14ac:dyDescent="0.25">
      <c r="A57" s="52">
        <f t="shared" si="16"/>
        <v>37</v>
      </c>
      <c r="B57" s="52"/>
      <c r="C57" s="74">
        <v>312</v>
      </c>
      <c r="D57" s="75"/>
      <c r="E57" s="76" t="s">
        <v>57</v>
      </c>
      <c r="F57" s="76"/>
      <c r="G57" s="78"/>
      <c r="H57" s="76"/>
      <c r="I57" s="7">
        <v>82138540.239999995</v>
      </c>
      <c r="J57" s="77"/>
      <c r="K57" s="7">
        <v>0</v>
      </c>
      <c r="L57" s="19"/>
      <c r="M57" s="20"/>
      <c r="N57" s="19"/>
      <c r="O57" s="9">
        <f t="shared" si="1"/>
        <v>82138540.239999995</v>
      </c>
      <c r="P57" s="82"/>
      <c r="Q57" s="9">
        <v>71864762.75898467</v>
      </c>
      <c r="R57" s="82"/>
      <c r="S57" s="9">
        <v>3832093.7952573434</v>
      </c>
      <c r="T57" s="82"/>
      <c r="U57" s="9">
        <v>2709874.6607175325</v>
      </c>
      <c r="V57" s="82"/>
      <c r="W57" s="9">
        <v>3558589.8764840201</v>
      </c>
      <c r="X57" s="82"/>
      <c r="Y57" s="9">
        <v>0</v>
      </c>
      <c r="Z57" s="82"/>
      <c r="AA57" s="9">
        <v>173219.14855643819</v>
      </c>
      <c r="AB57" s="6" t="s">
        <v>55</v>
      </c>
      <c r="AC57" s="9">
        <f t="shared" si="8"/>
        <v>82138540.24000001</v>
      </c>
      <c r="AD57" s="9"/>
    </row>
    <row r="58" spans="1:30" x14ac:dyDescent="0.25">
      <c r="A58" s="52">
        <f t="shared" si="16"/>
        <v>38</v>
      </c>
      <c r="B58" s="52"/>
      <c r="C58" s="74" t="s">
        <v>65</v>
      </c>
      <c r="D58" s="75"/>
      <c r="E58" s="76" t="s">
        <v>63</v>
      </c>
      <c r="F58" s="76"/>
      <c r="G58" s="78"/>
      <c r="H58" s="76"/>
      <c r="I58" s="7">
        <v>329004.61</v>
      </c>
      <c r="J58" s="77"/>
      <c r="K58" s="7">
        <v>0</v>
      </c>
      <c r="L58" s="19"/>
      <c r="M58" s="20"/>
      <c r="N58" s="19"/>
      <c r="O58" s="9">
        <f t="shared" si="1"/>
        <v>329004.61</v>
      </c>
      <c r="P58" s="82"/>
      <c r="Q58" s="9">
        <f>O58*$C$314</f>
        <v>287892.70935266954</v>
      </c>
      <c r="R58" s="82"/>
      <c r="S58" s="9">
        <f>O58*$C$315</f>
        <v>15328.831081101054</v>
      </c>
      <c r="T58" s="82"/>
      <c r="U58" s="9">
        <f>O58*$C$316</f>
        <v>10855.389496767044</v>
      </c>
      <c r="V58" s="82"/>
      <c r="W58" s="9">
        <f>O58*$C$317</f>
        <v>14234.782867541106</v>
      </c>
      <c r="X58" s="82"/>
      <c r="Y58" s="9">
        <f>O58*$C$318</f>
        <v>0</v>
      </c>
      <c r="Z58" s="82"/>
      <c r="AA58" s="9">
        <f>O58*$C$319</f>
        <v>692.89720192130062</v>
      </c>
      <c r="AB58" s="6" t="s">
        <v>55</v>
      </c>
      <c r="AC58" s="9">
        <f t="shared" si="8"/>
        <v>329004.61000000004</v>
      </c>
      <c r="AD58" s="9"/>
    </row>
    <row r="59" spans="1:30" x14ac:dyDescent="0.25">
      <c r="A59" s="52">
        <f t="shared" si="16"/>
        <v>39</v>
      </c>
      <c r="B59" s="52"/>
      <c r="C59" s="74">
        <v>314</v>
      </c>
      <c r="D59" s="75"/>
      <c r="E59" s="76" t="s">
        <v>58</v>
      </c>
      <c r="F59" s="76"/>
      <c r="G59" s="78"/>
      <c r="H59" s="76"/>
      <c r="I59" s="7">
        <v>16130647.77</v>
      </c>
      <c r="J59" s="77"/>
      <c r="K59" s="7">
        <v>0</v>
      </c>
      <c r="L59" s="19"/>
      <c r="M59" s="20"/>
      <c r="N59" s="19"/>
      <c r="O59" s="9">
        <f t="shared" si="1"/>
        <v>16130647.77</v>
      </c>
      <c r="P59" s="82"/>
      <c r="Q59" s="9">
        <f>O59*$C$314</f>
        <v>14114987.294916313</v>
      </c>
      <c r="R59" s="82"/>
      <c r="S59" s="9">
        <f>O59*$C$315</f>
        <v>751551.70286236843</v>
      </c>
      <c r="T59" s="82"/>
      <c r="U59" s="9">
        <f>O59*$C$316</f>
        <v>532224.95690411981</v>
      </c>
      <c r="V59" s="82"/>
      <c r="W59" s="9">
        <f>O59*$C$317</f>
        <v>697912.00955736195</v>
      </c>
      <c r="X59" s="82"/>
      <c r="Y59" s="9">
        <f>O59*$C$318</f>
        <v>0</v>
      </c>
      <c r="Z59" s="82"/>
      <c r="AA59" s="9">
        <f>O59*$C$319</f>
        <v>33971.805759837429</v>
      </c>
      <c r="AB59" s="6" t="s">
        <v>55</v>
      </c>
      <c r="AC59" s="9">
        <f t="shared" si="8"/>
        <v>16130647.770000001</v>
      </c>
      <c r="AD59" s="9"/>
    </row>
    <row r="60" spans="1:30" x14ac:dyDescent="0.25">
      <c r="A60" s="52">
        <f t="shared" si="16"/>
        <v>40</v>
      </c>
      <c r="B60" s="52"/>
      <c r="C60" s="74">
        <v>315</v>
      </c>
      <c r="D60" s="75"/>
      <c r="E60" s="76" t="s">
        <v>59</v>
      </c>
      <c r="F60" s="76"/>
      <c r="G60" s="78"/>
      <c r="H60" s="76"/>
      <c r="I60" s="7">
        <v>9415090.8900000006</v>
      </c>
      <c r="J60" s="77"/>
      <c r="K60" s="7">
        <v>0</v>
      </c>
      <c r="L60" s="19"/>
      <c r="M60" s="20"/>
      <c r="N60" s="19"/>
      <c r="O60" s="9">
        <f t="shared" si="1"/>
        <v>9415090.8900000006</v>
      </c>
      <c r="P60" s="82"/>
      <c r="Q60" s="9">
        <v>8236127.4018426025</v>
      </c>
      <c r="R60" s="82"/>
      <c r="S60" s="9">
        <v>439946.75090670615</v>
      </c>
      <c r="T60" s="82"/>
      <c r="U60" s="9">
        <v>310583.26372695371</v>
      </c>
      <c r="V60" s="82"/>
      <c r="W60" s="9">
        <v>408546.90349861456</v>
      </c>
      <c r="X60" s="82"/>
      <c r="Y60" s="9">
        <v>0</v>
      </c>
      <c r="Z60" s="82"/>
      <c r="AA60" s="9">
        <v>19886.570025124704</v>
      </c>
      <c r="AB60" s="6" t="s">
        <v>55</v>
      </c>
      <c r="AC60" s="9">
        <f t="shared" si="8"/>
        <v>9415090.8900000025</v>
      </c>
      <c r="AD60" s="9"/>
    </row>
    <row r="61" spans="1:30" x14ac:dyDescent="0.25">
      <c r="A61" s="52">
        <f t="shared" si="16"/>
        <v>41</v>
      </c>
      <c r="B61" s="52"/>
      <c r="C61" s="74">
        <v>316</v>
      </c>
      <c r="D61" s="75"/>
      <c r="E61" s="76" t="s">
        <v>60</v>
      </c>
      <c r="F61" s="76"/>
      <c r="G61" s="78"/>
      <c r="H61" s="76"/>
      <c r="I61" s="7">
        <v>1700856.27</v>
      </c>
      <c r="J61" s="77"/>
      <c r="K61" s="7">
        <v>0</v>
      </c>
      <c r="L61" s="19"/>
      <c r="M61" s="20"/>
      <c r="N61" s="19"/>
      <c r="O61" s="9">
        <f t="shared" si="1"/>
        <v>1700856.27</v>
      </c>
      <c r="P61" s="82"/>
      <c r="Q61" s="9">
        <v>1486377.0861411418</v>
      </c>
      <c r="R61" s="82"/>
      <c r="S61" s="9">
        <v>80255.522426380936</v>
      </c>
      <c r="T61" s="82"/>
      <c r="U61" s="9">
        <v>56068.402479586191</v>
      </c>
      <c r="V61" s="82"/>
      <c r="W61" s="9">
        <v>74527.531135045283</v>
      </c>
      <c r="X61" s="82"/>
      <c r="Y61" s="9">
        <v>0</v>
      </c>
      <c r="Z61" s="82"/>
      <c r="AA61" s="9">
        <v>3627.7278178459269</v>
      </c>
      <c r="AB61" s="6" t="s">
        <v>55</v>
      </c>
      <c r="AC61" s="9">
        <f t="shared" si="8"/>
        <v>1700856.2700000003</v>
      </c>
      <c r="AD61" s="9"/>
    </row>
    <row r="62" spans="1:30" x14ac:dyDescent="0.25">
      <c r="A62" s="52"/>
      <c r="B62" s="52"/>
      <c r="C62" s="74"/>
      <c r="D62" s="75"/>
      <c r="E62" s="76"/>
      <c r="F62" s="76"/>
      <c r="G62" s="78"/>
      <c r="H62" s="76"/>
      <c r="I62" s="7"/>
      <c r="J62" s="77"/>
      <c r="K62" s="7"/>
      <c r="L62" s="19"/>
      <c r="M62" s="20"/>
      <c r="N62" s="19"/>
      <c r="O62" s="9"/>
      <c r="P62" s="82"/>
      <c r="Q62" s="9"/>
      <c r="R62" s="82"/>
      <c r="S62" s="9"/>
      <c r="T62" s="82"/>
      <c r="U62" s="9"/>
      <c r="V62" s="82"/>
      <c r="W62" s="9"/>
      <c r="X62" s="82"/>
      <c r="Y62" s="9"/>
      <c r="Z62" s="82"/>
      <c r="AA62" s="9"/>
      <c r="AB62" s="6"/>
      <c r="AC62" s="9"/>
      <c r="AD62" s="9"/>
    </row>
    <row r="63" spans="1:30" x14ac:dyDescent="0.25">
      <c r="A63" s="52">
        <f>+A61+1</f>
        <v>42</v>
      </c>
      <c r="B63" s="52"/>
      <c r="C63" s="74"/>
      <c r="D63" s="75"/>
      <c r="E63" s="87" t="s">
        <v>66</v>
      </c>
      <c r="F63" s="76"/>
      <c r="G63" s="78"/>
      <c r="H63" s="76"/>
      <c r="I63" s="7"/>
      <c r="J63" s="77"/>
      <c r="K63" s="7"/>
      <c r="L63" s="19"/>
      <c r="M63" s="20"/>
      <c r="N63" s="19"/>
      <c r="O63" s="9"/>
      <c r="P63" s="82"/>
      <c r="Q63" s="9"/>
      <c r="R63" s="82"/>
      <c r="S63" s="9"/>
      <c r="T63" s="82"/>
      <c r="U63" s="9"/>
      <c r="V63" s="82"/>
      <c r="W63" s="9"/>
      <c r="X63" s="82"/>
      <c r="Y63" s="9"/>
      <c r="Z63" s="82"/>
      <c r="AA63" s="9"/>
      <c r="AB63" s="6"/>
      <c r="AC63" s="9"/>
      <c r="AD63" s="9"/>
    </row>
    <row r="64" spans="1:30" x14ac:dyDescent="0.25">
      <c r="A64" s="52">
        <f>+A63+1</f>
        <v>43</v>
      </c>
      <c r="B64" s="52"/>
      <c r="C64" s="74">
        <v>310</v>
      </c>
      <c r="D64" s="75"/>
      <c r="E64" s="76" t="s">
        <v>54</v>
      </c>
      <c r="F64" s="76"/>
      <c r="G64" s="1" t="s">
        <v>39</v>
      </c>
      <c r="H64" s="76"/>
      <c r="I64" s="7">
        <v>0</v>
      </c>
      <c r="J64" s="77"/>
      <c r="K64" s="7">
        <v>0</v>
      </c>
      <c r="L64" s="19"/>
      <c r="M64" s="20"/>
      <c r="N64" s="19"/>
      <c r="O64" s="9">
        <f t="shared" si="1"/>
        <v>0</v>
      </c>
      <c r="P64" s="82"/>
      <c r="Q64" s="9">
        <f>O64*$C$314</f>
        <v>0</v>
      </c>
      <c r="R64" s="82"/>
      <c r="S64" s="9">
        <f>O64*$C$315</f>
        <v>0</v>
      </c>
      <c r="T64" s="82"/>
      <c r="U64" s="9">
        <f>O64*$C$316</f>
        <v>0</v>
      </c>
      <c r="V64" s="82"/>
      <c r="W64" s="9">
        <f>O64*$C$317</f>
        <v>0</v>
      </c>
      <c r="X64" s="82"/>
      <c r="Y64" s="9">
        <f>O64*$C$318</f>
        <v>0</v>
      </c>
      <c r="Z64" s="82"/>
      <c r="AA64" s="9">
        <f>O64*$C$319</f>
        <v>0</v>
      </c>
      <c r="AB64" s="6" t="s">
        <v>55</v>
      </c>
      <c r="AC64" s="9">
        <f t="shared" si="8"/>
        <v>0</v>
      </c>
      <c r="AD64" s="9"/>
    </row>
    <row r="65" spans="1:30" x14ac:dyDescent="0.25">
      <c r="A65" s="52">
        <f>+A64+1</f>
        <v>44</v>
      </c>
      <c r="B65" s="52"/>
      <c r="C65" s="74">
        <v>311</v>
      </c>
      <c r="D65" s="75"/>
      <c r="E65" s="76" t="s">
        <v>56</v>
      </c>
      <c r="F65" s="76"/>
      <c r="G65" s="78"/>
      <c r="H65" s="76"/>
      <c r="I65" s="7">
        <v>21268179.620000001</v>
      </c>
      <c r="J65" s="77"/>
      <c r="K65" s="7">
        <v>0</v>
      </c>
      <c r="L65" s="19"/>
      <c r="M65" s="20"/>
      <c r="N65" s="19"/>
      <c r="O65" s="9">
        <f t="shared" si="1"/>
        <v>21268179.620000001</v>
      </c>
      <c r="P65" s="82"/>
      <c r="Q65" s="9">
        <v>18588328.390299652</v>
      </c>
      <c r="R65" s="82"/>
      <c r="S65" s="9">
        <v>1002464.5114287827</v>
      </c>
      <c r="T65" s="82"/>
      <c r="U65" s="9">
        <v>701156.40896582324</v>
      </c>
      <c r="V65" s="82"/>
      <c r="W65" s="9">
        <v>930916.68745686335</v>
      </c>
      <c r="X65" s="82"/>
      <c r="Y65" s="9">
        <v>0</v>
      </c>
      <c r="Z65" s="82"/>
      <c r="AA65" s="9">
        <v>45313.621848882329</v>
      </c>
      <c r="AB65" s="6" t="s">
        <v>55</v>
      </c>
      <c r="AC65" s="9">
        <f t="shared" si="8"/>
        <v>21268179.620000005</v>
      </c>
      <c r="AD65" s="9"/>
    </row>
    <row r="66" spans="1:30" x14ac:dyDescent="0.25">
      <c r="A66" s="52">
        <f t="shared" ref="A66:A96" si="17">+A65+1</f>
        <v>45</v>
      </c>
      <c r="B66" s="52"/>
      <c r="C66" s="74" t="s">
        <v>67</v>
      </c>
      <c r="D66" s="75"/>
      <c r="E66" s="76" t="s">
        <v>56</v>
      </c>
      <c r="F66" s="76"/>
      <c r="G66" s="78"/>
      <c r="H66" s="76"/>
      <c r="I66" s="7">
        <v>0</v>
      </c>
      <c r="J66" s="77"/>
      <c r="K66" s="7">
        <v>0</v>
      </c>
      <c r="L66" s="19"/>
      <c r="M66" s="20"/>
      <c r="N66" s="19"/>
      <c r="O66" s="9">
        <f t="shared" si="1"/>
        <v>0</v>
      </c>
      <c r="P66" s="82"/>
      <c r="Q66" s="9">
        <f>O66*$C$314</f>
        <v>0</v>
      </c>
      <c r="R66" s="82"/>
      <c r="S66" s="9">
        <f>O66*$C$315</f>
        <v>0</v>
      </c>
      <c r="T66" s="82"/>
      <c r="U66" s="9">
        <f>O66*$C$316</f>
        <v>0</v>
      </c>
      <c r="V66" s="82"/>
      <c r="W66" s="9">
        <f>O66*$C$317</f>
        <v>0</v>
      </c>
      <c r="X66" s="82"/>
      <c r="Y66" s="9">
        <f>O66*$C$318</f>
        <v>0</v>
      </c>
      <c r="Z66" s="82"/>
      <c r="AA66" s="9">
        <f>O66*$C$319</f>
        <v>0</v>
      </c>
      <c r="AB66" s="6" t="s">
        <v>55</v>
      </c>
      <c r="AC66" s="9">
        <f t="shared" si="8"/>
        <v>0</v>
      </c>
      <c r="AD66" s="9"/>
    </row>
    <row r="67" spans="1:30" x14ac:dyDescent="0.25">
      <c r="A67" s="52">
        <f t="shared" si="17"/>
        <v>46</v>
      </c>
      <c r="B67" s="52"/>
      <c r="C67" s="74">
        <v>312</v>
      </c>
      <c r="D67" s="75"/>
      <c r="E67" s="76" t="s">
        <v>57</v>
      </c>
      <c r="F67" s="76"/>
      <c r="G67" s="78"/>
      <c r="H67" s="76"/>
      <c r="I67" s="7">
        <v>145827664.94</v>
      </c>
      <c r="J67" s="77"/>
      <c r="K67" s="7">
        <v>0</v>
      </c>
      <c r="L67" s="19"/>
      <c r="M67" s="20"/>
      <c r="N67" s="19"/>
      <c r="O67" s="9">
        <f t="shared" si="1"/>
        <v>145827664.94</v>
      </c>
      <c r="P67" s="82"/>
      <c r="Q67" s="9">
        <v>127505715.92761944</v>
      </c>
      <c r="R67" s="82"/>
      <c r="S67" s="9">
        <v>6846086.8272063555</v>
      </c>
      <c r="T67" s="82"/>
      <c r="U67" s="9">
        <v>4808935.441471274</v>
      </c>
      <c r="V67" s="82"/>
      <c r="W67" s="9">
        <v>6357468.4176515806</v>
      </c>
      <c r="X67" s="82"/>
      <c r="Y67" s="9">
        <v>0</v>
      </c>
      <c r="Z67" s="82"/>
      <c r="AA67" s="9">
        <v>309458.32605135784</v>
      </c>
      <c r="AB67" s="6" t="s">
        <v>55</v>
      </c>
      <c r="AC67" s="9">
        <f t="shared" si="8"/>
        <v>145827664.94000003</v>
      </c>
      <c r="AD67" s="9"/>
    </row>
    <row r="68" spans="1:30" x14ac:dyDescent="0.25">
      <c r="A68" s="52">
        <f>+A67+1</f>
        <v>47</v>
      </c>
      <c r="B68" s="52"/>
      <c r="C68" s="74" t="s">
        <v>68</v>
      </c>
      <c r="D68" s="75"/>
      <c r="E68" s="76" t="s">
        <v>57</v>
      </c>
      <c r="F68" s="76"/>
      <c r="G68" s="78"/>
      <c r="H68" s="76"/>
      <c r="I68" s="7">
        <v>0</v>
      </c>
      <c r="J68" s="77"/>
      <c r="K68" s="7">
        <v>0</v>
      </c>
      <c r="L68" s="19"/>
      <c r="M68" s="20"/>
      <c r="N68" s="19"/>
      <c r="O68" s="9">
        <f t="shared" si="1"/>
        <v>0</v>
      </c>
      <c r="P68" s="82"/>
      <c r="Q68" s="9">
        <f>O68*$C$314</f>
        <v>0</v>
      </c>
      <c r="R68" s="82"/>
      <c r="S68" s="9">
        <f>O68*$C$315</f>
        <v>0</v>
      </c>
      <c r="T68" s="82"/>
      <c r="U68" s="9">
        <f>O68*$C$316</f>
        <v>0</v>
      </c>
      <c r="V68" s="82"/>
      <c r="W68" s="9">
        <f>O68*$C$317</f>
        <v>0</v>
      </c>
      <c r="X68" s="82"/>
      <c r="Y68" s="9">
        <f>O68*$C$318</f>
        <v>0</v>
      </c>
      <c r="Z68" s="82"/>
      <c r="AA68" s="9">
        <f>O68*$C$319</f>
        <v>0</v>
      </c>
      <c r="AB68" s="6" t="s">
        <v>55</v>
      </c>
      <c r="AC68" s="9">
        <f t="shared" si="8"/>
        <v>0</v>
      </c>
      <c r="AD68" s="9"/>
    </row>
    <row r="69" spans="1:30" x14ac:dyDescent="0.25">
      <c r="A69" s="52">
        <f t="shared" si="17"/>
        <v>48</v>
      </c>
      <c r="B69" s="52"/>
      <c r="C69" s="74">
        <v>314</v>
      </c>
      <c r="D69" s="75"/>
      <c r="E69" s="76" t="s">
        <v>58</v>
      </c>
      <c r="F69" s="76"/>
      <c r="G69" s="78"/>
      <c r="H69" s="76"/>
      <c r="I69" s="7">
        <v>51518155.450000003</v>
      </c>
      <c r="J69" s="77"/>
      <c r="K69" s="7">
        <v>0</v>
      </c>
      <c r="L69" s="19"/>
      <c r="M69" s="20"/>
      <c r="N69" s="19"/>
      <c r="O69" s="9">
        <f t="shared" si="1"/>
        <v>51518155.450000003</v>
      </c>
      <c r="P69" s="82"/>
      <c r="Q69" s="9">
        <v>45063929.276015155</v>
      </c>
      <c r="R69" s="82"/>
      <c r="S69" s="9">
        <v>2408938.4767578058</v>
      </c>
      <c r="T69" s="82"/>
      <c r="U69" s="9">
        <v>1699390.43358027</v>
      </c>
      <c r="V69" s="82"/>
      <c r="W69" s="9">
        <v>2237007.8955459082</v>
      </c>
      <c r="X69" s="82"/>
      <c r="Y69" s="9">
        <v>0</v>
      </c>
      <c r="Z69" s="82"/>
      <c r="AA69" s="9">
        <v>108889.36810086831</v>
      </c>
      <c r="AB69" s="6" t="s">
        <v>55</v>
      </c>
      <c r="AC69" s="9">
        <f t="shared" si="8"/>
        <v>51518155.450000003</v>
      </c>
      <c r="AD69" s="9"/>
    </row>
    <row r="70" spans="1:30" x14ac:dyDescent="0.25">
      <c r="A70" s="52">
        <f t="shared" si="17"/>
        <v>49</v>
      </c>
      <c r="B70" s="52"/>
      <c r="C70" s="74" t="s">
        <v>69</v>
      </c>
      <c r="D70" s="75"/>
      <c r="E70" s="76" t="s">
        <v>58</v>
      </c>
      <c r="F70" s="76"/>
      <c r="G70" s="78"/>
      <c r="H70" s="76"/>
      <c r="I70" s="7">
        <v>0</v>
      </c>
      <c r="J70" s="77"/>
      <c r="K70" s="7">
        <v>0</v>
      </c>
      <c r="L70" s="19"/>
      <c r="M70" s="20"/>
      <c r="N70" s="19"/>
      <c r="O70" s="9">
        <f t="shared" si="1"/>
        <v>0</v>
      </c>
      <c r="P70" s="82"/>
      <c r="Q70" s="9">
        <f>O70*$C$314</f>
        <v>0</v>
      </c>
      <c r="R70" s="82"/>
      <c r="S70" s="9">
        <f>O70*$C$315</f>
        <v>0</v>
      </c>
      <c r="T70" s="82"/>
      <c r="U70" s="9">
        <f>O70*$C$316</f>
        <v>0</v>
      </c>
      <c r="V70" s="82"/>
      <c r="W70" s="9">
        <f>O70*$C$317</f>
        <v>0</v>
      </c>
      <c r="X70" s="82"/>
      <c r="Y70" s="9">
        <f>O70*$C$318</f>
        <v>0</v>
      </c>
      <c r="Z70" s="82"/>
      <c r="AA70" s="9">
        <f>O70*$C$319</f>
        <v>0</v>
      </c>
      <c r="AB70" s="6" t="s">
        <v>55</v>
      </c>
      <c r="AC70" s="9">
        <f t="shared" si="8"/>
        <v>0</v>
      </c>
      <c r="AD70" s="9"/>
    </row>
    <row r="71" spans="1:30" x14ac:dyDescent="0.25">
      <c r="A71" s="52">
        <f t="shared" si="17"/>
        <v>50</v>
      </c>
      <c r="B71" s="52"/>
      <c r="C71" s="74">
        <v>315</v>
      </c>
      <c r="D71" s="75"/>
      <c r="E71" s="76" t="s">
        <v>59</v>
      </c>
      <c r="F71" s="76"/>
      <c r="G71" s="78"/>
      <c r="H71" s="76"/>
      <c r="I71" s="7">
        <v>12989936.560000001</v>
      </c>
      <c r="J71" s="77"/>
      <c r="K71" s="7">
        <v>0</v>
      </c>
      <c r="L71" s="19"/>
      <c r="M71" s="20"/>
      <c r="N71" s="19"/>
      <c r="O71" s="9">
        <f t="shared" si="1"/>
        <v>12989936.560000001</v>
      </c>
      <c r="P71" s="82"/>
      <c r="Q71" s="9">
        <v>11350181.614501387</v>
      </c>
      <c r="R71" s="82"/>
      <c r="S71" s="9">
        <v>613826.21888638462</v>
      </c>
      <c r="T71" s="82"/>
      <c r="U71" s="9">
        <v>428166.15976648818</v>
      </c>
      <c r="V71" s="82"/>
      <c r="W71" s="9">
        <v>570016.25877554051</v>
      </c>
      <c r="X71" s="82"/>
      <c r="Y71" s="9">
        <v>0</v>
      </c>
      <c r="Z71" s="82"/>
      <c r="AA71" s="9">
        <v>27746.308070201372</v>
      </c>
      <c r="AB71" s="6" t="s">
        <v>55</v>
      </c>
      <c r="AC71" s="9">
        <f t="shared" si="8"/>
        <v>12989936.560000001</v>
      </c>
      <c r="AD71" s="9"/>
    </row>
    <row r="72" spans="1:30" x14ac:dyDescent="0.25">
      <c r="A72" s="52">
        <f t="shared" si="17"/>
        <v>51</v>
      </c>
      <c r="B72" s="52"/>
      <c r="C72" s="74" t="s">
        <v>70</v>
      </c>
      <c r="D72" s="75"/>
      <c r="E72" s="76" t="s">
        <v>59</v>
      </c>
      <c r="F72" s="76"/>
      <c r="G72" s="78"/>
      <c r="H72" s="76"/>
      <c r="I72" s="7">
        <v>0</v>
      </c>
      <c r="J72" s="77"/>
      <c r="K72" s="7">
        <v>0</v>
      </c>
      <c r="L72" s="19"/>
      <c r="M72" s="20"/>
      <c r="N72" s="19"/>
      <c r="O72" s="9">
        <f t="shared" si="1"/>
        <v>0</v>
      </c>
      <c r="P72" s="82"/>
      <c r="Q72" s="9">
        <f>O72*$C$314</f>
        <v>0</v>
      </c>
      <c r="R72" s="82"/>
      <c r="S72" s="9">
        <f>O72*$C$315</f>
        <v>0</v>
      </c>
      <c r="T72" s="82"/>
      <c r="U72" s="9">
        <f>O72*$C$316</f>
        <v>0</v>
      </c>
      <c r="V72" s="82"/>
      <c r="W72" s="9">
        <f>O72*$C$317</f>
        <v>0</v>
      </c>
      <c r="X72" s="82"/>
      <c r="Y72" s="9">
        <f>O72*$C$318</f>
        <v>0</v>
      </c>
      <c r="Z72" s="82"/>
      <c r="AA72" s="9">
        <f>O72*$C$319</f>
        <v>0</v>
      </c>
      <c r="AB72" s="6" t="s">
        <v>55</v>
      </c>
      <c r="AC72" s="9">
        <f t="shared" si="8"/>
        <v>0</v>
      </c>
      <c r="AD72" s="9"/>
    </row>
    <row r="73" spans="1:30" x14ac:dyDescent="0.25">
      <c r="A73" s="52">
        <f t="shared" si="17"/>
        <v>52</v>
      </c>
      <c r="B73" s="52"/>
      <c r="C73" s="74">
        <v>316</v>
      </c>
      <c r="D73" s="75"/>
      <c r="E73" s="76" t="s">
        <v>60</v>
      </c>
      <c r="F73" s="76"/>
      <c r="G73" s="78"/>
      <c r="H73" s="76"/>
      <c r="I73" s="7">
        <v>437169.18</v>
      </c>
      <c r="J73" s="77"/>
      <c r="K73" s="7">
        <v>0</v>
      </c>
      <c r="L73" s="19"/>
      <c r="M73" s="20"/>
      <c r="N73" s="19"/>
      <c r="O73" s="9">
        <f t="shared" si="1"/>
        <v>437169.18</v>
      </c>
      <c r="P73" s="82"/>
      <c r="Q73" s="9">
        <v>325313.74490818405</v>
      </c>
      <c r="R73" s="82"/>
      <c r="S73" s="9">
        <v>50117.641528911881</v>
      </c>
      <c r="T73" s="82"/>
      <c r="U73" s="9">
        <v>12931.716007389623</v>
      </c>
      <c r="V73" s="82"/>
      <c r="W73" s="9">
        <v>46540.648874191771</v>
      </c>
      <c r="X73" s="82"/>
      <c r="Y73" s="9">
        <v>0</v>
      </c>
      <c r="Z73" s="82"/>
      <c r="AA73" s="9">
        <v>2265.4286813227418</v>
      </c>
      <c r="AB73" s="6" t="s">
        <v>55</v>
      </c>
      <c r="AC73" s="9">
        <f t="shared" si="8"/>
        <v>437169.18000000005</v>
      </c>
      <c r="AD73" s="9"/>
    </row>
    <row r="74" spans="1:30" x14ac:dyDescent="0.25">
      <c r="A74" s="52">
        <f t="shared" si="17"/>
        <v>53</v>
      </c>
      <c r="B74" s="52"/>
      <c r="C74" s="74" t="s">
        <v>71</v>
      </c>
      <c r="D74" s="75"/>
      <c r="E74" s="76" t="s">
        <v>60</v>
      </c>
      <c r="F74" s="76"/>
      <c r="G74" s="78"/>
      <c r="H74" s="76"/>
      <c r="I74" s="7">
        <v>0</v>
      </c>
      <c r="J74" s="77"/>
      <c r="K74" s="7">
        <v>0</v>
      </c>
      <c r="L74" s="19"/>
      <c r="M74" s="20"/>
      <c r="N74" s="19"/>
      <c r="O74" s="9">
        <f t="shared" si="1"/>
        <v>0</v>
      </c>
      <c r="P74" s="82"/>
      <c r="Q74" s="9">
        <f>O74*$C$314</f>
        <v>0</v>
      </c>
      <c r="R74" s="82"/>
      <c r="S74" s="9">
        <f>O74*$C$315</f>
        <v>0</v>
      </c>
      <c r="T74" s="82"/>
      <c r="U74" s="9">
        <f>O74*$C$316</f>
        <v>0</v>
      </c>
      <c r="V74" s="82"/>
      <c r="W74" s="9">
        <f>O74*$C$317</f>
        <v>0</v>
      </c>
      <c r="X74" s="82"/>
      <c r="Y74" s="9">
        <f>O74*$C$318</f>
        <v>0</v>
      </c>
      <c r="Z74" s="82"/>
      <c r="AA74" s="9">
        <f>O74*$C$319</f>
        <v>0</v>
      </c>
      <c r="AB74" s="6" t="s">
        <v>55</v>
      </c>
      <c r="AC74" s="9">
        <f t="shared" si="8"/>
        <v>0</v>
      </c>
      <c r="AD74" s="9"/>
    </row>
    <row r="75" spans="1:30" x14ac:dyDescent="0.25">
      <c r="A75" s="52"/>
      <c r="B75" s="52"/>
      <c r="C75" s="74"/>
      <c r="D75" s="75"/>
      <c r="E75" s="76"/>
      <c r="F75" s="76"/>
      <c r="G75" s="78"/>
      <c r="H75" s="76"/>
      <c r="I75" s="7"/>
      <c r="J75" s="77"/>
      <c r="K75" s="7"/>
      <c r="L75" s="19"/>
      <c r="M75" s="20"/>
      <c r="N75" s="19"/>
      <c r="O75" s="9"/>
      <c r="P75" s="82"/>
      <c r="Q75" s="9"/>
      <c r="R75" s="82"/>
      <c r="S75" s="9"/>
      <c r="T75" s="82"/>
      <c r="U75" s="9"/>
      <c r="V75" s="82"/>
      <c r="W75" s="9"/>
      <c r="X75" s="82"/>
      <c r="Y75" s="9"/>
      <c r="Z75" s="82"/>
      <c r="AA75" s="9"/>
      <c r="AB75" s="6"/>
      <c r="AC75" s="9"/>
      <c r="AD75" s="9"/>
    </row>
    <row r="76" spans="1:30" x14ac:dyDescent="0.25">
      <c r="A76" s="52">
        <f>+A74+1</f>
        <v>54</v>
      </c>
      <c r="B76" s="52"/>
      <c r="C76" s="74"/>
      <c r="D76" s="75"/>
      <c r="E76" s="87" t="s">
        <v>72</v>
      </c>
      <c r="F76" s="76"/>
      <c r="G76" s="78"/>
      <c r="H76" s="76"/>
      <c r="I76" s="7"/>
      <c r="J76" s="77"/>
      <c r="K76" s="7"/>
      <c r="L76" s="19"/>
      <c r="M76" s="20"/>
      <c r="N76" s="19"/>
      <c r="O76" s="9"/>
      <c r="P76" s="82"/>
      <c r="Q76" s="9"/>
      <c r="R76" s="82"/>
      <c r="S76" s="9"/>
      <c r="T76" s="82"/>
      <c r="U76" s="9"/>
      <c r="V76" s="82"/>
      <c r="W76" s="9"/>
      <c r="X76" s="82"/>
      <c r="Y76" s="9"/>
      <c r="Z76" s="82"/>
      <c r="AA76" s="9"/>
      <c r="AB76" s="6"/>
      <c r="AC76" s="9"/>
      <c r="AD76" s="9"/>
    </row>
    <row r="77" spans="1:30" x14ac:dyDescent="0.25">
      <c r="A77" s="52">
        <f t="shared" si="17"/>
        <v>55</v>
      </c>
      <c r="B77" s="52"/>
      <c r="C77" s="74">
        <v>310</v>
      </c>
      <c r="D77" s="75"/>
      <c r="E77" s="76" t="s">
        <v>54</v>
      </c>
      <c r="F77" s="76"/>
      <c r="G77" s="1" t="s">
        <v>39</v>
      </c>
      <c r="H77" s="76"/>
      <c r="I77" s="7">
        <v>0</v>
      </c>
      <c r="J77" s="77"/>
      <c r="K77" s="7">
        <v>0</v>
      </c>
      <c r="L77" s="19"/>
      <c r="M77" s="20"/>
      <c r="N77" s="19"/>
      <c r="O77" s="9">
        <f t="shared" si="1"/>
        <v>0</v>
      </c>
      <c r="P77" s="82"/>
      <c r="Q77" s="9">
        <f t="shared" ref="Q77:Q82" si="18">O77*$C$314</f>
        <v>0</v>
      </c>
      <c r="R77" s="82"/>
      <c r="S77" s="9">
        <f t="shared" ref="S77:S82" si="19">O77*$C$315</f>
        <v>0</v>
      </c>
      <c r="T77" s="82"/>
      <c r="U77" s="9">
        <f t="shared" ref="U77:U82" si="20">O77*$C$316</f>
        <v>0</v>
      </c>
      <c r="V77" s="82"/>
      <c r="W77" s="9">
        <f t="shared" ref="W77:W82" si="21">O77*$C$317</f>
        <v>0</v>
      </c>
      <c r="X77" s="82"/>
      <c r="Y77" s="9">
        <f t="shared" ref="Y77:Y82" si="22">O77*$C$318</f>
        <v>0</v>
      </c>
      <c r="Z77" s="82"/>
      <c r="AA77" s="9">
        <f t="shared" ref="AA77:AA82" si="23">O77*$C$319</f>
        <v>0</v>
      </c>
      <c r="AB77" s="6" t="s">
        <v>55</v>
      </c>
      <c r="AC77" s="9">
        <f t="shared" si="8"/>
        <v>0</v>
      </c>
      <c r="AD77" s="9"/>
    </row>
    <row r="78" spans="1:30" x14ac:dyDescent="0.25">
      <c r="A78" s="52">
        <f t="shared" si="17"/>
        <v>56</v>
      </c>
      <c r="B78" s="52"/>
      <c r="C78" s="74">
        <v>311</v>
      </c>
      <c r="D78" s="75"/>
      <c r="E78" s="76" t="s">
        <v>56</v>
      </c>
      <c r="F78" s="76"/>
      <c r="G78" s="78"/>
      <c r="H78" s="76"/>
      <c r="I78" s="7">
        <v>20792062.030000001</v>
      </c>
      <c r="J78" s="77"/>
      <c r="K78" s="7">
        <v>0</v>
      </c>
      <c r="L78" s="19"/>
      <c r="M78" s="20"/>
      <c r="N78" s="19"/>
      <c r="O78" s="9">
        <f t="shared" si="1"/>
        <v>20792062.030000001</v>
      </c>
      <c r="P78" s="82"/>
      <c r="Q78" s="9">
        <f t="shared" si="18"/>
        <v>18193918.531553302</v>
      </c>
      <c r="R78" s="82"/>
      <c r="S78" s="9">
        <f t="shared" si="19"/>
        <v>968734.16662959557</v>
      </c>
      <c r="T78" s="82"/>
      <c r="U78" s="9">
        <f t="shared" si="20"/>
        <v>686026.65408424183</v>
      </c>
      <c r="V78" s="82"/>
      <c r="W78" s="9">
        <f t="shared" si="21"/>
        <v>899593.74236578622</v>
      </c>
      <c r="X78" s="82"/>
      <c r="Y78" s="9">
        <f t="shared" si="22"/>
        <v>0</v>
      </c>
      <c r="Z78" s="82"/>
      <c r="AA78" s="9">
        <f t="shared" si="23"/>
        <v>43788.935367079263</v>
      </c>
      <c r="AB78" s="6" t="s">
        <v>55</v>
      </c>
      <c r="AC78" s="9">
        <f t="shared" si="8"/>
        <v>20792062.030000001</v>
      </c>
      <c r="AD78" s="9"/>
    </row>
    <row r="79" spans="1:30" x14ac:dyDescent="0.25">
      <c r="A79" s="52">
        <f t="shared" si="17"/>
        <v>57</v>
      </c>
      <c r="B79" s="52"/>
      <c r="C79" s="74">
        <v>312</v>
      </c>
      <c r="D79" s="75"/>
      <c r="E79" s="76" t="s">
        <v>57</v>
      </c>
      <c r="F79" s="76"/>
      <c r="G79" s="78"/>
      <c r="H79" s="76"/>
      <c r="I79" s="7">
        <v>41999836.619999997</v>
      </c>
      <c r="J79" s="77"/>
      <c r="K79" s="7">
        <v>0</v>
      </c>
      <c r="L79" s="19"/>
      <c r="M79" s="20"/>
      <c r="N79" s="19"/>
      <c r="O79" s="9">
        <f t="shared" si="1"/>
        <v>41999836.619999997</v>
      </c>
      <c r="P79" s="82"/>
      <c r="Q79" s="9">
        <f t="shared" si="18"/>
        <v>36751602.832863852</v>
      </c>
      <c r="R79" s="82"/>
      <c r="S79" s="9">
        <f t="shared" si="19"/>
        <v>1956837.0211646038</v>
      </c>
      <c r="T79" s="82"/>
      <c r="U79" s="9">
        <f t="shared" si="20"/>
        <v>1385769.595479771</v>
      </c>
      <c r="V79" s="82"/>
      <c r="W79" s="9">
        <f t="shared" si="21"/>
        <v>1817173.7920569002</v>
      </c>
      <c r="X79" s="82"/>
      <c r="Y79" s="9">
        <f t="shared" si="22"/>
        <v>0</v>
      </c>
      <c r="Z79" s="82"/>
      <c r="AA79" s="9">
        <f t="shared" si="23"/>
        <v>88453.378434878992</v>
      </c>
      <c r="AB79" s="6" t="s">
        <v>55</v>
      </c>
      <c r="AC79" s="9">
        <f t="shared" si="8"/>
        <v>41999836.620000012</v>
      </c>
      <c r="AD79" s="9"/>
    </row>
    <row r="80" spans="1:30" x14ac:dyDescent="0.25">
      <c r="A80" s="52">
        <f t="shared" si="17"/>
        <v>58</v>
      </c>
      <c r="B80" s="52"/>
      <c r="C80" s="74">
        <v>314</v>
      </c>
      <c r="D80" s="75"/>
      <c r="E80" s="76" t="s">
        <v>58</v>
      </c>
      <c r="F80" s="76"/>
      <c r="G80" s="78"/>
      <c r="H80" s="76"/>
      <c r="I80" s="7">
        <v>1298204.28</v>
      </c>
      <c r="J80" s="77"/>
      <c r="K80" s="7">
        <v>0</v>
      </c>
      <c r="L80" s="19"/>
      <c r="M80" s="20"/>
      <c r="N80" s="19"/>
      <c r="O80" s="9">
        <f t="shared" si="1"/>
        <v>1298204.28</v>
      </c>
      <c r="P80" s="82"/>
      <c r="Q80" s="9">
        <f t="shared" si="18"/>
        <v>1135982.7069366341</v>
      </c>
      <c r="R80" s="82"/>
      <c r="S80" s="9">
        <f t="shared" si="19"/>
        <v>60485.335196009612</v>
      </c>
      <c r="T80" s="82"/>
      <c r="U80" s="9">
        <f t="shared" si="20"/>
        <v>42833.786145944956</v>
      </c>
      <c r="V80" s="82"/>
      <c r="W80" s="9">
        <f t="shared" si="21"/>
        <v>56168.380265287284</v>
      </c>
      <c r="X80" s="82"/>
      <c r="Y80" s="9">
        <f t="shared" si="22"/>
        <v>0</v>
      </c>
      <c r="Z80" s="82"/>
      <c r="AA80" s="9">
        <f t="shared" si="23"/>
        <v>2734.0714561241462</v>
      </c>
      <c r="AB80" s="6" t="s">
        <v>55</v>
      </c>
      <c r="AC80" s="9">
        <f t="shared" si="8"/>
        <v>1298204.28</v>
      </c>
      <c r="AD80" s="9"/>
    </row>
    <row r="81" spans="1:30" x14ac:dyDescent="0.25">
      <c r="A81" s="52">
        <f t="shared" si="17"/>
        <v>59</v>
      </c>
      <c r="B81" s="52"/>
      <c r="C81" s="74">
        <v>315</v>
      </c>
      <c r="D81" s="75"/>
      <c r="E81" s="76" t="s">
        <v>59</v>
      </c>
      <c r="F81" s="76"/>
      <c r="G81" s="78"/>
      <c r="H81" s="76"/>
      <c r="I81" s="7">
        <v>5180778.72</v>
      </c>
      <c r="J81" s="77"/>
      <c r="K81" s="7">
        <v>0</v>
      </c>
      <c r="L81" s="19"/>
      <c r="M81" s="20"/>
      <c r="N81" s="19"/>
      <c r="O81" s="9">
        <f t="shared" si="1"/>
        <v>5180778.72</v>
      </c>
      <c r="P81" s="82"/>
      <c r="Q81" s="9">
        <f t="shared" si="18"/>
        <v>4533396.7273511924</v>
      </c>
      <c r="R81" s="82"/>
      <c r="S81" s="9">
        <f t="shared" si="19"/>
        <v>241380.45320229078</v>
      </c>
      <c r="T81" s="82"/>
      <c r="U81" s="9">
        <f t="shared" si="20"/>
        <v>170937.94187917977</v>
      </c>
      <c r="V81" s="82"/>
      <c r="W81" s="9">
        <f t="shared" si="21"/>
        <v>224152.66510696473</v>
      </c>
      <c r="X81" s="82"/>
      <c r="Y81" s="9">
        <f t="shared" si="22"/>
        <v>0</v>
      </c>
      <c r="Z81" s="82"/>
      <c r="AA81" s="9">
        <f t="shared" si="23"/>
        <v>10910.932460373177</v>
      </c>
      <c r="AB81" s="6" t="s">
        <v>55</v>
      </c>
      <c r="AC81" s="9">
        <f t="shared" si="8"/>
        <v>5180778.72</v>
      </c>
      <c r="AD81" s="9"/>
    </row>
    <row r="82" spans="1:30" x14ac:dyDescent="0.25">
      <c r="A82" s="52">
        <f t="shared" si="17"/>
        <v>60</v>
      </c>
      <c r="B82" s="52"/>
      <c r="C82" s="74">
        <v>316</v>
      </c>
      <c r="D82" s="75"/>
      <c r="E82" s="76" t="s">
        <v>60</v>
      </c>
      <c r="F82" s="76"/>
      <c r="G82" s="78"/>
      <c r="H82" s="76"/>
      <c r="I82" s="7">
        <v>871879.94</v>
      </c>
      <c r="J82" s="77"/>
      <c r="K82" s="7">
        <v>0</v>
      </c>
      <c r="L82" s="19"/>
      <c r="M82" s="20"/>
      <c r="N82" s="19"/>
      <c r="O82" s="9">
        <f t="shared" si="1"/>
        <v>871879.94</v>
      </c>
      <c r="P82" s="82"/>
      <c r="Q82" s="9">
        <f t="shared" si="18"/>
        <v>762931.18858377985</v>
      </c>
      <c r="R82" s="82"/>
      <c r="S82" s="9">
        <f t="shared" si="19"/>
        <v>40622.228130057272</v>
      </c>
      <c r="T82" s="82"/>
      <c r="U82" s="9">
        <f t="shared" si="20"/>
        <v>28767.366946979499</v>
      </c>
      <c r="V82" s="82"/>
      <c r="W82" s="9">
        <f t="shared" si="21"/>
        <v>37722.941427674123</v>
      </c>
      <c r="X82" s="82"/>
      <c r="Y82" s="9">
        <f t="shared" si="22"/>
        <v>0</v>
      </c>
      <c r="Z82" s="82"/>
      <c r="AA82" s="9">
        <f t="shared" si="23"/>
        <v>1836.2149115093296</v>
      </c>
      <c r="AB82" s="6" t="s">
        <v>55</v>
      </c>
      <c r="AC82" s="9">
        <f t="shared" si="8"/>
        <v>871879.94000000006</v>
      </c>
      <c r="AD82" s="9"/>
    </row>
    <row r="83" spans="1:30" x14ac:dyDescent="0.25">
      <c r="A83" s="52"/>
      <c r="B83" s="52"/>
      <c r="C83" s="74"/>
      <c r="D83" s="75"/>
      <c r="E83" s="76"/>
      <c r="F83" s="76"/>
      <c r="G83" s="78"/>
      <c r="H83" s="76"/>
      <c r="I83" s="7"/>
      <c r="J83" s="77"/>
      <c r="K83" s="7"/>
      <c r="L83" s="19"/>
      <c r="M83" s="20"/>
      <c r="N83" s="19"/>
      <c r="O83" s="9"/>
      <c r="P83" s="82"/>
      <c r="Q83" s="9"/>
      <c r="R83" s="82"/>
      <c r="S83" s="9"/>
      <c r="T83" s="82"/>
      <c r="U83" s="9"/>
      <c r="V83" s="82"/>
      <c r="W83" s="9"/>
      <c r="X83" s="82"/>
      <c r="Y83" s="9"/>
      <c r="Z83" s="82"/>
      <c r="AA83" s="9"/>
      <c r="AB83" s="6"/>
      <c r="AC83" s="9"/>
      <c r="AD83" s="9"/>
    </row>
    <row r="84" spans="1:30" x14ac:dyDescent="0.25">
      <c r="A84" s="52">
        <f>+A82+1</f>
        <v>61</v>
      </c>
      <c r="B84" s="52"/>
      <c r="C84" s="74"/>
      <c r="D84" s="75"/>
      <c r="E84" s="87" t="s">
        <v>73</v>
      </c>
      <c r="F84" s="76"/>
      <c r="G84" s="78"/>
      <c r="H84" s="76"/>
      <c r="I84" s="7"/>
      <c r="J84" s="77"/>
      <c r="K84" s="7"/>
      <c r="L84" s="19"/>
      <c r="M84" s="20"/>
      <c r="N84" s="19"/>
      <c r="O84" s="9"/>
      <c r="P84" s="82"/>
      <c r="Q84" s="9"/>
      <c r="R84" s="82"/>
      <c r="S84" s="9"/>
      <c r="T84" s="82"/>
      <c r="U84" s="9"/>
      <c r="V84" s="82"/>
      <c r="W84" s="9"/>
      <c r="X84" s="82"/>
      <c r="Y84" s="9"/>
      <c r="Z84" s="82"/>
      <c r="AA84" s="9"/>
      <c r="AB84" s="6"/>
      <c r="AC84" s="9"/>
      <c r="AD84" s="9"/>
    </row>
    <row r="85" spans="1:30" x14ac:dyDescent="0.25">
      <c r="A85" s="52">
        <f t="shared" si="17"/>
        <v>62</v>
      </c>
      <c r="B85" s="52"/>
      <c r="C85" s="74">
        <v>310</v>
      </c>
      <c r="D85" s="75"/>
      <c r="E85" s="76" t="s">
        <v>54</v>
      </c>
      <c r="F85" s="76"/>
      <c r="G85" s="1" t="s">
        <v>39</v>
      </c>
      <c r="H85" s="76"/>
      <c r="I85" s="7">
        <v>956528.9</v>
      </c>
      <c r="J85" s="77"/>
      <c r="K85" s="7">
        <v>0</v>
      </c>
      <c r="L85" s="19"/>
      <c r="M85" s="20"/>
      <c r="N85" s="19"/>
      <c r="O85" s="9">
        <f t="shared" si="1"/>
        <v>956528.9</v>
      </c>
      <c r="P85" s="82"/>
      <c r="Q85" s="9">
        <f t="shared" ref="Q85:Q92" si="24">O85*$C$314</f>
        <v>837002.54715314996</v>
      </c>
      <c r="R85" s="82"/>
      <c r="S85" s="9">
        <f t="shared" ref="S85:S92" si="25">O85*$C$315</f>
        <v>44566.153441714392</v>
      </c>
      <c r="T85" s="82"/>
      <c r="U85" s="9">
        <f t="shared" ref="U85:U92" si="26">O85*$C$316</f>
        <v>31560.329122482919</v>
      </c>
      <c r="V85" s="82"/>
      <c r="W85" s="9">
        <f t="shared" ref="W85:W92" si="27">O85*$C$317</f>
        <v>41385.381189728439</v>
      </c>
      <c r="X85" s="82"/>
      <c r="Y85" s="9">
        <f t="shared" ref="Y85:Y92" si="28">O85*$C$318</f>
        <v>0</v>
      </c>
      <c r="Z85" s="82"/>
      <c r="AA85" s="9">
        <f t="shared" ref="AA85:AA92" si="29">O85*$C$319</f>
        <v>2014.4890929244414</v>
      </c>
      <c r="AB85" s="6" t="s">
        <v>55</v>
      </c>
      <c r="AC85" s="9">
        <f t="shared" si="8"/>
        <v>956528.9</v>
      </c>
      <c r="AD85" s="9"/>
    </row>
    <row r="86" spans="1:30" x14ac:dyDescent="0.25">
      <c r="A86" s="52">
        <f t="shared" si="17"/>
        <v>63</v>
      </c>
      <c r="B86" s="52"/>
      <c r="C86" s="74">
        <v>311</v>
      </c>
      <c r="D86" s="75"/>
      <c r="E86" s="76" t="s">
        <v>56</v>
      </c>
      <c r="F86" s="76"/>
      <c r="G86" s="78"/>
      <c r="H86" s="76"/>
      <c r="I86" s="7">
        <v>20769189.190000001</v>
      </c>
      <c r="J86" s="77"/>
      <c r="K86" s="7">
        <v>0</v>
      </c>
      <c r="L86" s="19"/>
      <c r="M86" s="20"/>
      <c r="N86" s="19"/>
      <c r="O86" s="9">
        <f t="shared" si="1"/>
        <v>20769189.190000001</v>
      </c>
      <c r="P86" s="82"/>
      <c r="Q86" s="9">
        <f t="shared" si="24"/>
        <v>18173903.845807135</v>
      </c>
      <c r="R86" s="82"/>
      <c r="S86" s="9">
        <f t="shared" si="25"/>
        <v>967668.48581525963</v>
      </c>
      <c r="T86" s="82"/>
      <c r="U86" s="9">
        <f t="shared" si="26"/>
        <v>685271.97290485888</v>
      </c>
      <c r="V86" s="82"/>
      <c r="W86" s="9">
        <f t="shared" si="27"/>
        <v>898604.1212447813</v>
      </c>
      <c r="X86" s="82"/>
      <c r="Y86" s="9">
        <f t="shared" si="28"/>
        <v>0</v>
      </c>
      <c r="Z86" s="82"/>
      <c r="AA86" s="9">
        <f t="shared" si="29"/>
        <v>43740.76422796971</v>
      </c>
      <c r="AB86" s="6" t="s">
        <v>55</v>
      </c>
      <c r="AC86" s="9">
        <f t="shared" si="8"/>
        <v>20769189.190000005</v>
      </c>
      <c r="AD86" s="9"/>
    </row>
    <row r="87" spans="1:30" x14ac:dyDescent="0.25">
      <c r="A87" s="52">
        <f t="shared" si="17"/>
        <v>64</v>
      </c>
      <c r="B87" s="52"/>
      <c r="C87" s="74">
        <v>312</v>
      </c>
      <c r="D87" s="75"/>
      <c r="E87" s="76" t="s">
        <v>57</v>
      </c>
      <c r="F87" s="76"/>
      <c r="G87" s="78"/>
      <c r="H87" s="76"/>
      <c r="I87" s="7">
        <v>55182836.43</v>
      </c>
      <c r="J87" s="77"/>
      <c r="K87" s="7">
        <v>0</v>
      </c>
      <c r="L87" s="19"/>
      <c r="M87" s="20"/>
      <c r="N87" s="19"/>
      <c r="O87" s="9">
        <f t="shared" si="1"/>
        <v>55182836.43</v>
      </c>
      <c r="P87" s="82"/>
      <c r="Q87" s="9">
        <f t="shared" si="24"/>
        <v>48287275.63907963</v>
      </c>
      <c r="R87" s="82"/>
      <c r="S87" s="9">
        <f t="shared" si="25"/>
        <v>2571053.2694709036</v>
      </c>
      <c r="T87" s="82"/>
      <c r="U87" s="9">
        <f t="shared" si="26"/>
        <v>1820737.9616475157</v>
      </c>
      <c r="V87" s="82"/>
      <c r="W87" s="9">
        <f t="shared" si="27"/>
        <v>2387552.2431010534</v>
      </c>
      <c r="X87" s="82"/>
      <c r="Y87" s="9">
        <f t="shared" si="28"/>
        <v>0</v>
      </c>
      <c r="Z87" s="82"/>
      <c r="AA87" s="9">
        <f t="shared" si="29"/>
        <v>116217.31670090524</v>
      </c>
      <c r="AB87" s="6" t="s">
        <v>55</v>
      </c>
      <c r="AC87" s="9">
        <f t="shared" si="8"/>
        <v>55182836.430000007</v>
      </c>
      <c r="AD87" s="9"/>
    </row>
    <row r="88" spans="1:30" x14ac:dyDescent="0.25">
      <c r="A88" s="52">
        <f t="shared" si="17"/>
        <v>65</v>
      </c>
      <c r="B88" s="52"/>
      <c r="C88" s="74" t="s">
        <v>74</v>
      </c>
      <c r="D88" s="75"/>
      <c r="E88" s="76" t="s">
        <v>75</v>
      </c>
      <c r="F88" s="76"/>
      <c r="G88" s="78"/>
      <c r="H88" s="76"/>
      <c r="I88" s="7">
        <v>5196477.55</v>
      </c>
      <c r="J88" s="77"/>
      <c r="K88" s="7">
        <v>0</v>
      </c>
      <c r="L88" s="19"/>
      <c r="M88" s="20"/>
      <c r="N88" s="19"/>
      <c r="O88" s="9">
        <f>+I88+K88</f>
        <v>5196477.55</v>
      </c>
      <c r="P88" s="82"/>
      <c r="Q88" s="9">
        <f t="shared" si="24"/>
        <v>4547133.8561481619</v>
      </c>
      <c r="R88" s="82"/>
      <c r="S88" s="9">
        <f t="shared" si="25"/>
        <v>242111.88585072974</v>
      </c>
      <c r="T88" s="82"/>
      <c r="U88" s="9">
        <f t="shared" si="26"/>
        <v>171455.91916312583</v>
      </c>
      <c r="V88" s="82"/>
      <c r="W88" s="9">
        <f t="shared" si="27"/>
        <v>224831.89399778313</v>
      </c>
      <c r="X88" s="82"/>
      <c r="Y88" s="9">
        <f t="shared" si="28"/>
        <v>0</v>
      </c>
      <c r="Z88" s="82"/>
      <c r="AA88" s="9">
        <f t="shared" si="29"/>
        <v>10943.994840199521</v>
      </c>
      <c r="AB88" s="6" t="s">
        <v>55</v>
      </c>
      <c r="AC88" s="9">
        <f>SUM(Q88:AB88)</f>
        <v>5196477.5499999989</v>
      </c>
      <c r="AD88" s="9"/>
    </row>
    <row r="89" spans="1:30" x14ac:dyDescent="0.25">
      <c r="A89" s="52">
        <f t="shared" si="17"/>
        <v>66</v>
      </c>
      <c r="B89" s="52"/>
      <c r="C89" s="74" t="s">
        <v>65</v>
      </c>
      <c r="D89" s="75"/>
      <c r="E89" s="76" t="s">
        <v>63</v>
      </c>
      <c r="F89" s="76"/>
      <c r="G89" s="78"/>
      <c r="H89" s="76"/>
      <c r="I89" s="7">
        <v>12311.2</v>
      </c>
      <c r="J89" s="77"/>
      <c r="K89" s="7">
        <v>0</v>
      </c>
      <c r="L89" s="19"/>
      <c r="M89" s="20"/>
      <c r="N89" s="19"/>
      <c r="O89" s="9">
        <f t="shared" si="1"/>
        <v>12311.2</v>
      </c>
      <c r="P89" s="82"/>
      <c r="Q89" s="9">
        <f t="shared" si="24"/>
        <v>10772.81173471273</v>
      </c>
      <c r="R89" s="82"/>
      <c r="S89" s="9">
        <f t="shared" si="25"/>
        <v>573.59775355625356</v>
      </c>
      <c r="T89" s="82"/>
      <c r="U89" s="9">
        <f t="shared" si="26"/>
        <v>406.20364308147066</v>
      </c>
      <c r="V89" s="82"/>
      <c r="W89" s="9">
        <f t="shared" si="27"/>
        <v>532.65897653796424</v>
      </c>
      <c r="X89" s="82"/>
      <c r="Y89" s="9">
        <f t="shared" si="28"/>
        <v>0</v>
      </c>
      <c r="Z89" s="82"/>
      <c r="AA89" s="9">
        <f t="shared" si="29"/>
        <v>25.92789211158323</v>
      </c>
      <c r="AB89" s="6" t="s">
        <v>55</v>
      </c>
      <c r="AC89" s="9">
        <f t="shared" si="8"/>
        <v>12311.200000000004</v>
      </c>
      <c r="AD89" s="9"/>
    </row>
    <row r="90" spans="1:30" x14ac:dyDescent="0.25">
      <c r="A90" s="52">
        <f t="shared" si="17"/>
        <v>67</v>
      </c>
      <c r="B90" s="52"/>
      <c r="C90" s="74">
        <v>314</v>
      </c>
      <c r="D90" s="75"/>
      <c r="E90" s="76" t="s">
        <v>58</v>
      </c>
      <c r="F90" s="76"/>
      <c r="G90" s="78"/>
      <c r="H90" s="76"/>
      <c r="I90" s="7">
        <v>17239777.370000001</v>
      </c>
      <c r="J90" s="77"/>
      <c r="K90" s="7">
        <v>0</v>
      </c>
      <c r="L90" s="19"/>
      <c r="M90" s="20"/>
      <c r="N90" s="19"/>
      <c r="O90" s="9">
        <f t="shared" si="1"/>
        <v>17239777.370000001</v>
      </c>
      <c r="P90" s="82"/>
      <c r="Q90" s="9">
        <f t="shared" si="24"/>
        <v>15085521.797661558</v>
      </c>
      <c r="R90" s="82"/>
      <c r="S90" s="9">
        <f t="shared" si="25"/>
        <v>803227.75775244785</v>
      </c>
      <c r="T90" s="82"/>
      <c r="U90" s="9">
        <f t="shared" si="26"/>
        <v>568820.29157251073</v>
      </c>
      <c r="V90" s="82"/>
      <c r="W90" s="9">
        <f t="shared" si="27"/>
        <v>745899.84482800681</v>
      </c>
      <c r="X90" s="82"/>
      <c r="Y90" s="9">
        <f t="shared" si="28"/>
        <v>0</v>
      </c>
      <c r="Z90" s="82"/>
      <c r="AA90" s="9">
        <f t="shared" si="29"/>
        <v>36307.67818547941</v>
      </c>
      <c r="AB90" s="6" t="s">
        <v>55</v>
      </c>
      <c r="AC90" s="9">
        <f t="shared" si="8"/>
        <v>17239777.370000001</v>
      </c>
      <c r="AD90" s="9"/>
    </row>
    <row r="91" spans="1:30" x14ac:dyDescent="0.25">
      <c r="A91" s="52">
        <f t="shared" si="17"/>
        <v>68</v>
      </c>
      <c r="B91" s="52"/>
      <c r="C91" s="74">
        <v>315</v>
      </c>
      <c r="D91" s="75"/>
      <c r="E91" s="76" t="s">
        <v>59</v>
      </c>
      <c r="F91" s="76"/>
      <c r="G91" s="78"/>
      <c r="H91" s="76"/>
      <c r="I91" s="7">
        <v>5464597.4000000004</v>
      </c>
      <c r="J91" s="77"/>
      <c r="K91" s="7">
        <v>0</v>
      </c>
      <c r="L91" s="19"/>
      <c r="M91" s="20"/>
      <c r="N91" s="19"/>
      <c r="O91" s="9">
        <f t="shared" si="1"/>
        <v>5464597.4000000004</v>
      </c>
      <c r="P91" s="82"/>
      <c r="Q91" s="9">
        <f t="shared" si="24"/>
        <v>4781749.869728433</v>
      </c>
      <c r="R91" s="82"/>
      <c r="S91" s="9">
        <f t="shared" si="25"/>
        <v>254604.00226861265</v>
      </c>
      <c r="T91" s="82"/>
      <c r="U91" s="9">
        <f t="shared" si="26"/>
        <v>180302.43776833554</v>
      </c>
      <c r="V91" s="82"/>
      <c r="W91" s="9">
        <f t="shared" si="27"/>
        <v>236432.42399408837</v>
      </c>
      <c r="X91" s="82"/>
      <c r="Y91" s="9">
        <f t="shared" si="28"/>
        <v>0</v>
      </c>
      <c r="Z91" s="82"/>
      <c r="AA91" s="9">
        <f t="shared" si="29"/>
        <v>11508.666240532055</v>
      </c>
      <c r="AB91" s="6" t="s">
        <v>55</v>
      </c>
      <c r="AC91" s="9">
        <f t="shared" si="8"/>
        <v>5464597.4000000013</v>
      </c>
      <c r="AD91" s="9"/>
    </row>
    <row r="92" spans="1:30" x14ac:dyDescent="0.25">
      <c r="A92" s="52">
        <f t="shared" si="17"/>
        <v>69</v>
      </c>
      <c r="B92" s="52"/>
      <c r="C92" s="74">
        <v>316</v>
      </c>
      <c r="D92" s="75"/>
      <c r="E92" s="76" t="s">
        <v>60</v>
      </c>
      <c r="F92" s="76"/>
      <c r="G92" s="78"/>
      <c r="H92" s="76"/>
      <c r="I92" s="7">
        <v>2855234.82</v>
      </c>
      <c r="J92" s="77"/>
      <c r="K92" s="7">
        <v>0</v>
      </c>
      <c r="L92" s="19"/>
      <c r="M92" s="20"/>
      <c r="N92" s="19"/>
      <c r="O92" s="9">
        <f t="shared" si="1"/>
        <v>2855234.82</v>
      </c>
      <c r="P92" s="82"/>
      <c r="Q92" s="9">
        <f t="shared" si="24"/>
        <v>2498449.1499006096</v>
      </c>
      <c r="R92" s="82"/>
      <c r="S92" s="9">
        <f t="shared" si="25"/>
        <v>133029.78415000925</v>
      </c>
      <c r="T92" s="82"/>
      <c r="U92" s="9">
        <f t="shared" si="26"/>
        <v>94207.452217254773</v>
      </c>
      <c r="V92" s="82"/>
      <c r="W92" s="9">
        <f t="shared" si="27"/>
        <v>123535.19210123777</v>
      </c>
      <c r="X92" s="82"/>
      <c r="Y92" s="9">
        <f t="shared" si="28"/>
        <v>0</v>
      </c>
      <c r="Z92" s="82"/>
      <c r="AA92" s="9">
        <f t="shared" si="29"/>
        <v>6013.2416308886022</v>
      </c>
      <c r="AB92" s="6" t="s">
        <v>55</v>
      </c>
      <c r="AC92" s="9">
        <f t="shared" si="8"/>
        <v>2855234.82</v>
      </c>
      <c r="AD92" s="9"/>
    </row>
    <row r="93" spans="1:30" x14ac:dyDescent="0.25">
      <c r="A93" s="52"/>
      <c r="B93" s="52"/>
      <c r="C93" s="74"/>
      <c r="D93" s="75"/>
      <c r="E93" s="76"/>
      <c r="F93" s="76"/>
      <c r="G93" s="78"/>
      <c r="H93" s="76"/>
      <c r="I93" s="7"/>
      <c r="J93" s="77"/>
      <c r="K93" s="7"/>
      <c r="L93" s="19"/>
      <c r="M93" s="20"/>
      <c r="N93" s="19"/>
      <c r="O93" s="9"/>
      <c r="P93" s="82"/>
      <c r="Q93" s="9"/>
      <c r="R93" s="82"/>
      <c r="S93" s="9"/>
      <c r="T93" s="82"/>
      <c r="U93" s="9"/>
      <c r="V93" s="82"/>
      <c r="W93" s="9"/>
      <c r="X93" s="82"/>
      <c r="Y93" s="9"/>
      <c r="Z93" s="82"/>
      <c r="AA93" s="9"/>
      <c r="AB93" s="6"/>
      <c r="AC93" s="9"/>
      <c r="AD93" s="9"/>
    </row>
    <row r="94" spans="1:30" x14ac:dyDescent="0.25">
      <c r="A94" s="52">
        <f>+A92+1</f>
        <v>70</v>
      </c>
      <c r="B94" s="52"/>
      <c r="C94" s="74"/>
      <c r="D94" s="75"/>
      <c r="E94" s="87" t="s">
        <v>76</v>
      </c>
      <c r="F94" s="76"/>
      <c r="G94" s="78"/>
      <c r="H94" s="76"/>
      <c r="I94" s="7"/>
      <c r="J94" s="77"/>
      <c r="K94" s="7"/>
      <c r="L94" s="19"/>
      <c r="M94" s="20"/>
      <c r="N94" s="19"/>
      <c r="O94" s="9"/>
      <c r="P94" s="82"/>
      <c r="Q94" s="9"/>
      <c r="R94" s="82"/>
      <c r="S94" s="9"/>
      <c r="T94" s="82"/>
      <c r="U94" s="9"/>
      <c r="V94" s="82"/>
      <c r="W94" s="9"/>
      <c r="X94" s="82"/>
      <c r="Y94" s="9"/>
      <c r="Z94" s="82"/>
      <c r="AA94" s="9"/>
      <c r="AB94" s="6"/>
      <c r="AC94" s="9"/>
      <c r="AD94" s="9"/>
    </row>
    <row r="95" spans="1:30" x14ac:dyDescent="0.25">
      <c r="A95" s="52">
        <f t="shared" si="17"/>
        <v>71</v>
      </c>
      <c r="B95" s="52"/>
      <c r="C95" s="74">
        <v>330</v>
      </c>
      <c r="D95" s="75"/>
      <c r="E95" s="76" t="s">
        <v>54</v>
      </c>
      <c r="F95" s="76"/>
      <c r="G95" s="1" t="s">
        <v>39</v>
      </c>
      <c r="H95" s="76"/>
      <c r="I95" s="7">
        <v>226487.71</v>
      </c>
      <c r="J95" s="77"/>
      <c r="K95" s="7">
        <v>0</v>
      </c>
      <c r="L95" s="19"/>
      <c r="M95" s="20"/>
      <c r="N95" s="19"/>
      <c r="O95" s="9">
        <f t="shared" si="1"/>
        <v>226487.71</v>
      </c>
      <c r="P95" s="82"/>
      <c r="Q95" s="9">
        <f t="shared" ref="Q95:Q100" si="30">O95*$C$314</f>
        <v>198186.16057380382</v>
      </c>
      <c r="R95" s="82"/>
      <c r="S95" s="9">
        <f t="shared" ref="S95:S100" si="31">O95*$C$315</f>
        <v>10552.410948087936</v>
      </c>
      <c r="T95" s="82"/>
      <c r="U95" s="9">
        <f t="shared" ref="U95:U100" si="32">O95*$C$316</f>
        <v>7472.8810282652885</v>
      </c>
      <c r="V95" s="82"/>
      <c r="W95" s="9">
        <f t="shared" ref="W95:W100" si="33">O95*$C$317</f>
        <v>9799.2650437834855</v>
      </c>
      <c r="X95" s="82"/>
      <c r="Y95" s="9">
        <f t="shared" ref="Y95:Y100" si="34">O95*$C$318</f>
        <v>0</v>
      </c>
      <c r="Z95" s="82"/>
      <c r="AA95" s="9">
        <f t="shared" ref="AA95:AA100" si="35">O95*$C$319</f>
        <v>476.99240605948648</v>
      </c>
      <c r="AB95" s="6" t="s">
        <v>55</v>
      </c>
      <c r="AC95" s="9">
        <f t="shared" si="8"/>
        <v>226487.71000000002</v>
      </c>
      <c r="AD95" s="9"/>
    </row>
    <row r="96" spans="1:30" x14ac:dyDescent="0.25">
      <c r="A96" s="52">
        <f t="shared" si="17"/>
        <v>72</v>
      </c>
      <c r="B96" s="52"/>
      <c r="C96" s="74">
        <v>331</v>
      </c>
      <c r="D96" s="75"/>
      <c r="E96" s="76" t="s">
        <v>56</v>
      </c>
      <c r="F96" s="76"/>
      <c r="G96" s="78"/>
      <c r="H96" s="76"/>
      <c r="I96" s="7">
        <v>3482503.56</v>
      </c>
      <c r="J96" s="77"/>
      <c r="K96" s="7">
        <v>0</v>
      </c>
      <c r="L96" s="19"/>
      <c r="M96" s="20"/>
      <c r="N96" s="19"/>
      <c r="O96" s="9">
        <f t="shared" si="1"/>
        <v>3482503.56</v>
      </c>
      <c r="P96" s="82"/>
      <c r="Q96" s="9">
        <f t="shared" si="30"/>
        <v>3047335.3708287459</v>
      </c>
      <c r="R96" s="82"/>
      <c r="S96" s="9">
        <f t="shared" si="31"/>
        <v>162255.2000428598</v>
      </c>
      <c r="T96" s="82"/>
      <c r="U96" s="9">
        <f t="shared" si="32"/>
        <v>114903.96006207282</v>
      </c>
      <c r="V96" s="82"/>
      <c r="W96" s="9">
        <f t="shared" si="33"/>
        <v>150674.73374321082</v>
      </c>
      <c r="X96" s="82"/>
      <c r="Y96" s="9">
        <f t="shared" si="34"/>
        <v>0</v>
      </c>
      <c r="Z96" s="82"/>
      <c r="AA96" s="9">
        <f t="shared" si="35"/>
        <v>7334.2953231110296</v>
      </c>
      <c r="AB96" s="6" t="s">
        <v>55</v>
      </c>
      <c r="AC96" s="9">
        <f t="shared" si="8"/>
        <v>3482503.56</v>
      </c>
      <c r="AD96" s="9"/>
    </row>
    <row r="97" spans="1:30" x14ac:dyDescent="0.25">
      <c r="A97" s="52">
        <f>+A96+1</f>
        <v>73</v>
      </c>
      <c r="B97" s="52"/>
      <c r="C97" s="74">
        <v>332</v>
      </c>
      <c r="D97" s="75"/>
      <c r="E97" s="76" t="s">
        <v>77</v>
      </c>
      <c r="F97" s="76"/>
      <c r="G97" s="78"/>
      <c r="H97" s="76"/>
      <c r="I97" s="7">
        <v>4771430.03</v>
      </c>
      <c r="J97" s="77"/>
      <c r="K97" s="7">
        <v>0</v>
      </c>
      <c r="L97" s="19"/>
      <c r="M97" s="20"/>
      <c r="N97" s="19"/>
      <c r="O97" s="9">
        <f t="shared" si="1"/>
        <v>4771430.03</v>
      </c>
      <c r="P97" s="82"/>
      <c r="Q97" s="9">
        <f t="shared" si="30"/>
        <v>4175199.608368373</v>
      </c>
      <c r="R97" s="82"/>
      <c r="S97" s="9">
        <f t="shared" si="31"/>
        <v>222308.26779346023</v>
      </c>
      <c r="T97" s="82"/>
      <c r="U97" s="9">
        <f t="shared" si="32"/>
        <v>157431.62818363204</v>
      </c>
      <c r="V97" s="82"/>
      <c r="W97" s="9">
        <f t="shared" si="33"/>
        <v>206441.6983236653</v>
      </c>
      <c r="X97" s="82"/>
      <c r="Y97" s="9">
        <f t="shared" si="34"/>
        <v>0</v>
      </c>
      <c r="Z97" s="82"/>
      <c r="AA97" s="9">
        <f t="shared" si="35"/>
        <v>10048.82733087013</v>
      </c>
      <c r="AB97" s="6" t="s">
        <v>55</v>
      </c>
      <c r="AC97" s="9">
        <f t="shared" si="8"/>
        <v>4771430.0300000012</v>
      </c>
      <c r="AD97" s="9"/>
    </row>
    <row r="98" spans="1:30" x14ac:dyDescent="0.25">
      <c r="A98" s="52">
        <f>+A97+1</f>
        <v>74</v>
      </c>
      <c r="B98" s="52"/>
      <c r="C98" s="74">
        <v>333</v>
      </c>
      <c r="D98" s="75"/>
      <c r="E98" s="76" t="s">
        <v>78</v>
      </c>
      <c r="F98" s="76"/>
      <c r="G98" s="78"/>
      <c r="H98" s="76"/>
      <c r="I98" s="7">
        <v>7986215.1799999997</v>
      </c>
      <c r="J98" s="77"/>
      <c r="K98" s="7">
        <v>0</v>
      </c>
      <c r="L98" s="19"/>
      <c r="M98" s="20"/>
      <c r="N98" s="19"/>
      <c r="O98" s="9">
        <f t="shared" si="1"/>
        <v>7986215.1799999997</v>
      </c>
      <c r="P98" s="82"/>
      <c r="Q98" s="9">
        <f t="shared" si="30"/>
        <v>6988270.2423033444</v>
      </c>
      <c r="R98" s="82"/>
      <c r="S98" s="9">
        <f t="shared" si="31"/>
        <v>372090.05512580823</v>
      </c>
      <c r="T98" s="82"/>
      <c r="U98" s="9">
        <f t="shared" si="32"/>
        <v>263502.31500979129</v>
      </c>
      <c r="V98" s="82"/>
      <c r="W98" s="9">
        <f t="shared" si="33"/>
        <v>345533.27085830411</v>
      </c>
      <c r="X98" s="82"/>
      <c r="Y98" s="9">
        <f t="shared" si="34"/>
        <v>0</v>
      </c>
      <c r="Z98" s="82"/>
      <c r="AA98" s="9">
        <f t="shared" si="35"/>
        <v>16819.296702752632</v>
      </c>
      <c r="AB98" s="6" t="s">
        <v>55</v>
      </c>
      <c r="AC98" s="9">
        <f t="shared" si="8"/>
        <v>7986215.1800000006</v>
      </c>
      <c r="AD98" s="9"/>
    </row>
    <row r="99" spans="1:30" x14ac:dyDescent="0.25">
      <c r="A99" s="52">
        <f>+A98+1</f>
        <v>75</v>
      </c>
      <c r="B99" s="52"/>
      <c r="C99" s="74">
        <v>334</v>
      </c>
      <c r="D99" s="75"/>
      <c r="E99" s="76" t="s">
        <v>79</v>
      </c>
      <c r="F99" s="76"/>
      <c r="G99" s="78"/>
      <c r="H99" s="76"/>
      <c r="I99" s="7">
        <v>2591492.5499999998</v>
      </c>
      <c r="J99" s="77"/>
      <c r="K99" s="7">
        <v>0</v>
      </c>
      <c r="L99" s="19"/>
      <c r="M99" s="20"/>
      <c r="N99" s="19"/>
      <c r="O99" s="9">
        <f t="shared" si="1"/>
        <v>2591492.5499999998</v>
      </c>
      <c r="P99" s="82"/>
      <c r="Q99" s="9">
        <f t="shared" si="30"/>
        <v>2267663.700781452</v>
      </c>
      <c r="R99" s="82"/>
      <c r="S99" s="9">
        <f t="shared" si="31"/>
        <v>120741.6259209311</v>
      </c>
      <c r="T99" s="82"/>
      <c r="U99" s="9">
        <f t="shared" si="32"/>
        <v>85505.370299279515</v>
      </c>
      <c r="V99" s="82"/>
      <c r="W99" s="9">
        <f t="shared" si="33"/>
        <v>112124.06340476632</v>
      </c>
      <c r="X99" s="82"/>
      <c r="Y99" s="9">
        <f t="shared" si="34"/>
        <v>0</v>
      </c>
      <c r="Z99" s="82"/>
      <c r="AA99" s="9">
        <f t="shared" si="35"/>
        <v>5457.789593571033</v>
      </c>
      <c r="AB99" s="6" t="s">
        <v>55</v>
      </c>
      <c r="AC99" s="9">
        <f t="shared" si="8"/>
        <v>2591492.5499999998</v>
      </c>
      <c r="AD99" s="9"/>
    </row>
    <row r="100" spans="1:30" x14ac:dyDescent="0.25">
      <c r="A100" s="52">
        <f>+A99+1</f>
        <v>76</v>
      </c>
      <c r="B100" s="52"/>
      <c r="C100" s="74">
        <v>335</v>
      </c>
      <c r="D100" s="75"/>
      <c r="E100" s="76" t="s">
        <v>80</v>
      </c>
      <c r="F100" s="76"/>
      <c r="G100" s="78"/>
      <c r="H100" s="76"/>
      <c r="I100" s="7">
        <v>4251794.47</v>
      </c>
      <c r="J100" s="77"/>
      <c r="K100" s="7">
        <v>0</v>
      </c>
      <c r="L100" s="19"/>
      <c r="M100" s="20"/>
      <c r="N100" s="19"/>
      <c r="O100" s="9">
        <f t="shared" si="1"/>
        <v>4251794.47</v>
      </c>
      <c r="P100" s="82"/>
      <c r="Q100" s="9">
        <f t="shared" si="30"/>
        <v>3720496.8938854611</v>
      </c>
      <c r="R100" s="82"/>
      <c r="S100" s="9">
        <f t="shared" si="31"/>
        <v>198097.64739220394</v>
      </c>
      <c r="T100" s="82"/>
      <c r="U100" s="9">
        <f t="shared" si="32"/>
        <v>140286.43863698505</v>
      </c>
      <c r="V100" s="82"/>
      <c r="W100" s="9">
        <f t="shared" si="33"/>
        <v>183959.03655532977</v>
      </c>
      <c r="X100" s="82"/>
      <c r="Y100" s="9">
        <f t="shared" si="34"/>
        <v>0</v>
      </c>
      <c r="Z100" s="82"/>
      <c r="AA100" s="9">
        <f t="shared" si="35"/>
        <v>8954.4535300203224</v>
      </c>
      <c r="AB100" s="6" t="s">
        <v>55</v>
      </c>
      <c r="AC100" s="9">
        <f t="shared" si="8"/>
        <v>4251794.47</v>
      </c>
      <c r="AD100" s="9"/>
    </row>
    <row r="101" spans="1:30" x14ac:dyDescent="0.25">
      <c r="A101" s="52"/>
      <c r="B101" s="52"/>
      <c r="C101" s="74"/>
      <c r="D101" s="75"/>
      <c r="E101" s="76"/>
      <c r="F101" s="76"/>
      <c r="G101" s="78"/>
      <c r="H101" s="76"/>
      <c r="I101" s="7"/>
      <c r="J101" s="77"/>
      <c r="K101" s="7"/>
      <c r="L101" s="19"/>
      <c r="M101" s="20"/>
      <c r="N101" s="19"/>
      <c r="O101" s="9"/>
      <c r="P101" s="82"/>
      <c r="Q101" s="9"/>
      <c r="R101" s="82"/>
      <c r="S101" s="9"/>
      <c r="T101" s="82"/>
      <c r="U101" s="9"/>
      <c r="V101" s="82"/>
      <c r="W101" s="9"/>
      <c r="X101" s="82"/>
      <c r="Y101" s="9"/>
      <c r="Z101" s="82"/>
      <c r="AA101" s="9"/>
      <c r="AB101" s="6"/>
      <c r="AC101" s="9"/>
      <c r="AD101" s="9"/>
    </row>
    <row r="102" spans="1:30" x14ac:dyDescent="0.25">
      <c r="A102" s="52">
        <f>+A100+1</f>
        <v>77</v>
      </c>
      <c r="B102" s="52"/>
      <c r="C102" s="74"/>
      <c r="D102" s="75"/>
      <c r="E102" s="87" t="s">
        <v>81</v>
      </c>
      <c r="F102" s="76"/>
      <c r="G102" s="78"/>
      <c r="H102" s="76"/>
      <c r="I102" s="7"/>
      <c r="J102" s="77"/>
      <c r="K102" s="7"/>
      <c r="L102" s="19"/>
      <c r="M102" s="20"/>
      <c r="N102" s="19"/>
      <c r="O102" s="9"/>
      <c r="P102" s="82"/>
      <c r="Q102" s="9"/>
      <c r="R102" s="82"/>
      <c r="S102" s="9"/>
      <c r="T102" s="82"/>
      <c r="U102" s="9"/>
      <c r="V102" s="82"/>
      <c r="W102" s="9"/>
      <c r="X102" s="82"/>
      <c r="Y102" s="9"/>
      <c r="Z102" s="82"/>
      <c r="AA102" s="9"/>
      <c r="AB102" s="6"/>
      <c r="AC102" s="9"/>
      <c r="AD102" s="9"/>
    </row>
    <row r="103" spans="1:30" x14ac:dyDescent="0.25">
      <c r="A103" s="52">
        <f>+A102+1</f>
        <v>78</v>
      </c>
      <c r="B103" s="52"/>
      <c r="C103" s="74">
        <v>340</v>
      </c>
      <c r="D103" s="75"/>
      <c r="E103" s="88" t="s">
        <v>82</v>
      </c>
      <c r="F103" s="76"/>
      <c r="G103" s="1" t="s">
        <v>39</v>
      </c>
      <c r="H103" s="76"/>
      <c r="I103" s="7">
        <v>0</v>
      </c>
      <c r="J103" s="77"/>
      <c r="K103" s="7">
        <v>0</v>
      </c>
      <c r="L103" s="19"/>
      <c r="M103" s="20"/>
      <c r="N103" s="19"/>
      <c r="O103" s="9">
        <f>+I103+K103</f>
        <v>0</v>
      </c>
      <c r="P103" s="82"/>
      <c r="Q103" s="9">
        <f>O103*$C$314</f>
        <v>0</v>
      </c>
      <c r="R103" s="82"/>
      <c r="S103" s="9">
        <f>O103*$C$315</f>
        <v>0</v>
      </c>
      <c r="T103" s="82"/>
      <c r="U103" s="9">
        <f>O103*$C$316</f>
        <v>0</v>
      </c>
      <c r="V103" s="82"/>
      <c r="W103" s="9">
        <f>O103*$C$317</f>
        <v>0</v>
      </c>
      <c r="X103" s="82"/>
      <c r="Y103" s="9">
        <f>O103*$C$318</f>
        <v>0</v>
      </c>
      <c r="Z103" s="82"/>
      <c r="AA103" s="9">
        <f>O103*$C$319</f>
        <v>0</v>
      </c>
      <c r="AB103" s="6" t="s">
        <v>55</v>
      </c>
      <c r="AC103" s="9">
        <f>SUM(Q103:AB103)</f>
        <v>0</v>
      </c>
      <c r="AD103" s="9"/>
    </row>
    <row r="104" spans="1:30" x14ac:dyDescent="0.25">
      <c r="A104" s="52"/>
      <c r="B104" s="52"/>
      <c r="C104" s="74"/>
      <c r="D104" s="75"/>
      <c r="E104" s="76"/>
      <c r="F104" s="76"/>
      <c r="G104" s="78"/>
      <c r="H104" s="76"/>
      <c r="I104" s="7"/>
      <c r="J104" s="77"/>
      <c r="K104" s="7"/>
      <c r="L104" s="19"/>
      <c r="M104" s="20"/>
      <c r="N104" s="19"/>
      <c r="O104" s="9"/>
      <c r="P104" s="82"/>
      <c r="Q104" s="9"/>
      <c r="R104" s="82"/>
      <c r="S104" s="9"/>
      <c r="T104" s="82"/>
      <c r="U104" s="9"/>
      <c r="V104" s="82"/>
      <c r="W104" s="9"/>
      <c r="X104" s="82"/>
      <c r="Y104" s="9"/>
      <c r="Z104" s="82"/>
      <c r="AA104" s="9"/>
      <c r="AB104" s="6"/>
      <c r="AC104" s="9"/>
      <c r="AD104" s="9"/>
    </row>
    <row r="105" spans="1:30" x14ac:dyDescent="0.25">
      <c r="A105" s="52">
        <f>+A103+1</f>
        <v>79</v>
      </c>
      <c r="B105" s="52"/>
      <c r="C105" s="74"/>
      <c r="D105" s="75"/>
      <c r="E105" s="87" t="s">
        <v>61</v>
      </c>
      <c r="F105" s="76"/>
      <c r="G105" s="78"/>
      <c r="H105" s="76"/>
      <c r="I105" s="7"/>
      <c r="J105" s="77"/>
      <c r="K105" s="7"/>
      <c r="L105" s="19"/>
      <c r="M105" s="20"/>
      <c r="N105" s="19"/>
      <c r="O105" s="9"/>
      <c r="P105" s="82"/>
      <c r="Q105" s="9"/>
      <c r="R105" s="82"/>
      <c r="S105" s="9"/>
      <c r="T105" s="82"/>
      <c r="U105" s="9"/>
      <c r="V105" s="82"/>
      <c r="W105" s="9"/>
      <c r="X105" s="82"/>
      <c r="Y105" s="9"/>
      <c r="Z105" s="82"/>
      <c r="AA105" s="9"/>
      <c r="AB105" s="6"/>
      <c r="AC105" s="9"/>
      <c r="AD105" s="9"/>
    </row>
    <row r="106" spans="1:30" x14ac:dyDescent="0.25">
      <c r="A106" s="52">
        <f t="shared" ref="A106:A113" si="36">+A105+1</f>
        <v>80</v>
      </c>
      <c r="B106" s="52"/>
      <c r="C106" s="74">
        <v>340</v>
      </c>
      <c r="D106" s="75"/>
      <c r="E106" s="88" t="s">
        <v>82</v>
      </c>
      <c r="F106" s="76"/>
      <c r="G106" s="1" t="s">
        <v>39</v>
      </c>
      <c r="H106" s="76"/>
      <c r="I106" s="7">
        <v>1659518.5899999999</v>
      </c>
      <c r="J106" s="77"/>
      <c r="K106" s="7">
        <v>0</v>
      </c>
      <c r="L106" s="19"/>
      <c r="M106" s="20"/>
      <c r="N106" s="19"/>
      <c r="O106" s="9">
        <f t="shared" ref="O106:O112" si="37">+I106+K106</f>
        <v>1659518.5899999999</v>
      </c>
      <c r="P106" s="82"/>
      <c r="Q106" s="9">
        <f t="shared" ref="Q106:Q113" si="38">O106*$C$314</f>
        <v>1452147.746793645</v>
      </c>
      <c r="R106" s="82"/>
      <c r="S106" s="9">
        <f t="shared" ref="S106:S113" si="39">O106*$C$315</f>
        <v>77319.524921115837</v>
      </c>
      <c r="T106" s="82"/>
      <c r="U106" s="9">
        <f t="shared" ref="U106:U113" si="40">O106*$C$316</f>
        <v>54755.222644374662</v>
      </c>
      <c r="V106" s="82"/>
      <c r="W106" s="9">
        <f t="shared" ref="W106:W113" si="41">O106*$C$317</f>
        <v>71801.081429521524</v>
      </c>
      <c r="X106" s="82"/>
      <c r="Y106" s="9">
        <f t="shared" ref="Y106:Y113" si="42">O106*$C$318</f>
        <v>0</v>
      </c>
      <c r="Z106" s="82"/>
      <c r="AA106" s="9">
        <f t="shared" ref="AA106:AA113" si="43">O106*$C$319</f>
        <v>3495.0142113430629</v>
      </c>
      <c r="AB106" s="6" t="s">
        <v>55</v>
      </c>
      <c r="AC106" s="9">
        <f t="shared" ref="AC106:AC112" si="44">SUM(Q106:AB106)</f>
        <v>1659518.5900000003</v>
      </c>
      <c r="AD106" s="9"/>
    </row>
    <row r="107" spans="1:30" x14ac:dyDescent="0.25">
      <c r="A107" s="52">
        <f t="shared" si="36"/>
        <v>81</v>
      </c>
      <c r="B107" s="52"/>
      <c r="C107" s="74">
        <v>341</v>
      </c>
      <c r="D107" s="75"/>
      <c r="E107" s="88" t="s">
        <v>83</v>
      </c>
      <c r="F107" s="76"/>
      <c r="G107" s="78"/>
      <c r="H107" s="76"/>
      <c r="I107" s="7">
        <v>14835932.16</v>
      </c>
      <c r="J107" s="77"/>
      <c r="K107" s="7">
        <v>0</v>
      </c>
      <c r="L107" s="19"/>
      <c r="M107" s="20"/>
      <c r="N107" s="19"/>
      <c r="O107" s="9">
        <f t="shared" si="37"/>
        <v>14835932.16</v>
      </c>
      <c r="P107" s="82"/>
      <c r="Q107" s="9">
        <f t="shared" si="38"/>
        <v>12982057.319241827</v>
      </c>
      <c r="R107" s="82"/>
      <c r="S107" s="9">
        <f t="shared" si="39"/>
        <v>691228.91017033078</v>
      </c>
      <c r="T107" s="82"/>
      <c r="U107" s="9">
        <f t="shared" si="40"/>
        <v>489506.27817772038</v>
      </c>
      <c r="V107" s="82"/>
      <c r="W107" s="9">
        <f t="shared" si="41"/>
        <v>641894.57082431193</v>
      </c>
      <c r="X107" s="82"/>
      <c r="Y107" s="9">
        <f t="shared" si="42"/>
        <v>0</v>
      </c>
      <c r="Z107" s="82"/>
      <c r="AA107" s="9">
        <f t="shared" si="43"/>
        <v>31245.081585811939</v>
      </c>
      <c r="AB107" s="6" t="s">
        <v>55</v>
      </c>
      <c r="AC107" s="9">
        <f t="shared" si="44"/>
        <v>14835932.160000002</v>
      </c>
      <c r="AD107" s="9"/>
    </row>
    <row r="108" spans="1:30" x14ac:dyDescent="0.25">
      <c r="A108" s="52">
        <f t="shared" si="36"/>
        <v>82</v>
      </c>
      <c r="B108" s="52"/>
      <c r="C108" s="74">
        <v>342</v>
      </c>
      <c r="D108" s="75"/>
      <c r="E108" s="88" t="s">
        <v>84</v>
      </c>
      <c r="F108" s="76"/>
      <c r="G108" s="78"/>
      <c r="H108" s="76"/>
      <c r="I108" s="7">
        <v>2427504.7000000002</v>
      </c>
      <c r="J108" s="77"/>
      <c r="K108" s="7">
        <v>0</v>
      </c>
      <c r="L108" s="19"/>
      <c r="M108" s="20"/>
      <c r="N108" s="19"/>
      <c r="O108" s="9">
        <f t="shared" si="37"/>
        <v>2427504.7000000002</v>
      </c>
      <c r="P108" s="82"/>
      <c r="Q108" s="9">
        <f t="shared" si="38"/>
        <v>2124167.5156142623</v>
      </c>
      <c r="R108" s="82"/>
      <c r="S108" s="9">
        <f t="shared" si="39"/>
        <v>113101.17963051914</v>
      </c>
      <c r="T108" s="82"/>
      <c r="U108" s="9">
        <f t="shared" si="40"/>
        <v>80094.649809717375</v>
      </c>
      <c r="V108" s="82"/>
      <c r="W108" s="9">
        <f t="shared" si="41"/>
        <v>105028.93048956219</v>
      </c>
      <c r="X108" s="82"/>
      <c r="Y108" s="9">
        <f t="shared" si="42"/>
        <v>0</v>
      </c>
      <c r="Z108" s="82"/>
      <c r="AA108" s="9">
        <f t="shared" si="43"/>
        <v>5112.4244559394065</v>
      </c>
      <c r="AB108" s="6" t="s">
        <v>55</v>
      </c>
      <c r="AC108" s="9">
        <f t="shared" si="44"/>
        <v>2427504.7000000002</v>
      </c>
      <c r="AD108" s="9"/>
    </row>
    <row r="109" spans="1:30" x14ac:dyDescent="0.25">
      <c r="A109" s="52">
        <f t="shared" si="36"/>
        <v>83</v>
      </c>
      <c r="B109" s="52"/>
      <c r="C109" s="74">
        <v>343</v>
      </c>
      <c r="D109" s="75"/>
      <c r="E109" s="88" t="s">
        <v>85</v>
      </c>
      <c r="F109" s="76"/>
      <c r="G109" s="78"/>
      <c r="H109" s="76"/>
      <c r="I109" s="7">
        <v>0</v>
      </c>
      <c r="J109" s="77"/>
      <c r="K109" s="7">
        <v>0</v>
      </c>
      <c r="L109" s="19"/>
      <c r="M109" s="20"/>
      <c r="N109" s="19"/>
      <c r="O109" s="9">
        <f t="shared" si="37"/>
        <v>0</v>
      </c>
      <c r="P109" s="82"/>
      <c r="Q109" s="9">
        <f t="shared" si="38"/>
        <v>0</v>
      </c>
      <c r="R109" s="82"/>
      <c r="S109" s="9">
        <f t="shared" si="39"/>
        <v>0</v>
      </c>
      <c r="T109" s="82"/>
      <c r="U109" s="9">
        <f t="shared" si="40"/>
        <v>0</v>
      </c>
      <c r="V109" s="82"/>
      <c r="W109" s="9">
        <f t="shared" si="41"/>
        <v>0</v>
      </c>
      <c r="X109" s="82"/>
      <c r="Y109" s="9">
        <f t="shared" si="42"/>
        <v>0</v>
      </c>
      <c r="Z109" s="82"/>
      <c r="AA109" s="9">
        <f t="shared" si="43"/>
        <v>0</v>
      </c>
      <c r="AB109" s="6" t="s">
        <v>55</v>
      </c>
      <c r="AC109" s="9">
        <f t="shared" si="44"/>
        <v>0</v>
      </c>
      <c r="AD109" s="9"/>
    </row>
    <row r="110" spans="1:30" x14ac:dyDescent="0.25">
      <c r="A110" s="52">
        <f t="shared" si="36"/>
        <v>84</v>
      </c>
      <c r="B110" s="52"/>
      <c r="C110" s="74">
        <v>344</v>
      </c>
      <c r="D110" s="75"/>
      <c r="E110" s="88" t="s">
        <v>86</v>
      </c>
      <c r="F110" s="76"/>
      <c r="G110" s="78"/>
      <c r="H110" s="76"/>
      <c r="I110" s="7">
        <v>0</v>
      </c>
      <c r="J110" s="77"/>
      <c r="K110" s="7">
        <v>0</v>
      </c>
      <c r="L110" s="19"/>
      <c r="M110" s="20"/>
      <c r="N110" s="19"/>
      <c r="O110" s="9">
        <f t="shared" si="37"/>
        <v>0</v>
      </c>
      <c r="P110" s="82"/>
      <c r="Q110" s="9">
        <f t="shared" si="38"/>
        <v>0</v>
      </c>
      <c r="R110" s="82"/>
      <c r="S110" s="9">
        <f t="shared" si="39"/>
        <v>0</v>
      </c>
      <c r="T110" s="82"/>
      <c r="U110" s="9">
        <f t="shared" si="40"/>
        <v>0</v>
      </c>
      <c r="V110" s="82"/>
      <c r="W110" s="9">
        <f t="shared" si="41"/>
        <v>0</v>
      </c>
      <c r="X110" s="82"/>
      <c r="Y110" s="9">
        <f t="shared" si="42"/>
        <v>0</v>
      </c>
      <c r="Z110" s="82"/>
      <c r="AA110" s="9">
        <f t="shared" si="43"/>
        <v>0</v>
      </c>
      <c r="AB110" s="6" t="s">
        <v>55</v>
      </c>
      <c r="AC110" s="9">
        <f t="shared" si="44"/>
        <v>0</v>
      </c>
      <c r="AD110" s="9"/>
    </row>
    <row r="111" spans="1:30" x14ac:dyDescent="0.25">
      <c r="A111" s="52">
        <f t="shared" si="36"/>
        <v>85</v>
      </c>
      <c r="B111" s="52"/>
      <c r="C111" s="74">
        <v>345</v>
      </c>
      <c r="D111" s="75"/>
      <c r="E111" s="88" t="s">
        <v>87</v>
      </c>
      <c r="F111" s="76"/>
      <c r="G111" s="78"/>
      <c r="H111" s="76"/>
      <c r="I111" s="7">
        <v>2105162.17</v>
      </c>
      <c r="J111" s="77"/>
      <c r="K111" s="7">
        <v>0</v>
      </c>
      <c r="L111" s="19"/>
      <c r="M111" s="20"/>
      <c r="N111" s="19"/>
      <c r="O111" s="9">
        <f t="shared" si="37"/>
        <v>2105162.17</v>
      </c>
      <c r="P111" s="82"/>
      <c r="Q111" s="9">
        <f t="shared" si="38"/>
        <v>1842104.4031815999</v>
      </c>
      <c r="R111" s="82"/>
      <c r="S111" s="9">
        <f t="shared" si="39"/>
        <v>98082.745108812116</v>
      </c>
      <c r="T111" s="82"/>
      <c r="U111" s="9">
        <f t="shared" si="40"/>
        <v>69459.073261038255</v>
      </c>
      <c r="V111" s="82"/>
      <c r="W111" s="9">
        <f t="shared" si="41"/>
        <v>91082.390580823951</v>
      </c>
      <c r="X111" s="82"/>
      <c r="Y111" s="9">
        <f t="shared" si="42"/>
        <v>0</v>
      </c>
      <c r="Z111" s="82"/>
      <c r="AA111" s="9">
        <f t="shared" si="43"/>
        <v>4433.5578677258454</v>
      </c>
      <c r="AB111" s="6" t="s">
        <v>55</v>
      </c>
      <c r="AC111" s="9">
        <f t="shared" si="44"/>
        <v>2105162.17</v>
      </c>
      <c r="AD111" s="9"/>
    </row>
    <row r="112" spans="1:30" x14ac:dyDescent="0.25">
      <c r="A112" s="52">
        <f t="shared" si="36"/>
        <v>86</v>
      </c>
      <c r="B112" s="52"/>
      <c r="C112" s="74">
        <v>346</v>
      </c>
      <c r="D112" s="75"/>
      <c r="E112" s="88" t="s">
        <v>88</v>
      </c>
      <c r="F112" s="76"/>
      <c r="G112" s="78"/>
      <c r="H112" s="76"/>
      <c r="I112" s="7">
        <v>1334731.29</v>
      </c>
      <c r="J112" s="77"/>
      <c r="K112" s="7">
        <v>0</v>
      </c>
      <c r="L112" s="19"/>
      <c r="M112" s="20"/>
      <c r="N112" s="19"/>
      <c r="O112" s="9">
        <f t="shared" si="37"/>
        <v>1334731.29</v>
      </c>
      <c r="P112" s="82"/>
      <c r="Q112" s="9">
        <f t="shared" si="38"/>
        <v>1167945.3589902089</v>
      </c>
      <c r="R112" s="82"/>
      <c r="S112" s="9">
        <f t="shared" si="39"/>
        <v>62187.184802881959</v>
      </c>
      <c r="T112" s="82"/>
      <c r="U112" s="9">
        <f t="shared" si="40"/>
        <v>44038.981783484211</v>
      </c>
      <c r="V112" s="82"/>
      <c r="W112" s="9">
        <f t="shared" si="41"/>
        <v>57748.765586181427</v>
      </c>
      <c r="X112" s="82"/>
      <c r="Y112" s="9">
        <f t="shared" si="42"/>
        <v>0</v>
      </c>
      <c r="Z112" s="82"/>
      <c r="AA112" s="9">
        <f t="shared" si="43"/>
        <v>2810.9988372436728</v>
      </c>
      <c r="AB112" s="6" t="s">
        <v>55</v>
      </c>
      <c r="AC112" s="9">
        <f t="shared" si="44"/>
        <v>1334731.29</v>
      </c>
      <c r="AD112" s="9"/>
    </row>
    <row r="113" spans="1:30" x14ac:dyDescent="0.25">
      <c r="A113" s="52">
        <f t="shared" si="36"/>
        <v>87</v>
      </c>
      <c r="B113" s="52"/>
      <c r="C113" s="74">
        <v>346</v>
      </c>
      <c r="D113" s="75"/>
      <c r="E113" s="88" t="s">
        <v>89</v>
      </c>
      <c r="F113" s="76"/>
      <c r="G113" s="78"/>
      <c r="H113" s="76"/>
      <c r="I113" s="7">
        <v>49955.59</v>
      </c>
      <c r="J113" s="77"/>
      <c r="K113" s="7">
        <v>0</v>
      </c>
      <c r="L113" s="19"/>
      <c r="M113" s="20"/>
      <c r="N113" s="19"/>
      <c r="O113" s="9">
        <f>+I113+K113</f>
        <v>49955.59</v>
      </c>
      <c r="P113" s="82"/>
      <c r="Q113" s="9">
        <f t="shared" si="38"/>
        <v>43713.217733973768</v>
      </c>
      <c r="R113" s="82"/>
      <c r="S113" s="9">
        <f t="shared" si="39"/>
        <v>2327.5078141511176</v>
      </c>
      <c r="T113" s="82"/>
      <c r="U113" s="9">
        <f t="shared" si="40"/>
        <v>1648.2668342878258</v>
      </c>
      <c r="V113" s="82"/>
      <c r="W113" s="9">
        <f t="shared" si="41"/>
        <v>2161.3890962497694</v>
      </c>
      <c r="X113" s="82"/>
      <c r="Y113" s="9">
        <f t="shared" si="42"/>
        <v>0</v>
      </c>
      <c r="Z113" s="82"/>
      <c r="AA113" s="9">
        <f t="shared" si="43"/>
        <v>105.20852133752079</v>
      </c>
      <c r="AB113" s="6" t="s">
        <v>55</v>
      </c>
      <c r="AC113" s="9">
        <f>SUM(Q113:AB113)</f>
        <v>49955.59</v>
      </c>
      <c r="AD113" s="9"/>
    </row>
    <row r="114" spans="1:30" x14ac:dyDescent="0.25">
      <c r="A114" s="52"/>
      <c r="B114" s="52"/>
      <c r="C114" s="74"/>
      <c r="D114" s="75"/>
      <c r="E114" s="88"/>
      <c r="F114" s="76"/>
      <c r="G114" s="78"/>
      <c r="H114" s="76"/>
      <c r="I114" s="7"/>
      <c r="J114" s="77"/>
      <c r="K114" s="7"/>
      <c r="L114" s="19"/>
      <c r="M114" s="20"/>
      <c r="N114" s="19"/>
      <c r="O114" s="9"/>
      <c r="P114" s="82"/>
      <c r="Q114" s="9"/>
      <c r="R114" s="82"/>
      <c r="S114" s="9"/>
      <c r="T114" s="82"/>
      <c r="U114" s="9"/>
      <c r="V114" s="82"/>
      <c r="W114" s="9"/>
      <c r="X114" s="82"/>
      <c r="Y114" s="9"/>
      <c r="Z114" s="82"/>
      <c r="AA114" s="9"/>
      <c r="AB114" s="6"/>
      <c r="AC114" s="9"/>
      <c r="AD114" s="9"/>
    </row>
    <row r="115" spans="1:30" x14ac:dyDescent="0.25">
      <c r="A115" s="52">
        <f>+A113+1</f>
        <v>88</v>
      </c>
      <c r="B115" s="52"/>
      <c r="C115" s="74"/>
      <c r="D115" s="75"/>
      <c r="E115" s="87" t="s">
        <v>90</v>
      </c>
      <c r="F115" s="76"/>
      <c r="G115" s="1" t="s">
        <v>39</v>
      </c>
      <c r="H115" s="76"/>
      <c r="I115" s="7"/>
      <c r="J115" s="77"/>
      <c r="K115" s="7"/>
      <c r="L115" s="19"/>
      <c r="M115" s="20"/>
      <c r="N115" s="19"/>
      <c r="O115" s="9"/>
      <c r="P115" s="82"/>
      <c r="Q115" s="9"/>
      <c r="R115" s="82"/>
      <c r="S115" s="9"/>
      <c r="T115" s="82"/>
      <c r="U115" s="9"/>
      <c r="V115" s="82"/>
      <c r="W115" s="9"/>
      <c r="X115" s="82"/>
      <c r="Y115" s="9"/>
      <c r="Z115" s="82"/>
      <c r="AA115" s="9"/>
      <c r="AB115" s="6"/>
      <c r="AC115" s="9"/>
      <c r="AD115" s="9"/>
    </row>
    <row r="116" spans="1:30" x14ac:dyDescent="0.25">
      <c r="A116" s="52">
        <f>+A115+1</f>
        <v>89</v>
      </c>
      <c r="B116" s="52"/>
      <c r="C116" s="74">
        <v>340</v>
      </c>
      <c r="D116" s="75"/>
      <c r="E116" s="76" t="s">
        <v>54</v>
      </c>
      <c r="F116" s="76"/>
      <c r="G116" s="78"/>
      <c r="H116" s="76"/>
      <c r="I116" s="7">
        <v>0</v>
      </c>
      <c r="J116" s="77"/>
      <c r="K116" s="7">
        <v>0</v>
      </c>
      <c r="L116" s="19"/>
      <c r="M116" s="20"/>
      <c r="N116" s="19"/>
      <c r="O116" s="9">
        <f t="shared" ref="O116:O122" si="45">+I116+K116</f>
        <v>0</v>
      </c>
      <c r="P116" s="82"/>
      <c r="Q116" s="9">
        <f>+O116</f>
        <v>0</v>
      </c>
      <c r="R116" s="82"/>
      <c r="S116" s="9">
        <v>0</v>
      </c>
      <c r="T116" s="82"/>
      <c r="U116" s="9">
        <v>0</v>
      </c>
      <c r="V116" s="82"/>
      <c r="W116" s="9">
        <v>0</v>
      </c>
      <c r="X116" s="82"/>
      <c r="Y116" s="9">
        <v>0</v>
      </c>
      <c r="Z116" s="82"/>
      <c r="AA116" s="9">
        <v>0</v>
      </c>
      <c r="AB116" s="6" t="s">
        <v>91</v>
      </c>
      <c r="AC116" s="9">
        <f t="shared" ref="AC116:AC122" si="46">SUM(Q116:AB116)</f>
        <v>0</v>
      </c>
      <c r="AD116" s="9"/>
    </row>
    <row r="117" spans="1:30" x14ac:dyDescent="0.25">
      <c r="A117" s="52">
        <f t="shared" ref="A117:A122" si="47">+A116+1</f>
        <v>90</v>
      </c>
      <c r="B117" s="52"/>
      <c r="C117" s="74">
        <v>341</v>
      </c>
      <c r="D117" s="75"/>
      <c r="E117" s="76" t="s">
        <v>56</v>
      </c>
      <c r="F117" s="76"/>
      <c r="G117" s="78"/>
      <c r="H117" s="76"/>
      <c r="I117" s="7">
        <v>144833.20000000001</v>
      </c>
      <c r="J117" s="77"/>
      <c r="K117" s="7">
        <v>0</v>
      </c>
      <c r="L117" s="19"/>
      <c r="M117" s="20"/>
      <c r="N117" s="19"/>
      <c r="O117" s="9">
        <f t="shared" si="45"/>
        <v>144833.20000000001</v>
      </c>
      <c r="P117" s="82"/>
      <c r="Q117" s="9">
        <f t="shared" ref="Q117:Q122" si="48">+O117</f>
        <v>144833.20000000001</v>
      </c>
      <c r="R117" s="82"/>
      <c r="S117" s="9">
        <v>0</v>
      </c>
      <c r="T117" s="82"/>
      <c r="U117" s="9">
        <v>0</v>
      </c>
      <c r="V117" s="82"/>
      <c r="W117" s="9">
        <v>0</v>
      </c>
      <c r="X117" s="82"/>
      <c r="Y117" s="9">
        <v>0</v>
      </c>
      <c r="Z117" s="82"/>
      <c r="AA117" s="9">
        <v>0</v>
      </c>
      <c r="AB117" s="6" t="s">
        <v>91</v>
      </c>
      <c r="AC117" s="9">
        <f t="shared" si="46"/>
        <v>144833.20000000001</v>
      </c>
      <c r="AD117" s="9"/>
    </row>
    <row r="118" spans="1:30" x14ac:dyDescent="0.25">
      <c r="A118" s="52">
        <f t="shared" si="47"/>
        <v>91</v>
      </c>
      <c r="B118" s="52"/>
      <c r="C118" s="74">
        <v>342</v>
      </c>
      <c r="D118" s="75"/>
      <c r="E118" s="76" t="s">
        <v>92</v>
      </c>
      <c r="F118" s="76"/>
      <c r="G118" s="78"/>
      <c r="H118" s="76"/>
      <c r="I118" s="7">
        <v>0</v>
      </c>
      <c r="J118" s="77"/>
      <c r="K118" s="7">
        <v>0</v>
      </c>
      <c r="L118" s="19"/>
      <c r="M118" s="20"/>
      <c r="N118" s="19"/>
      <c r="O118" s="9">
        <f t="shared" si="45"/>
        <v>0</v>
      </c>
      <c r="P118" s="82"/>
      <c r="Q118" s="9">
        <f t="shared" si="48"/>
        <v>0</v>
      </c>
      <c r="R118" s="82"/>
      <c r="S118" s="9">
        <v>0</v>
      </c>
      <c r="T118" s="82"/>
      <c r="U118" s="9">
        <v>0</v>
      </c>
      <c r="V118" s="82"/>
      <c r="W118" s="9">
        <v>0</v>
      </c>
      <c r="X118" s="82"/>
      <c r="Y118" s="9">
        <v>0</v>
      </c>
      <c r="Z118" s="82"/>
      <c r="AA118" s="9">
        <v>0</v>
      </c>
      <c r="AB118" s="6" t="s">
        <v>91</v>
      </c>
      <c r="AC118" s="9">
        <f t="shared" si="46"/>
        <v>0</v>
      </c>
      <c r="AD118" s="9"/>
    </row>
    <row r="119" spans="1:30" x14ac:dyDescent="0.25">
      <c r="A119" s="52">
        <f t="shared" si="47"/>
        <v>92</v>
      </c>
      <c r="B119" s="52"/>
      <c r="C119" s="74">
        <v>343</v>
      </c>
      <c r="D119" s="75"/>
      <c r="E119" s="76" t="s">
        <v>85</v>
      </c>
      <c r="F119" s="76"/>
      <c r="G119" s="78"/>
      <c r="H119" s="76"/>
      <c r="I119" s="7">
        <v>0</v>
      </c>
      <c r="J119" s="77"/>
      <c r="K119" s="7">
        <v>0</v>
      </c>
      <c r="L119" s="19"/>
      <c r="M119" s="20"/>
      <c r="N119" s="19"/>
      <c r="O119" s="9">
        <f t="shared" si="45"/>
        <v>0</v>
      </c>
      <c r="P119" s="82"/>
      <c r="Q119" s="9">
        <f t="shared" si="48"/>
        <v>0</v>
      </c>
      <c r="R119" s="82"/>
      <c r="S119" s="9">
        <v>0</v>
      </c>
      <c r="T119" s="82"/>
      <c r="U119" s="9">
        <v>0</v>
      </c>
      <c r="V119" s="82"/>
      <c r="W119" s="9">
        <v>0</v>
      </c>
      <c r="X119" s="82"/>
      <c r="Y119" s="9">
        <v>0</v>
      </c>
      <c r="Z119" s="82"/>
      <c r="AA119" s="9">
        <v>0</v>
      </c>
      <c r="AB119" s="6" t="s">
        <v>91</v>
      </c>
      <c r="AC119" s="9">
        <f t="shared" si="46"/>
        <v>0</v>
      </c>
      <c r="AD119" s="9"/>
    </row>
    <row r="120" spans="1:30" x14ac:dyDescent="0.25">
      <c r="A120" s="52">
        <f t="shared" si="47"/>
        <v>93</v>
      </c>
      <c r="B120" s="52"/>
      <c r="C120" s="74">
        <v>344</v>
      </c>
      <c r="D120" s="75"/>
      <c r="E120" s="76" t="s">
        <v>86</v>
      </c>
      <c r="F120" s="76"/>
      <c r="G120" s="78"/>
      <c r="H120" s="76"/>
      <c r="I120" s="7">
        <v>2354880.0499999998</v>
      </c>
      <c r="J120" s="77"/>
      <c r="K120" s="7">
        <v>0</v>
      </c>
      <c r="L120" s="19"/>
      <c r="M120" s="20"/>
      <c r="N120" s="19"/>
      <c r="O120" s="9">
        <f t="shared" si="45"/>
        <v>2354880.0499999998</v>
      </c>
      <c r="P120" s="82"/>
      <c r="Q120" s="9">
        <f t="shared" si="48"/>
        <v>2354880.0499999998</v>
      </c>
      <c r="R120" s="82"/>
      <c r="S120" s="9">
        <v>0</v>
      </c>
      <c r="T120" s="82"/>
      <c r="U120" s="9">
        <v>0</v>
      </c>
      <c r="V120" s="82"/>
      <c r="W120" s="9">
        <v>0</v>
      </c>
      <c r="X120" s="82"/>
      <c r="Y120" s="9">
        <v>0</v>
      </c>
      <c r="Z120" s="82"/>
      <c r="AA120" s="9">
        <v>0</v>
      </c>
      <c r="AB120" s="6" t="s">
        <v>91</v>
      </c>
      <c r="AC120" s="9">
        <f t="shared" si="46"/>
        <v>2354880.0499999998</v>
      </c>
      <c r="AD120" s="9"/>
    </row>
    <row r="121" spans="1:30" x14ac:dyDescent="0.25">
      <c r="A121" s="52">
        <f t="shared" si="47"/>
        <v>94</v>
      </c>
      <c r="B121" s="52"/>
      <c r="C121" s="74">
        <v>345</v>
      </c>
      <c r="D121" s="75"/>
      <c r="E121" s="76" t="s">
        <v>59</v>
      </c>
      <c r="F121" s="76"/>
      <c r="G121" s="78"/>
      <c r="H121" s="76"/>
      <c r="I121" s="7">
        <v>514962.38</v>
      </c>
      <c r="J121" s="77"/>
      <c r="K121" s="7">
        <v>0</v>
      </c>
      <c r="L121" s="19"/>
      <c r="M121" s="20"/>
      <c r="N121" s="19"/>
      <c r="O121" s="9">
        <f t="shared" si="45"/>
        <v>514962.38</v>
      </c>
      <c r="P121" s="82"/>
      <c r="Q121" s="9">
        <f t="shared" si="48"/>
        <v>514962.38</v>
      </c>
      <c r="R121" s="82"/>
      <c r="S121" s="9">
        <v>0</v>
      </c>
      <c r="T121" s="82"/>
      <c r="U121" s="9">
        <v>0</v>
      </c>
      <c r="V121" s="82"/>
      <c r="W121" s="9">
        <v>0</v>
      </c>
      <c r="X121" s="82"/>
      <c r="Y121" s="9">
        <v>0</v>
      </c>
      <c r="Z121" s="82"/>
      <c r="AA121" s="9">
        <v>0</v>
      </c>
      <c r="AB121" s="6" t="s">
        <v>91</v>
      </c>
      <c r="AC121" s="9">
        <f t="shared" si="46"/>
        <v>514962.38</v>
      </c>
      <c r="AD121" s="9"/>
    </row>
    <row r="122" spans="1:30" x14ac:dyDescent="0.25">
      <c r="A122" s="52">
        <f t="shared" si="47"/>
        <v>95</v>
      </c>
      <c r="B122" s="52"/>
      <c r="C122" s="74">
        <v>346</v>
      </c>
      <c r="D122" s="75"/>
      <c r="E122" s="76" t="s">
        <v>80</v>
      </c>
      <c r="F122" s="76"/>
      <c r="G122" s="78"/>
      <c r="H122" s="76"/>
      <c r="I122" s="7">
        <v>7509.89</v>
      </c>
      <c r="J122" s="77"/>
      <c r="K122" s="7">
        <v>0</v>
      </c>
      <c r="L122" s="19"/>
      <c r="M122" s="20"/>
      <c r="N122" s="19"/>
      <c r="O122" s="9">
        <f t="shared" si="45"/>
        <v>7509.89</v>
      </c>
      <c r="P122" s="82"/>
      <c r="Q122" s="9">
        <f t="shared" si="48"/>
        <v>7509.89</v>
      </c>
      <c r="R122" s="82"/>
      <c r="S122" s="9">
        <v>0</v>
      </c>
      <c r="T122" s="82"/>
      <c r="U122" s="9">
        <v>0</v>
      </c>
      <c r="V122" s="82"/>
      <c r="W122" s="9">
        <v>0</v>
      </c>
      <c r="X122" s="82"/>
      <c r="Y122" s="9">
        <v>0</v>
      </c>
      <c r="Z122" s="82"/>
      <c r="AA122" s="9">
        <v>0</v>
      </c>
      <c r="AB122" s="6" t="s">
        <v>91</v>
      </c>
      <c r="AC122" s="9">
        <f t="shared" si="46"/>
        <v>7509.89</v>
      </c>
      <c r="AD122" s="9"/>
    </row>
    <row r="123" spans="1:30" x14ac:dyDescent="0.25">
      <c r="A123" s="52"/>
      <c r="B123" s="52"/>
      <c r="C123" s="74"/>
      <c r="D123" s="75"/>
      <c r="E123" s="76"/>
      <c r="F123" s="76"/>
      <c r="G123" s="78"/>
      <c r="H123" s="76"/>
      <c r="I123" s="7"/>
      <c r="J123" s="77"/>
      <c r="K123" s="7"/>
      <c r="L123" s="19"/>
      <c r="M123" s="20"/>
      <c r="N123" s="19"/>
      <c r="O123" s="9"/>
      <c r="P123" s="82"/>
      <c r="Q123" s="9"/>
      <c r="R123" s="82"/>
      <c r="S123" s="9"/>
      <c r="T123" s="82"/>
      <c r="U123" s="9"/>
      <c r="V123" s="82"/>
      <c r="W123" s="9"/>
      <c r="X123" s="82"/>
      <c r="Y123" s="9"/>
      <c r="Z123" s="82"/>
      <c r="AA123" s="9"/>
      <c r="AB123" s="6"/>
      <c r="AC123" s="9"/>
      <c r="AD123" s="9"/>
    </row>
    <row r="124" spans="1:30" x14ac:dyDescent="0.25">
      <c r="A124" s="52">
        <f>+A122+1</f>
        <v>96</v>
      </c>
      <c r="B124" s="52"/>
      <c r="C124" s="74"/>
      <c r="D124" s="75"/>
      <c r="E124" s="87" t="s">
        <v>93</v>
      </c>
      <c r="F124" s="76"/>
      <c r="G124" s="78"/>
      <c r="H124" s="76"/>
      <c r="I124" s="7"/>
      <c r="J124" s="77"/>
      <c r="K124" s="7"/>
      <c r="L124" s="19"/>
      <c r="M124" s="20"/>
      <c r="N124" s="19"/>
      <c r="O124" s="9"/>
      <c r="P124" s="82"/>
      <c r="Q124" s="9"/>
      <c r="R124" s="82"/>
      <c r="S124" s="9"/>
      <c r="T124" s="82"/>
      <c r="U124" s="9"/>
      <c r="V124" s="82"/>
      <c r="W124" s="9"/>
      <c r="X124" s="82"/>
      <c r="Y124" s="9"/>
      <c r="Z124" s="82"/>
      <c r="AA124" s="9"/>
      <c r="AB124" s="6"/>
      <c r="AC124" s="9"/>
      <c r="AD124" s="9"/>
    </row>
    <row r="125" spans="1:30" x14ac:dyDescent="0.25">
      <c r="A125" s="52">
        <f t="shared" ref="A125" si="49">+A124+1</f>
        <v>97</v>
      </c>
      <c r="B125" s="52"/>
      <c r="C125" s="74">
        <v>340</v>
      </c>
      <c r="D125" s="75"/>
      <c r="E125" s="76" t="s">
        <v>54</v>
      </c>
      <c r="F125" s="76"/>
      <c r="G125" s="1" t="s">
        <v>39</v>
      </c>
      <c r="H125" s="76"/>
      <c r="I125" s="7">
        <v>163096.62</v>
      </c>
      <c r="J125" s="77"/>
      <c r="K125" s="7">
        <v>0</v>
      </c>
      <c r="L125" s="19"/>
      <c r="M125" s="20"/>
      <c r="N125" s="19"/>
      <c r="O125" s="9">
        <f t="shared" ref="O125:O188" si="50">+I125+K125</f>
        <v>163096.62</v>
      </c>
      <c r="P125" s="82"/>
      <c r="Q125" s="9">
        <f>O125*$C$314</f>
        <v>142716.32187179016</v>
      </c>
      <c r="R125" s="82"/>
      <c r="S125" s="9">
        <f>O125*$C$315</f>
        <v>7598.9225132089414</v>
      </c>
      <c r="T125" s="82"/>
      <c r="U125" s="9">
        <f>O125*$C$316</f>
        <v>5381.3146743026055</v>
      </c>
      <c r="V125" s="82"/>
      <c r="W125" s="9">
        <f>O125*$C$317</f>
        <v>7056.5727699981535</v>
      </c>
      <c r="X125" s="82"/>
      <c r="Y125" s="9">
        <f>O125*$C$318</f>
        <v>0</v>
      </c>
      <c r="Z125" s="82"/>
      <c r="AA125" s="9">
        <f>O125*$C$319</f>
        <v>343.48817070016628</v>
      </c>
      <c r="AB125" s="6" t="s">
        <v>55</v>
      </c>
      <c r="AC125" s="9">
        <f t="shared" si="8"/>
        <v>163096.62000000005</v>
      </c>
      <c r="AD125" s="9"/>
    </row>
    <row r="126" spans="1:30" x14ac:dyDescent="0.25">
      <c r="A126" s="52">
        <f>A125+1</f>
        <v>98</v>
      </c>
      <c r="B126" s="52"/>
      <c r="C126" s="74">
        <v>341</v>
      </c>
      <c r="D126" s="75"/>
      <c r="E126" s="76" t="s">
        <v>56</v>
      </c>
      <c r="F126" s="76"/>
      <c r="G126" s="78"/>
      <c r="H126" s="76"/>
      <c r="I126" s="7">
        <v>4572393.41</v>
      </c>
      <c r="J126" s="77"/>
      <c r="K126" s="7">
        <v>0</v>
      </c>
      <c r="L126" s="19"/>
      <c r="M126" s="20"/>
      <c r="N126" s="19"/>
      <c r="O126" s="9">
        <f t="shared" si="50"/>
        <v>4572393.41</v>
      </c>
      <c r="P126" s="82"/>
      <c r="Q126" s="9">
        <v>4002996.1357853324</v>
      </c>
      <c r="R126" s="82"/>
      <c r="S126" s="9">
        <v>213139.30360280807</v>
      </c>
      <c r="T126" s="82"/>
      <c r="U126" s="9">
        <v>148696.46004544618</v>
      </c>
      <c r="V126" s="82"/>
      <c r="W126" s="9">
        <v>197927.14077627938</v>
      </c>
      <c r="X126" s="82"/>
      <c r="Y126" s="9">
        <f>O126*$C$318</f>
        <v>0</v>
      </c>
      <c r="Z126" s="82"/>
      <c r="AA126" s="9">
        <v>9634.3697901348623</v>
      </c>
      <c r="AB126" s="6" t="s">
        <v>55</v>
      </c>
      <c r="AC126" s="9">
        <f t="shared" ref="AC126" si="51">SUM(Q126:AB126)</f>
        <v>4572393.4100000011</v>
      </c>
      <c r="AD126" s="9"/>
    </row>
    <row r="127" spans="1:30" x14ac:dyDescent="0.25">
      <c r="A127" s="52">
        <f t="shared" ref="A127:A131" si="52">A126+1</f>
        <v>99</v>
      </c>
      <c r="B127" s="52"/>
      <c r="C127" s="74">
        <v>342</v>
      </c>
      <c r="D127" s="75"/>
      <c r="E127" s="76" t="s">
        <v>92</v>
      </c>
      <c r="F127" s="76"/>
      <c r="G127" s="78"/>
      <c r="H127" s="76"/>
      <c r="I127" s="7">
        <v>1434197.41</v>
      </c>
      <c r="J127" s="77"/>
      <c r="K127" s="7">
        <v>0</v>
      </c>
      <c r="L127" s="19"/>
      <c r="M127" s="20"/>
      <c r="N127" s="19"/>
      <c r="O127" s="9">
        <f t="shared" si="50"/>
        <v>1434197.41</v>
      </c>
      <c r="P127" s="82"/>
      <c r="Q127" s="9">
        <f>O127*$C$314</f>
        <v>1254982.348458526</v>
      </c>
      <c r="R127" s="82"/>
      <c r="S127" s="9">
        <f>O127*$C$315</f>
        <v>66821.464400886762</v>
      </c>
      <c r="T127" s="82"/>
      <c r="U127" s="9">
        <f>O127*$C$316</f>
        <v>47320.830856456683</v>
      </c>
      <c r="V127" s="82"/>
      <c r="W127" s="9">
        <f>O127*$C$317</f>
        <v>62052.287718825057</v>
      </c>
      <c r="X127" s="82"/>
      <c r="Y127" s="9">
        <f>O127*$C$318</f>
        <v>0</v>
      </c>
      <c r="Z127" s="82"/>
      <c r="AA127" s="9">
        <f>O127*$C$319</f>
        <v>3020.4785653057456</v>
      </c>
      <c r="AB127" s="6" t="s">
        <v>55</v>
      </c>
      <c r="AC127" s="9">
        <f t="shared" ref="AC127:AC188" si="53">SUM(Q127:AB127)</f>
        <v>1434197.4100000001</v>
      </c>
      <c r="AD127" s="9"/>
    </row>
    <row r="128" spans="1:30" x14ac:dyDescent="0.25">
      <c r="A128" s="52">
        <f t="shared" si="52"/>
        <v>100</v>
      </c>
      <c r="B128" s="52"/>
      <c r="C128" s="74">
        <v>343</v>
      </c>
      <c r="D128" s="75"/>
      <c r="E128" s="76" t="s">
        <v>85</v>
      </c>
      <c r="F128" s="76"/>
      <c r="G128" s="78"/>
      <c r="H128" s="76"/>
      <c r="I128" s="7">
        <v>31879020.469999999</v>
      </c>
      <c r="J128" s="77"/>
      <c r="K128" s="7">
        <v>0</v>
      </c>
      <c r="L128" s="19"/>
      <c r="M128" s="20"/>
      <c r="N128" s="19"/>
      <c r="O128" s="9">
        <f t="shared" si="50"/>
        <v>31879020.469999999</v>
      </c>
      <c r="P128" s="82"/>
      <c r="Q128" s="9">
        <f>O128*$C$314</f>
        <v>27895468.013708115</v>
      </c>
      <c r="R128" s="82"/>
      <c r="S128" s="9">
        <f>O128*$C$315</f>
        <v>1485292.6219349713</v>
      </c>
      <c r="T128" s="82"/>
      <c r="U128" s="9">
        <f>O128*$C$316</f>
        <v>1051836.8845265105</v>
      </c>
      <c r="V128" s="82"/>
      <c r="W128" s="9">
        <f>O128*$C$317</f>
        <v>1379284.4252861631</v>
      </c>
      <c r="X128" s="82"/>
      <c r="Y128" s="9">
        <f>O128*$C$318</f>
        <v>0</v>
      </c>
      <c r="Z128" s="82"/>
      <c r="AA128" s="9">
        <f>O128*$C$319</f>
        <v>67138.524544245345</v>
      </c>
      <c r="AB128" s="6" t="s">
        <v>55</v>
      </c>
      <c r="AC128" s="9">
        <f t="shared" si="53"/>
        <v>31879020.470000006</v>
      </c>
      <c r="AD128" s="9"/>
    </row>
    <row r="129" spans="1:30" x14ac:dyDescent="0.25">
      <c r="A129" s="52">
        <f t="shared" si="52"/>
        <v>101</v>
      </c>
      <c r="B129" s="52"/>
      <c r="C129" s="74">
        <v>344</v>
      </c>
      <c r="D129" s="75"/>
      <c r="E129" s="76" t="s">
        <v>86</v>
      </c>
      <c r="F129" s="76"/>
      <c r="G129" s="78"/>
      <c r="H129" s="76"/>
      <c r="I129" s="7">
        <v>6492908.04</v>
      </c>
      <c r="J129" s="77"/>
      <c r="K129" s="7">
        <v>0</v>
      </c>
      <c r="L129" s="19"/>
      <c r="M129" s="20"/>
      <c r="N129" s="19"/>
      <c r="O129" s="9">
        <f t="shared" si="50"/>
        <v>6492908.04</v>
      </c>
      <c r="P129" s="82"/>
      <c r="Q129" s="9">
        <v>5752174.1522379471</v>
      </c>
      <c r="R129" s="82"/>
      <c r="S129" s="9">
        <v>306274.18848845374</v>
      </c>
      <c r="T129" s="82"/>
      <c r="U129" s="9">
        <v>136200.6164315537</v>
      </c>
      <c r="V129" s="82"/>
      <c r="W129" s="9">
        <v>284414.80945279886</v>
      </c>
      <c r="X129" s="82"/>
      <c r="Y129" s="9">
        <v>0</v>
      </c>
      <c r="Z129" s="82"/>
      <c r="AA129" s="9">
        <v>13844.273389248108</v>
      </c>
      <c r="AB129" s="6" t="s">
        <v>55</v>
      </c>
      <c r="AC129" s="9">
        <f t="shared" si="53"/>
        <v>6492908.0400000019</v>
      </c>
      <c r="AD129" s="9"/>
    </row>
    <row r="130" spans="1:30" x14ac:dyDescent="0.25">
      <c r="A130" s="52">
        <f t="shared" si="52"/>
        <v>102</v>
      </c>
      <c r="B130" s="52"/>
      <c r="C130" s="74">
        <v>345</v>
      </c>
      <c r="D130" s="75"/>
      <c r="E130" s="76" t="s">
        <v>59</v>
      </c>
      <c r="F130" s="76"/>
      <c r="G130" s="78"/>
      <c r="H130" s="76"/>
      <c r="I130" s="7">
        <v>2658496.4</v>
      </c>
      <c r="J130" s="77"/>
      <c r="K130" s="7">
        <v>0</v>
      </c>
      <c r="L130" s="19"/>
      <c r="M130" s="20"/>
      <c r="N130" s="19"/>
      <c r="O130" s="9">
        <f t="shared" si="50"/>
        <v>2658496.4</v>
      </c>
      <c r="P130" s="82"/>
      <c r="Q130" s="9">
        <v>2330565.0574986148</v>
      </c>
      <c r="R130" s="82"/>
      <c r="S130" s="9">
        <v>124090.80511361538</v>
      </c>
      <c r="T130" s="82"/>
      <c r="U130" s="9">
        <v>82997.152233511923</v>
      </c>
      <c r="V130" s="82"/>
      <c r="W130" s="9">
        <v>115234.20522445964</v>
      </c>
      <c r="X130" s="82"/>
      <c r="Y130" s="9">
        <v>0</v>
      </c>
      <c r="Z130" s="82"/>
      <c r="AA130" s="9">
        <v>5609.1799297986336</v>
      </c>
      <c r="AB130" s="6" t="s">
        <v>55</v>
      </c>
      <c r="AC130" s="9">
        <f t="shared" si="53"/>
        <v>2658496.4000000004</v>
      </c>
      <c r="AD130" s="9"/>
    </row>
    <row r="131" spans="1:30" x14ac:dyDescent="0.25">
      <c r="A131" s="52">
        <f t="shared" si="52"/>
        <v>103</v>
      </c>
      <c r="B131" s="52"/>
      <c r="C131" s="74">
        <v>346</v>
      </c>
      <c r="D131" s="75"/>
      <c r="E131" s="76" t="s">
        <v>80</v>
      </c>
      <c r="F131" s="76"/>
      <c r="G131" s="78"/>
      <c r="H131" s="76"/>
      <c r="I131" s="7">
        <v>2258028</v>
      </c>
      <c r="J131" s="77"/>
      <c r="K131" s="7">
        <v>0</v>
      </c>
      <c r="L131" s="19"/>
      <c r="M131" s="20"/>
      <c r="N131" s="19"/>
      <c r="O131" s="9">
        <f t="shared" si="50"/>
        <v>2258028</v>
      </c>
      <c r="P131" s="82"/>
      <c r="Q131" s="9">
        <v>2002223.7354886387</v>
      </c>
      <c r="R131" s="82"/>
      <c r="S131" s="9">
        <v>106608.28993164604</v>
      </c>
      <c r="T131" s="82"/>
      <c r="U131" s="9">
        <v>45377.592314797716</v>
      </c>
      <c r="V131" s="82"/>
      <c r="W131" s="9">
        <v>98999.450840569014</v>
      </c>
      <c r="X131" s="82"/>
      <c r="Y131" s="9">
        <v>0</v>
      </c>
      <c r="Z131" s="82"/>
      <c r="AA131" s="9">
        <v>4818.9314243487906</v>
      </c>
      <c r="AB131" s="6" t="s">
        <v>55</v>
      </c>
      <c r="AC131" s="9">
        <f t="shared" si="53"/>
        <v>2258028.0000000005</v>
      </c>
      <c r="AD131" s="9"/>
    </row>
    <row r="132" spans="1:30" x14ac:dyDescent="0.25">
      <c r="A132" s="52"/>
      <c r="B132" s="52"/>
      <c r="C132" s="74"/>
      <c r="D132" s="75"/>
      <c r="E132" s="76"/>
      <c r="F132" s="76"/>
      <c r="G132" s="78"/>
      <c r="H132" s="76"/>
      <c r="I132" s="7"/>
      <c r="J132" s="77"/>
      <c r="K132" s="7"/>
      <c r="L132" s="19"/>
      <c r="M132" s="20"/>
      <c r="N132" s="19"/>
      <c r="O132" s="9"/>
      <c r="P132" s="82"/>
      <c r="Q132" s="9"/>
      <c r="R132" s="82"/>
      <c r="S132" s="9"/>
      <c r="T132" s="82"/>
      <c r="U132" s="9"/>
      <c r="V132" s="82"/>
      <c r="W132" s="9"/>
      <c r="X132" s="82"/>
      <c r="Y132" s="9"/>
      <c r="Z132" s="82"/>
      <c r="AA132" s="9"/>
      <c r="AB132" s="6"/>
      <c r="AC132" s="9"/>
      <c r="AD132" s="9"/>
    </row>
    <row r="133" spans="1:30" x14ac:dyDescent="0.25">
      <c r="A133" s="52">
        <f>+A131+1</f>
        <v>104</v>
      </c>
      <c r="B133" s="52"/>
      <c r="C133" s="74"/>
      <c r="D133" s="75"/>
      <c r="E133" s="87" t="s">
        <v>94</v>
      </c>
      <c r="F133" s="76"/>
      <c r="G133" s="78"/>
      <c r="H133" s="76"/>
      <c r="I133" s="7"/>
      <c r="J133" s="77"/>
      <c r="K133" s="7"/>
      <c r="L133" s="19"/>
      <c r="M133" s="20"/>
      <c r="N133" s="19"/>
      <c r="O133" s="9"/>
      <c r="P133" s="82"/>
      <c r="Q133" s="9"/>
      <c r="R133" s="82"/>
      <c r="S133" s="9"/>
      <c r="T133" s="82"/>
      <c r="U133" s="9"/>
      <c r="V133" s="82"/>
      <c r="W133" s="9"/>
      <c r="X133" s="82"/>
      <c r="Y133" s="9"/>
      <c r="Z133" s="82"/>
      <c r="AA133" s="9"/>
      <c r="AB133" s="6"/>
      <c r="AC133" s="9"/>
      <c r="AD133" s="9"/>
    </row>
    <row r="134" spans="1:30" x14ac:dyDescent="0.25">
      <c r="A134" s="52">
        <f t="shared" ref="A134:A140" si="54">+A133+1</f>
        <v>105</v>
      </c>
      <c r="B134" s="52"/>
      <c r="C134" s="74">
        <v>340</v>
      </c>
      <c r="D134" s="75"/>
      <c r="E134" s="76" t="s">
        <v>54</v>
      </c>
      <c r="F134" s="76"/>
      <c r="G134" s="1" t="s">
        <v>39</v>
      </c>
      <c r="H134" s="76"/>
      <c r="I134" s="7">
        <v>0</v>
      </c>
      <c r="J134" s="77"/>
      <c r="K134" s="7">
        <v>0</v>
      </c>
      <c r="L134" s="19"/>
      <c r="M134" s="20"/>
      <c r="N134" s="19"/>
      <c r="O134" s="9">
        <f t="shared" si="50"/>
        <v>0</v>
      </c>
      <c r="P134" s="82"/>
      <c r="Q134" s="9">
        <f t="shared" ref="Q134:Q140" si="55">O134*$C$314</f>
        <v>0</v>
      </c>
      <c r="R134" s="82"/>
      <c r="S134" s="9">
        <f t="shared" ref="S134:S140" si="56">O134*$C$315</f>
        <v>0</v>
      </c>
      <c r="T134" s="82"/>
      <c r="U134" s="9">
        <f t="shared" ref="U134:U140" si="57">O134*$C$316</f>
        <v>0</v>
      </c>
      <c r="V134" s="82"/>
      <c r="W134" s="9">
        <f t="shared" ref="W134:W140" si="58">O134*$C$317</f>
        <v>0</v>
      </c>
      <c r="X134" s="82"/>
      <c r="Y134" s="9">
        <f t="shared" ref="Y134:Y140" si="59">O134*$C$318</f>
        <v>0</v>
      </c>
      <c r="Z134" s="82"/>
      <c r="AA134" s="9">
        <f t="shared" ref="AA134:AA140" si="60">O134*$C$319</f>
        <v>0</v>
      </c>
      <c r="AB134" s="6" t="s">
        <v>55</v>
      </c>
      <c r="AC134" s="9">
        <f t="shared" si="53"/>
        <v>0</v>
      </c>
      <c r="AD134" s="9"/>
    </row>
    <row r="135" spans="1:30" x14ac:dyDescent="0.25">
      <c r="A135" s="52">
        <f t="shared" si="54"/>
        <v>106</v>
      </c>
      <c r="B135" s="52"/>
      <c r="C135" s="74">
        <v>341</v>
      </c>
      <c r="D135" s="75"/>
      <c r="E135" s="76" t="s">
        <v>56</v>
      </c>
      <c r="F135" s="76"/>
      <c r="G135" s="78"/>
      <c r="H135" s="76"/>
      <c r="I135" s="7">
        <v>1095962.71</v>
      </c>
      <c r="J135" s="77"/>
      <c r="K135" s="7">
        <v>0</v>
      </c>
      <c r="L135" s="19"/>
      <c r="M135" s="20"/>
      <c r="N135" s="19"/>
      <c r="O135" s="9">
        <f t="shared" si="50"/>
        <v>1095962.71</v>
      </c>
      <c r="P135" s="82"/>
      <c r="Q135" s="9">
        <f t="shared" si="55"/>
        <v>959012.92669240723</v>
      </c>
      <c r="R135" s="82"/>
      <c r="S135" s="9">
        <f t="shared" si="56"/>
        <v>51062.589222612231</v>
      </c>
      <c r="T135" s="82"/>
      <c r="U135" s="9">
        <f t="shared" si="57"/>
        <v>36160.897839645302</v>
      </c>
      <c r="V135" s="82"/>
      <c r="W135" s="9">
        <f t="shared" si="58"/>
        <v>47418.153830038798</v>
      </c>
      <c r="X135" s="82"/>
      <c r="Y135" s="9">
        <f t="shared" si="59"/>
        <v>0</v>
      </c>
      <c r="Z135" s="82"/>
      <c r="AA135" s="9">
        <f t="shared" si="60"/>
        <v>2308.1424152965087</v>
      </c>
      <c r="AB135" s="6" t="s">
        <v>55</v>
      </c>
      <c r="AC135" s="9">
        <f t="shared" si="53"/>
        <v>1095962.71</v>
      </c>
      <c r="AD135" s="9"/>
    </row>
    <row r="136" spans="1:30" x14ac:dyDescent="0.25">
      <c r="A136" s="52">
        <f t="shared" si="54"/>
        <v>107</v>
      </c>
      <c r="B136" s="52"/>
      <c r="C136" s="74">
        <v>342</v>
      </c>
      <c r="D136" s="75"/>
      <c r="E136" s="76" t="s">
        <v>92</v>
      </c>
      <c r="F136" s="76"/>
      <c r="G136" s="78"/>
      <c r="H136" s="76"/>
      <c r="I136" s="7">
        <v>1430549.4</v>
      </c>
      <c r="J136" s="77"/>
      <c r="K136" s="7">
        <v>0</v>
      </c>
      <c r="L136" s="19"/>
      <c r="M136" s="20"/>
      <c r="N136" s="19"/>
      <c r="O136" s="9">
        <f t="shared" si="50"/>
        <v>1430549.4</v>
      </c>
      <c r="P136" s="82"/>
      <c r="Q136" s="9">
        <f t="shared" si="55"/>
        <v>1251790.1880731573</v>
      </c>
      <c r="R136" s="82"/>
      <c r="S136" s="9">
        <f t="shared" si="56"/>
        <v>66651.498001108441</v>
      </c>
      <c r="T136" s="82"/>
      <c r="U136" s="9">
        <f t="shared" si="57"/>
        <v>47200.466070570852</v>
      </c>
      <c r="V136" s="82"/>
      <c r="W136" s="9">
        <f t="shared" si="58"/>
        <v>61894.452148531316</v>
      </c>
      <c r="X136" s="82"/>
      <c r="Y136" s="9">
        <f t="shared" si="59"/>
        <v>0</v>
      </c>
      <c r="Z136" s="82"/>
      <c r="AA136" s="9">
        <f t="shared" si="60"/>
        <v>3012.7957066321819</v>
      </c>
      <c r="AB136" s="6" t="s">
        <v>55</v>
      </c>
      <c r="AC136" s="9">
        <f t="shared" si="53"/>
        <v>1430549.4</v>
      </c>
      <c r="AD136" s="9"/>
    </row>
    <row r="137" spans="1:30" x14ac:dyDescent="0.25">
      <c r="A137" s="52">
        <f t="shared" si="54"/>
        <v>108</v>
      </c>
      <c r="B137" s="52"/>
      <c r="C137" s="74">
        <v>343</v>
      </c>
      <c r="D137" s="75"/>
      <c r="E137" s="76" t="s">
        <v>85</v>
      </c>
      <c r="F137" s="76"/>
      <c r="G137" s="78"/>
      <c r="H137" s="76"/>
      <c r="I137" s="7">
        <v>61166730.659999996</v>
      </c>
      <c r="J137" s="77"/>
      <c r="K137" s="7">
        <v>0</v>
      </c>
      <c r="L137" s="19"/>
      <c r="M137" s="20"/>
      <c r="N137" s="19"/>
      <c r="O137" s="9">
        <f t="shared" si="50"/>
        <v>61166730.659999996</v>
      </c>
      <c r="P137" s="82"/>
      <c r="Q137" s="9">
        <f t="shared" si="55"/>
        <v>53523431.820461117</v>
      </c>
      <c r="R137" s="82"/>
      <c r="S137" s="9">
        <f t="shared" si="56"/>
        <v>2849852.1101888046</v>
      </c>
      <c r="T137" s="82"/>
      <c r="U137" s="9">
        <f t="shared" si="57"/>
        <v>2018174.4126872348</v>
      </c>
      <c r="V137" s="82"/>
      <c r="W137" s="9">
        <f t="shared" si="58"/>
        <v>2646452.6732998341</v>
      </c>
      <c r="X137" s="82"/>
      <c r="Y137" s="9">
        <f t="shared" si="59"/>
        <v>0</v>
      </c>
      <c r="Z137" s="82"/>
      <c r="AA137" s="9">
        <f t="shared" si="60"/>
        <v>128819.64336301497</v>
      </c>
      <c r="AB137" s="6" t="s">
        <v>55</v>
      </c>
      <c r="AC137" s="9">
        <f t="shared" si="53"/>
        <v>61166730.660000004</v>
      </c>
      <c r="AD137" s="9"/>
    </row>
    <row r="138" spans="1:30" x14ac:dyDescent="0.25">
      <c r="A138" s="52">
        <f t="shared" si="54"/>
        <v>109</v>
      </c>
      <c r="B138" s="52"/>
      <c r="C138" s="74">
        <v>344</v>
      </c>
      <c r="D138" s="75"/>
      <c r="E138" s="76" t="s">
        <v>86</v>
      </c>
      <c r="F138" s="76"/>
      <c r="G138" s="78"/>
      <c r="H138" s="76"/>
      <c r="I138" s="7">
        <v>5786969.7800000003</v>
      </c>
      <c r="J138" s="77"/>
      <c r="K138" s="7">
        <v>0</v>
      </c>
      <c r="L138" s="19"/>
      <c r="M138" s="20"/>
      <c r="N138" s="19"/>
      <c r="O138" s="9">
        <f t="shared" si="50"/>
        <v>5786969.7800000003</v>
      </c>
      <c r="P138" s="82"/>
      <c r="Q138" s="9">
        <f t="shared" si="55"/>
        <v>5063839.1021518577</v>
      </c>
      <c r="R138" s="82"/>
      <c r="S138" s="9">
        <f t="shared" si="56"/>
        <v>269623.82754775544</v>
      </c>
      <c r="T138" s="82"/>
      <c r="U138" s="9">
        <f t="shared" si="57"/>
        <v>190938.99920709408</v>
      </c>
      <c r="V138" s="82"/>
      <c r="W138" s="9">
        <f t="shared" si="58"/>
        <v>250380.25539922414</v>
      </c>
      <c r="X138" s="82"/>
      <c r="Y138" s="9">
        <f t="shared" si="59"/>
        <v>0</v>
      </c>
      <c r="Z138" s="82"/>
      <c r="AA138" s="9">
        <f t="shared" si="60"/>
        <v>12187.595694069834</v>
      </c>
      <c r="AB138" s="6" t="s">
        <v>55</v>
      </c>
      <c r="AC138" s="9">
        <f t="shared" si="53"/>
        <v>5786969.7800000012</v>
      </c>
      <c r="AD138" s="9"/>
    </row>
    <row r="139" spans="1:30" x14ac:dyDescent="0.25">
      <c r="A139" s="52">
        <f t="shared" si="54"/>
        <v>110</v>
      </c>
      <c r="B139" s="52"/>
      <c r="C139" s="74">
        <v>345</v>
      </c>
      <c r="D139" s="75"/>
      <c r="E139" s="76" t="s">
        <v>59</v>
      </c>
      <c r="F139" s="76"/>
      <c r="G139" s="78"/>
      <c r="H139" s="76"/>
      <c r="I139" s="7">
        <v>5014448.6399999997</v>
      </c>
      <c r="J139" s="77"/>
      <c r="K139" s="7">
        <v>0</v>
      </c>
      <c r="L139" s="19"/>
      <c r="M139" s="20"/>
      <c r="N139" s="19"/>
      <c r="O139" s="9">
        <f t="shared" si="50"/>
        <v>5014448.6399999997</v>
      </c>
      <c r="P139" s="82"/>
      <c r="Q139" s="9">
        <f t="shared" si="55"/>
        <v>4387850.9935754668</v>
      </c>
      <c r="R139" s="82"/>
      <c r="S139" s="9">
        <f t="shared" si="56"/>
        <v>233630.87881174948</v>
      </c>
      <c r="T139" s="82"/>
      <c r="U139" s="9">
        <f t="shared" si="57"/>
        <v>165449.94034805102</v>
      </c>
      <c r="V139" s="82"/>
      <c r="W139" s="9">
        <f t="shared" si="58"/>
        <v>216956.19277443195</v>
      </c>
      <c r="X139" s="82"/>
      <c r="Y139" s="9">
        <f t="shared" si="59"/>
        <v>0</v>
      </c>
      <c r="Z139" s="82"/>
      <c r="AA139" s="9">
        <f t="shared" si="60"/>
        <v>10560.634490301127</v>
      </c>
      <c r="AB139" s="6" t="s">
        <v>55</v>
      </c>
      <c r="AC139" s="9">
        <f t="shared" si="53"/>
        <v>5014448.6399999997</v>
      </c>
      <c r="AD139" s="9"/>
    </row>
    <row r="140" spans="1:30" x14ac:dyDescent="0.25">
      <c r="A140" s="52">
        <f t="shared" si="54"/>
        <v>111</v>
      </c>
      <c r="B140" s="52"/>
      <c r="C140" s="74">
        <v>346</v>
      </c>
      <c r="D140" s="75"/>
      <c r="E140" s="76" t="s">
        <v>80</v>
      </c>
      <c r="F140" s="76"/>
      <c r="G140" s="78"/>
      <c r="H140" s="76"/>
      <c r="I140" s="7">
        <v>1031007.27</v>
      </c>
      <c r="J140" s="77"/>
      <c r="K140" s="7">
        <v>0</v>
      </c>
      <c r="L140" s="19"/>
      <c r="M140" s="20"/>
      <c r="N140" s="19"/>
      <c r="O140" s="9">
        <f t="shared" si="50"/>
        <v>1031007.27</v>
      </c>
      <c r="P140" s="82"/>
      <c r="Q140" s="9">
        <f t="shared" si="55"/>
        <v>902174.21671568463</v>
      </c>
      <c r="R140" s="82"/>
      <c r="S140" s="9">
        <f t="shared" si="56"/>
        <v>48036.21531387401</v>
      </c>
      <c r="T140" s="82"/>
      <c r="U140" s="9">
        <f t="shared" si="57"/>
        <v>34017.716316645121</v>
      </c>
      <c r="V140" s="82"/>
      <c r="W140" s="9">
        <f t="shared" si="58"/>
        <v>44607.77805911695</v>
      </c>
      <c r="X140" s="82"/>
      <c r="Y140" s="9">
        <f t="shared" si="59"/>
        <v>0</v>
      </c>
      <c r="Z140" s="82"/>
      <c r="AA140" s="9">
        <f t="shared" si="60"/>
        <v>2171.3435946794757</v>
      </c>
      <c r="AB140" s="6" t="s">
        <v>55</v>
      </c>
      <c r="AC140" s="9">
        <f t="shared" si="53"/>
        <v>1031007.2700000001</v>
      </c>
      <c r="AD140" s="9"/>
    </row>
    <row r="141" spans="1:30" x14ac:dyDescent="0.25">
      <c r="A141" s="52"/>
      <c r="B141" s="52"/>
      <c r="C141" s="74"/>
      <c r="D141" s="75"/>
      <c r="E141" s="76"/>
      <c r="F141" s="76"/>
      <c r="G141" s="78"/>
      <c r="H141" s="76"/>
      <c r="I141" s="7"/>
      <c r="J141" s="77"/>
      <c r="K141" s="7"/>
      <c r="L141" s="19"/>
      <c r="M141" s="20"/>
      <c r="N141" s="19"/>
      <c r="O141" s="9"/>
      <c r="P141" s="82"/>
      <c r="Q141" s="9"/>
      <c r="R141" s="82"/>
      <c r="S141" s="9"/>
      <c r="T141" s="82"/>
      <c r="U141" s="9"/>
      <c r="V141" s="82"/>
      <c r="W141" s="9"/>
      <c r="X141" s="82"/>
      <c r="Y141" s="9"/>
      <c r="Z141" s="82"/>
      <c r="AA141" s="9"/>
      <c r="AB141" s="6"/>
      <c r="AC141" s="9"/>
      <c r="AD141" s="9"/>
    </row>
    <row r="142" spans="1:30" x14ac:dyDescent="0.25">
      <c r="A142" s="52">
        <f>+A140+1</f>
        <v>112</v>
      </c>
      <c r="B142" s="52"/>
      <c r="C142" s="74"/>
      <c r="D142" s="75"/>
      <c r="E142" s="87" t="s">
        <v>95</v>
      </c>
      <c r="F142" s="76"/>
      <c r="G142" s="78"/>
      <c r="H142" s="76"/>
      <c r="I142" s="7"/>
      <c r="J142" s="77"/>
      <c r="K142" s="7"/>
      <c r="L142" s="19"/>
      <c r="M142" s="20"/>
      <c r="N142" s="19"/>
      <c r="O142" s="9"/>
      <c r="P142" s="82"/>
      <c r="Q142" s="9"/>
      <c r="R142" s="82"/>
      <c r="S142" s="9"/>
      <c r="T142" s="82"/>
      <c r="U142" s="9"/>
      <c r="V142" s="82"/>
      <c r="W142" s="9"/>
      <c r="X142" s="82"/>
      <c r="Y142" s="9"/>
      <c r="Z142" s="82"/>
      <c r="AA142" s="9"/>
      <c r="AB142" s="6"/>
      <c r="AC142" s="9"/>
      <c r="AD142" s="9"/>
    </row>
    <row r="143" spans="1:30" x14ac:dyDescent="0.25">
      <c r="A143" s="52">
        <f>+A142+1</f>
        <v>113</v>
      </c>
      <c r="B143" s="52"/>
      <c r="C143" s="74">
        <v>340</v>
      </c>
      <c r="D143" s="75"/>
      <c r="E143" s="76" t="s">
        <v>54</v>
      </c>
      <c r="F143" s="76"/>
      <c r="G143" s="1" t="s">
        <v>39</v>
      </c>
      <c r="H143" s="76"/>
      <c r="I143" s="7">
        <v>253184.27000000002</v>
      </c>
      <c r="J143" s="77"/>
      <c r="K143" s="7">
        <v>0</v>
      </c>
      <c r="L143" s="19"/>
      <c r="M143" s="20"/>
      <c r="N143" s="19"/>
      <c r="O143" s="9">
        <f t="shared" si="50"/>
        <v>253184.27000000002</v>
      </c>
      <c r="P143" s="82"/>
      <c r="Q143" s="9">
        <f>O143*$C$314</f>
        <v>221546.76025900614</v>
      </c>
      <c r="R143" s="82"/>
      <c r="S143" s="9">
        <f>O143*$C$315</f>
        <v>11796.244761500095</v>
      </c>
      <c r="T143" s="82"/>
      <c r="U143" s="9">
        <f>O143*$C$316</f>
        <v>8353.724482172549</v>
      </c>
      <c r="V143" s="82"/>
      <c r="W143" s="9">
        <f>O143*$C$317</f>
        <v>10954.32404101238</v>
      </c>
      <c r="X143" s="82"/>
      <c r="Y143" s="9">
        <f>O143*$C$318</f>
        <v>0</v>
      </c>
      <c r="Z143" s="82"/>
      <c r="AA143" s="9">
        <f>O143*$C$319</f>
        <v>533.21645630888611</v>
      </c>
      <c r="AB143" s="6" t="s">
        <v>55</v>
      </c>
      <c r="AC143" s="9">
        <f t="shared" si="53"/>
        <v>253184.27000000005</v>
      </c>
      <c r="AD143" s="9"/>
    </row>
    <row r="144" spans="1:30" x14ac:dyDescent="0.25">
      <c r="A144" s="52"/>
      <c r="B144" s="52"/>
      <c r="C144" s="74"/>
      <c r="D144" s="75"/>
      <c r="E144" s="76"/>
      <c r="F144" s="76"/>
      <c r="G144" s="78"/>
      <c r="H144" s="76"/>
      <c r="I144" s="7"/>
      <c r="J144" s="77"/>
      <c r="K144" s="7"/>
      <c r="L144" s="19"/>
      <c r="M144" s="20"/>
      <c r="N144" s="19"/>
      <c r="O144" s="9"/>
      <c r="P144" s="82"/>
      <c r="Q144" s="9"/>
      <c r="R144" s="82"/>
      <c r="S144" s="9"/>
      <c r="T144" s="82"/>
      <c r="U144" s="9"/>
      <c r="V144" s="82"/>
      <c r="W144" s="9"/>
      <c r="X144" s="82"/>
      <c r="Y144" s="9"/>
      <c r="Z144" s="82"/>
      <c r="AA144" s="9"/>
      <c r="AB144" s="6"/>
      <c r="AC144" s="9"/>
      <c r="AD144" s="9"/>
    </row>
    <row r="145" spans="1:30" x14ac:dyDescent="0.25">
      <c r="A145" s="52">
        <f>+A143+1</f>
        <v>114</v>
      </c>
      <c r="B145" s="52"/>
      <c r="C145" s="74"/>
      <c r="D145" s="75"/>
      <c r="E145" s="87" t="s">
        <v>96</v>
      </c>
      <c r="F145" s="76"/>
      <c r="G145" s="78"/>
      <c r="H145" s="76"/>
      <c r="I145" s="7"/>
      <c r="J145" s="77"/>
      <c r="K145" s="7"/>
      <c r="L145" s="19"/>
      <c r="M145" s="20"/>
      <c r="N145" s="19"/>
      <c r="O145" s="9"/>
      <c r="P145" s="82"/>
      <c r="Q145" s="9"/>
      <c r="R145" s="82"/>
      <c r="S145" s="9"/>
      <c r="T145" s="82"/>
      <c r="U145" s="9"/>
      <c r="V145" s="82"/>
      <c r="W145" s="9"/>
      <c r="X145" s="82"/>
      <c r="Y145" s="9"/>
      <c r="Z145" s="82"/>
      <c r="AA145" s="9"/>
      <c r="AB145" s="6"/>
      <c r="AC145" s="9"/>
      <c r="AD145" s="9"/>
    </row>
    <row r="146" spans="1:30" x14ac:dyDescent="0.25">
      <c r="A146" s="52">
        <f t="shared" ref="A146:A152" si="61">+A145+1</f>
        <v>115</v>
      </c>
      <c r="B146" s="52"/>
      <c r="C146" s="74">
        <v>340</v>
      </c>
      <c r="D146" s="75"/>
      <c r="E146" s="76" t="s">
        <v>54</v>
      </c>
      <c r="F146" s="76"/>
      <c r="G146" s="1" t="s">
        <v>39</v>
      </c>
      <c r="H146" s="76"/>
      <c r="I146" s="7">
        <v>0</v>
      </c>
      <c r="J146" s="77"/>
      <c r="K146" s="7">
        <v>0</v>
      </c>
      <c r="L146" s="19"/>
      <c r="M146" s="20"/>
      <c r="N146" s="19"/>
      <c r="O146" s="9">
        <f t="shared" si="50"/>
        <v>0</v>
      </c>
      <c r="P146" s="82"/>
      <c r="Q146" s="9">
        <f t="shared" ref="Q146:Q152" si="62">O146*$C$314</f>
        <v>0</v>
      </c>
      <c r="R146" s="82"/>
      <c r="S146" s="9">
        <f t="shared" ref="S146:S152" si="63">O146*$C$315</f>
        <v>0</v>
      </c>
      <c r="T146" s="82"/>
      <c r="U146" s="9">
        <f t="shared" ref="U146:U152" si="64">O146*$C$316</f>
        <v>0</v>
      </c>
      <c r="V146" s="82"/>
      <c r="W146" s="9">
        <f t="shared" ref="W146:W152" si="65">O146*$C$317</f>
        <v>0</v>
      </c>
      <c r="X146" s="82"/>
      <c r="Y146" s="9">
        <f t="shared" ref="Y146:Y152" si="66">O146*$C$318</f>
        <v>0</v>
      </c>
      <c r="Z146" s="82"/>
      <c r="AA146" s="9">
        <f t="shared" ref="AA146:AA152" si="67">O146*$C$319</f>
        <v>0</v>
      </c>
      <c r="AB146" s="6" t="s">
        <v>55</v>
      </c>
      <c r="AC146" s="9">
        <f t="shared" si="53"/>
        <v>0</v>
      </c>
      <c r="AD146" s="9"/>
    </row>
    <row r="147" spans="1:30" x14ac:dyDescent="0.25">
      <c r="A147" s="52">
        <f t="shared" si="61"/>
        <v>116</v>
      </c>
      <c r="B147" s="52"/>
      <c r="C147" s="74">
        <v>341</v>
      </c>
      <c r="D147" s="75"/>
      <c r="E147" s="76" t="s">
        <v>56</v>
      </c>
      <c r="F147" s="76"/>
      <c r="G147" s="78"/>
      <c r="H147" s="76"/>
      <c r="I147" s="7">
        <v>15199508.24</v>
      </c>
      <c r="J147" s="77"/>
      <c r="K147" s="7">
        <v>0</v>
      </c>
      <c r="L147" s="19"/>
      <c r="M147" s="20"/>
      <c r="N147" s="19"/>
      <c r="O147" s="9">
        <f t="shared" si="50"/>
        <v>15199508.24</v>
      </c>
      <c r="P147" s="82"/>
      <c r="Q147" s="9">
        <f t="shared" si="62"/>
        <v>13300201.501862925</v>
      </c>
      <c r="R147" s="82"/>
      <c r="S147" s="9">
        <f t="shared" si="63"/>
        <v>708168.4792403474</v>
      </c>
      <c r="T147" s="82"/>
      <c r="U147" s="9">
        <f t="shared" si="64"/>
        <v>501502.34096877894</v>
      </c>
      <c r="V147" s="82"/>
      <c r="W147" s="9">
        <f t="shared" si="65"/>
        <v>657625.13020653988</v>
      </c>
      <c r="X147" s="82"/>
      <c r="Y147" s="9">
        <f t="shared" si="66"/>
        <v>0</v>
      </c>
      <c r="Z147" s="82"/>
      <c r="AA147" s="9">
        <f t="shared" si="67"/>
        <v>32010.78772141142</v>
      </c>
      <c r="AB147" s="6" t="s">
        <v>55</v>
      </c>
      <c r="AC147" s="9">
        <f t="shared" si="53"/>
        <v>15199508.240000002</v>
      </c>
      <c r="AD147" s="9"/>
    </row>
    <row r="148" spans="1:30" x14ac:dyDescent="0.25">
      <c r="A148" s="52">
        <f t="shared" si="61"/>
        <v>117</v>
      </c>
      <c r="B148" s="52"/>
      <c r="C148" s="74">
        <v>342</v>
      </c>
      <c r="D148" s="75"/>
      <c r="E148" s="76" t="s">
        <v>92</v>
      </c>
      <c r="F148" s="76"/>
      <c r="G148" s="78"/>
      <c r="H148" s="76"/>
      <c r="I148" s="7">
        <v>2097505.42</v>
      </c>
      <c r="J148" s="77"/>
      <c r="K148" s="7">
        <v>0</v>
      </c>
      <c r="L148" s="19"/>
      <c r="M148" s="20"/>
      <c r="N148" s="19"/>
      <c r="O148" s="9">
        <f t="shared" si="50"/>
        <v>2097505.42</v>
      </c>
      <c r="P148" s="82"/>
      <c r="Q148" s="9">
        <f t="shared" si="62"/>
        <v>1835404.4286665437</v>
      </c>
      <c r="R148" s="82"/>
      <c r="S148" s="9">
        <f t="shared" si="63"/>
        <v>97726.00534343248</v>
      </c>
      <c r="T148" s="82"/>
      <c r="U148" s="9">
        <f t="shared" si="64"/>
        <v>69206.441531867735</v>
      </c>
      <c r="V148" s="82"/>
      <c r="W148" s="9">
        <f t="shared" si="65"/>
        <v>90751.112019951979</v>
      </c>
      <c r="X148" s="82"/>
      <c r="Y148" s="9">
        <f t="shared" si="66"/>
        <v>0</v>
      </c>
      <c r="Z148" s="82"/>
      <c r="AA148" s="9">
        <f t="shared" si="67"/>
        <v>4417.4324382043233</v>
      </c>
      <c r="AB148" s="6" t="s">
        <v>55</v>
      </c>
      <c r="AC148" s="9">
        <f t="shared" si="53"/>
        <v>2097505.4200000004</v>
      </c>
      <c r="AD148" s="9"/>
    </row>
    <row r="149" spans="1:30" x14ac:dyDescent="0.25">
      <c r="A149" s="52">
        <f t="shared" si="61"/>
        <v>118</v>
      </c>
      <c r="B149" s="52"/>
      <c r="C149" s="74">
        <v>343</v>
      </c>
      <c r="D149" s="75"/>
      <c r="E149" s="76" t="s">
        <v>85</v>
      </c>
      <c r="F149" s="76"/>
      <c r="G149" s="78"/>
      <c r="H149" s="76"/>
      <c r="I149" s="7">
        <v>10234146.869999999</v>
      </c>
      <c r="J149" s="77"/>
      <c r="K149" s="7">
        <v>0</v>
      </c>
      <c r="L149" s="19"/>
      <c r="M149" s="20"/>
      <c r="N149" s="19"/>
      <c r="O149" s="9">
        <f t="shared" si="50"/>
        <v>10234146.869999999</v>
      </c>
      <c r="P149" s="82"/>
      <c r="Q149" s="9">
        <f t="shared" si="62"/>
        <v>8955303.9099283218</v>
      </c>
      <c r="R149" s="82"/>
      <c r="S149" s="9">
        <f t="shared" si="63"/>
        <v>476824.65187770181</v>
      </c>
      <c r="T149" s="82"/>
      <c r="U149" s="9">
        <f t="shared" si="64"/>
        <v>337672.0175470165</v>
      </c>
      <c r="V149" s="82"/>
      <c r="W149" s="9">
        <f t="shared" si="65"/>
        <v>442792.7576120451</v>
      </c>
      <c r="X149" s="82"/>
      <c r="Y149" s="9">
        <f t="shared" si="66"/>
        <v>0</v>
      </c>
      <c r="Z149" s="82"/>
      <c r="AA149" s="9">
        <f t="shared" si="67"/>
        <v>21553.533034915945</v>
      </c>
      <c r="AB149" s="6" t="s">
        <v>55</v>
      </c>
      <c r="AC149" s="9">
        <f t="shared" si="53"/>
        <v>10234146.870000001</v>
      </c>
      <c r="AD149" s="9"/>
    </row>
    <row r="150" spans="1:30" x14ac:dyDescent="0.25">
      <c r="A150" s="52">
        <f t="shared" si="61"/>
        <v>119</v>
      </c>
      <c r="B150" s="52"/>
      <c r="C150" s="74">
        <v>344</v>
      </c>
      <c r="D150" s="75"/>
      <c r="E150" s="76" t="s">
        <v>86</v>
      </c>
      <c r="F150" s="76"/>
      <c r="G150" s="78"/>
      <c r="H150" s="76"/>
      <c r="I150" s="7">
        <v>1764497.04</v>
      </c>
      <c r="J150" s="77"/>
      <c r="K150" s="7">
        <v>0</v>
      </c>
      <c r="L150" s="19"/>
      <c r="M150" s="20"/>
      <c r="N150" s="19"/>
      <c r="O150" s="9">
        <f t="shared" si="50"/>
        <v>1764497.04</v>
      </c>
      <c r="P150" s="82"/>
      <c r="Q150" s="9">
        <f t="shared" si="62"/>
        <v>1544008.2541407724</v>
      </c>
      <c r="R150" s="82"/>
      <c r="S150" s="9">
        <f t="shared" si="63"/>
        <v>82210.632456678373</v>
      </c>
      <c r="T150" s="82"/>
      <c r="U150" s="9">
        <f t="shared" si="64"/>
        <v>58218.949075189368</v>
      </c>
      <c r="V150" s="82"/>
      <c r="W150" s="9">
        <f t="shared" si="65"/>
        <v>76343.101194901174</v>
      </c>
      <c r="X150" s="82"/>
      <c r="Y150" s="9">
        <f t="shared" si="66"/>
        <v>0</v>
      </c>
      <c r="Z150" s="82"/>
      <c r="AA150" s="9">
        <f t="shared" si="67"/>
        <v>3716.1031324588957</v>
      </c>
      <c r="AB150" s="6" t="s">
        <v>55</v>
      </c>
      <c r="AC150" s="9">
        <f t="shared" si="53"/>
        <v>1764497.0400000003</v>
      </c>
      <c r="AD150" s="9"/>
    </row>
    <row r="151" spans="1:30" x14ac:dyDescent="0.25">
      <c r="A151" s="52">
        <f t="shared" si="61"/>
        <v>120</v>
      </c>
      <c r="B151" s="52"/>
      <c r="C151" s="74">
        <v>345</v>
      </c>
      <c r="D151" s="75"/>
      <c r="E151" s="76" t="s">
        <v>59</v>
      </c>
      <c r="F151" s="76"/>
      <c r="G151" s="78"/>
      <c r="H151" s="76"/>
      <c r="I151" s="7">
        <v>1530071.26</v>
      </c>
      <c r="J151" s="77"/>
      <c r="K151" s="7">
        <v>0</v>
      </c>
      <c r="L151" s="19"/>
      <c r="M151" s="20"/>
      <c r="N151" s="19"/>
      <c r="O151" s="9">
        <f t="shared" si="50"/>
        <v>1530071.26</v>
      </c>
      <c r="P151" s="82"/>
      <c r="Q151" s="9">
        <f t="shared" si="62"/>
        <v>1338875.9523583967</v>
      </c>
      <c r="R151" s="82"/>
      <c r="S151" s="9">
        <f t="shared" si="63"/>
        <v>71288.374611490857</v>
      </c>
      <c r="T151" s="82"/>
      <c r="U151" s="9">
        <f t="shared" si="64"/>
        <v>50484.154264917801</v>
      </c>
      <c r="V151" s="82"/>
      <c r="W151" s="9">
        <f t="shared" si="65"/>
        <v>66200.385939774627</v>
      </c>
      <c r="X151" s="82"/>
      <c r="Y151" s="9">
        <f t="shared" si="66"/>
        <v>0</v>
      </c>
      <c r="Z151" s="82"/>
      <c r="AA151" s="9">
        <f t="shared" si="67"/>
        <v>3222.3928254202847</v>
      </c>
      <c r="AB151" s="6" t="s">
        <v>55</v>
      </c>
      <c r="AC151" s="9">
        <f t="shared" si="53"/>
        <v>1530071.2600000002</v>
      </c>
      <c r="AD151" s="9"/>
    </row>
    <row r="152" spans="1:30" x14ac:dyDescent="0.25">
      <c r="A152" s="52">
        <f t="shared" si="61"/>
        <v>121</v>
      </c>
      <c r="B152" s="52"/>
      <c r="C152" s="74">
        <v>346</v>
      </c>
      <c r="D152" s="75"/>
      <c r="E152" s="76" t="s">
        <v>80</v>
      </c>
      <c r="F152" s="76"/>
      <c r="G152" s="78"/>
      <c r="H152" s="76"/>
      <c r="I152" s="7">
        <v>2444986.38</v>
      </c>
      <c r="J152" s="77"/>
      <c r="K152" s="7">
        <v>0</v>
      </c>
      <c r="L152" s="19"/>
      <c r="M152" s="20"/>
      <c r="N152" s="19"/>
      <c r="O152" s="9">
        <f t="shared" si="50"/>
        <v>2444986.38</v>
      </c>
      <c r="P152" s="82"/>
      <c r="Q152" s="9">
        <f t="shared" si="62"/>
        <v>2139464.7122682431</v>
      </c>
      <c r="R152" s="82"/>
      <c r="S152" s="9">
        <f t="shared" si="63"/>
        <v>113915.67800406429</v>
      </c>
      <c r="T152" s="82"/>
      <c r="U152" s="9">
        <f t="shared" si="64"/>
        <v>80671.451592093115</v>
      </c>
      <c r="V152" s="82"/>
      <c r="W152" s="9">
        <f t="shared" si="65"/>
        <v>105785.29654461483</v>
      </c>
      <c r="X152" s="82"/>
      <c r="Y152" s="9">
        <f t="shared" si="66"/>
        <v>0</v>
      </c>
      <c r="Z152" s="82"/>
      <c r="AA152" s="9">
        <f t="shared" si="67"/>
        <v>5149.2415909846668</v>
      </c>
      <c r="AB152" s="6" t="s">
        <v>55</v>
      </c>
      <c r="AC152" s="9">
        <f t="shared" si="53"/>
        <v>2444986.38</v>
      </c>
      <c r="AD152" s="9"/>
    </row>
    <row r="153" spans="1:30" x14ac:dyDescent="0.25">
      <c r="A153" s="52"/>
      <c r="B153" s="52"/>
      <c r="C153" s="74"/>
      <c r="D153" s="75"/>
      <c r="E153" s="76"/>
      <c r="F153" s="76"/>
      <c r="G153" s="78"/>
      <c r="H153" s="76"/>
      <c r="I153" s="7"/>
      <c r="J153" s="77"/>
      <c r="K153" s="7"/>
      <c r="L153" s="19"/>
      <c r="M153" s="20"/>
      <c r="N153" s="19"/>
      <c r="O153" s="9"/>
      <c r="P153" s="82"/>
      <c r="Q153" s="9"/>
      <c r="R153" s="82"/>
      <c r="S153" s="9"/>
      <c r="T153" s="82"/>
      <c r="U153" s="9"/>
      <c r="V153" s="82"/>
      <c r="W153" s="9"/>
      <c r="X153" s="82"/>
      <c r="Y153" s="9"/>
      <c r="Z153" s="82"/>
      <c r="AA153" s="9"/>
      <c r="AB153" s="6"/>
      <c r="AC153" s="9"/>
      <c r="AD153" s="9"/>
    </row>
    <row r="154" spans="1:30" x14ac:dyDescent="0.25">
      <c r="A154" s="52">
        <f>+A152+1</f>
        <v>122</v>
      </c>
      <c r="B154" s="52"/>
      <c r="C154" s="74"/>
      <c r="D154" s="75"/>
      <c r="E154" s="87" t="s">
        <v>97</v>
      </c>
      <c r="F154" s="76"/>
      <c r="G154" s="78"/>
      <c r="H154" s="76"/>
      <c r="I154" s="7"/>
      <c r="J154" s="77"/>
      <c r="K154" s="7"/>
      <c r="L154" s="19"/>
      <c r="M154" s="20"/>
      <c r="N154" s="19"/>
      <c r="O154" s="9"/>
      <c r="P154" s="82"/>
      <c r="Q154" s="9"/>
      <c r="R154" s="82"/>
      <c r="S154" s="9"/>
      <c r="T154" s="82"/>
      <c r="U154" s="9"/>
      <c r="V154" s="82"/>
      <c r="W154" s="9"/>
      <c r="X154" s="82"/>
      <c r="Y154" s="9"/>
      <c r="Z154" s="82"/>
      <c r="AA154" s="9"/>
      <c r="AB154" s="6"/>
      <c r="AC154" s="9"/>
      <c r="AD154" s="9"/>
    </row>
    <row r="155" spans="1:30" x14ac:dyDescent="0.25">
      <c r="A155" s="52">
        <f>+A154+1</f>
        <v>123</v>
      </c>
      <c r="B155" s="52"/>
      <c r="C155" s="74">
        <v>340</v>
      </c>
      <c r="D155" s="75"/>
      <c r="E155" s="76" t="s">
        <v>54</v>
      </c>
      <c r="F155" s="76"/>
      <c r="G155" s="1" t="s">
        <v>39</v>
      </c>
      <c r="H155" s="76"/>
      <c r="I155" s="7">
        <v>0</v>
      </c>
      <c r="J155" s="77"/>
      <c r="K155" s="7">
        <v>0</v>
      </c>
      <c r="L155" s="19"/>
      <c r="M155" s="20"/>
      <c r="N155" s="19"/>
      <c r="O155" s="9">
        <f t="shared" si="50"/>
        <v>0</v>
      </c>
      <c r="P155" s="82"/>
      <c r="Q155" s="9">
        <f t="shared" ref="Q155:Q161" si="68">O155*$C$314</f>
        <v>0</v>
      </c>
      <c r="R155" s="82"/>
      <c r="S155" s="9">
        <f t="shared" ref="S155:S161" si="69">O155*$C$315</f>
        <v>0</v>
      </c>
      <c r="T155" s="82"/>
      <c r="U155" s="9">
        <f t="shared" ref="U155:U161" si="70">O155*$C$316</f>
        <v>0</v>
      </c>
      <c r="V155" s="82"/>
      <c r="W155" s="9">
        <f t="shared" ref="W155:W161" si="71">O155*$C$317</f>
        <v>0</v>
      </c>
      <c r="X155" s="82"/>
      <c r="Y155" s="9">
        <f t="shared" ref="Y155:Y161" si="72">O155*$C$318</f>
        <v>0</v>
      </c>
      <c r="Z155" s="82"/>
      <c r="AA155" s="9">
        <f t="shared" ref="AA155:AA161" si="73">O155*$C$319</f>
        <v>0</v>
      </c>
      <c r="AB155" s="6" t="s">
        <v>55</v>
      </c>
      <c r="AC155" s="9">
        <f t="shared" si="53"/>
        <v>0</v>
      </c>
      <c r="AD155" s="9"/>
    </row>
    <row r="156" spans="1:30" x14ac:dyDescent="0.25">
      <c r="A156" s="52">
        <f t="shared" ref="A156:A186" si="74">+A155+1</f>
        <v>124</v>
      </c>
      <c r="B156" s="52"/>
      <c r="C156" s="74">
        <v>341</v>
      </c>
      <c r="D156" s="75"/>
      <c r="E156" s="76" t="s">
        <v>56</v>
      </c>
      <c r="F156" s="76"/>
      <c r="G156" s="78"/>
      <c r="H156" s="76"/>
      <c r="I156" s="7">
        <v>19565573.23</v>
      </c>
      <c r="J156" s="77"/>
      <c r="K156" s="7">
        <v>0</v>
      </c>
      <c r="L156" s="19"/>
      <c r="M156" s="20"/>
      <c r="N156" s="19"/>
      <c r="O156" s="9">
        <f t="shared" si="50"/>
        <v>19565573.23</v>
      </c>
      <c r="P156" s="82"/>
      <c r="Q156" s="9">
        <f t="shared" si="68"/>
        <v>17120689.850585259</v>
      </c>
      <c r="R156" s="82"/>
      <c r="S156" s="9">
        <f t="shared" si="69"/>
        <v>911590.16600886767</v>
      </c>
      <c r="T156" s="82"/>
      <c r="U156" s="9">
        <f t="shared" si="70"/>
        <v>645559.09456456697</v>
      </c>
      <c r="V156" s="82"/>
      <c r="W156" s="9">
        <f t="shared" si="71"/>
        <v>846528.21918825072</v>
      </c>
      <c r="X156" s="82"/>
      <c r="Y156" s="9">
        <f t="shared" si="72"/>
        <v>0</v>
      </c>
      <c r="Z156" s="82"/>
      <c r="AA156" s="9">
        <f t="shared" si="73"/>
        <v>41205.899653057459</v>
      </c>
      <c r="AB156" s="6" t="s">
        <v>55</v>
      </c>
      <c r="AC156" s="9">
        <f t="shared" si="53"/>
        <v>19565573.230000004</v>
      </c>
      <c r="AD156" s="9"/>
    </row>
    <row r="157" spans="1:30" x14ac:dyDescent="0.25">
      <c r="A157" s="52">
        <f t="shared" si="74"/>
        <v>125</v>
      </c>
      <c r="B157" s="52"/>
      <c r="C157" s="74">
        <v>342</v>
      </c>
      <c r="D157" s="75"/>
      <c r="E157" s="76" t="s">
        <v>92</v>
      </c>
      <c r="F157" s="76"/>
      <c r="G157" s="78"/>
      <c r="H157" s="76"/>
      <c r="I157" s="7">
        <v>942778.99</v>
      </c>
      <c r="J157" s="77"/>
      <c r="K157" s="7">
        <v>0</v>
      </c>
      <c r="L157" s="19"/>
      <c r="M157" s="20"/>
      <c r="N157" s="19"/>
      <c r="O157" s="9">
        <f t="shared" si="50"/>
        <v>942778.99</v>
      </c>
      <c r="P157" s="82"/>
      <c r="Q157" s="9">
        <f t="shared" si="68"/>
        <v>824970.80436615564</v>
      </c>
      <c r="R157" s="82"/>
      <c r="S157" s="9">
        <f t="shared" si="69"/>
        <v>43925.523975244781</v>
      </c>
      <c r="T157" s="82"/>
      <c r="U157" s="9">
        <f t="shared" si="70"/>
        <v>31106.655757251068</v>
      </c>
      <c r="V157" s="82"/>
      <c r="W157" s="9">
        <f t="shared" si="71"/>
        <v>40790.474682800668</v>
      </c>
      <c r="X157" s="82"/>
      <c r="Y157" s="9">
        <f t="shared" si="72"/>
        <v>0</v>
      </c>
      <c r="Z157" s="82"/>
      <c r="AA157" s="9">
        <f t="shared" si="73"/>
        <v>1985.5312185479404</v>
      </c>
      <c r="AB157" s="6" t="s">
        <v>55</v>
      </c>
      <c r="AC157" s="9">
        <f t="shared" si="53"/>
        <v>942778.99000000022</v>
      </c>
      <c r="AD157" s="9"/>
    </row>
    <row r="158" spans="1:30" x14ac:dyDescent="0.25">
      <c r="A158" s="52">
        <f t="shared" si="74"/>
        <v>126</v>
      </c>
      <c r="B158" s="52"/>
      <c r="C158" s="74">
        <v>343</v>
      </c>
      <c r="D158" s="75"/>
      <c r="E158" s="76" t="s">
        <v>85</v>
      </c>
      <c r="F158" s="76"/>
      <c r="G158" s="78"/>
      <c r="H158" s="76"/>
      <c r="I158" s="7">
        <v>163739044.90000001</v>
      </c>
      <c r="J158" s="77"/>
      <c r="K158" s="7">
        <v>0</v>
      </c>
      <c r="L158" s="19"/>
      <c r="M158" s="20"/>
      <c r="N158" s="19"/>
      <c r="O158" s="9">
        <f t="shared" si="50"/>
        <v>163739044.90000001</v>
      </c>
      <c r="P158" s="82"/>
      <c r="Q158" s="9">
        <f t="shared" si="68"/>
        <v>143278470.36270833</v>
      </c>
      <c r="R158" s="82"/>
      <c r="S158" s="9">
        <f t="shared" si="69"/>
        <v>7628854.0779198231</v>
      </c>
      <c r="T158" s="82"/>
      <c r="U158" s="9">
        <f t="shared" si="70"/>
        <v>5402511.2542287102</v>
      </c>
      <c r="V158" s="82"/>
      <c r="W158" s="9">
        <f t="shared" si="71"/>
        <v>7084368.0612562364</v>
      </c>
      <c r="X158" s="82"/>
      <c r="Y158" s="9">
        <f t="shared" si="72"/>
        <v>0</v>
      </c>
      <c r="Z158" s="82"/>
      <c r="AA158" s="9">
        <f t="shared" si="73"/>
        <v>344841.14388693892</v>
      </c>
      <c r="AB158" s="6" t="s">
        <v>55</v>
      </c>
      <c r="AC158" s="9">
        <f t="shared" si="53"/>
        <v>163739044.90000004</v>
      </c>
      <c r="AD158" s="9"/>
    </row>
    <row r="159" spans="1:30" x14ac:dyDescent="0.25">
      <c r="A159" s="52">
        <f t="shared" si="74"/>
        <v>127</v>
      </c>
      <c r="B159" s="52"/>
      <c r="C159" s="74">
        <v>344</v>
      </c>
      <c r="D159" s="75"/>
      <c r="E159" s="76" t="s">
        <v>86</v>
      </c>
      <c r="F159" s="76"/>
      <c r="G159" s="78"/>
      <c r="H159" s="76"/>
      <c r="I159" s="7">
        <v>22109896.75</v>
      </c>
      <c r="J159" s="77"/>
      <c r="K159" s="7">
        <v>0</v>
      </c>
      <c r="L159" s="19"/>
      <c r="M159" s="20"/>
      <c r="N159" s="19"/>
      <c r="O159" s="9">
        <f t="shared" si="50"/>
        <v>22109896.75</v>
      </c>
      <c r="P159" s="82"/>
      <c r="Q159" s="9">
        <f t="shared" si="68"/>
        <v>19347078.689460561</v>
      </c>
      <c r="R159" s="82"/>
      <c r="S159" s="9">
        <f t="shared" si="69"/>
        <v>1030134.114234251</v>
      </c>
      <c r="T159" s="82"/>
      <c r="U159" s="9">
        <f t="shared" si="70"/>
        <v>729508.13958063931</v>
      </c>
      <c r="V159" s="82"/>
      <c r="W159" s="9">
        <f t="shared" si="71"/>
        <v>956611.45738961769</v>
      </c>
      <c r="X159" s="82"/>
      <c r="Y159" s="9">
        <f t="shared" si="72"/>
        <v>0</v>
      </c>
      <c r="Z159" s="82"/>
      <c r="AA159" s="9">
        <f t="shared" si="73"/>
        <v>46564.349334934421</v>
      </c>
      <c r="AB159" s="6" t="s">
        <v>55</v>
      </c>
      <c r="AC159" s="9">
        <f t="shared" si="53"/>
        <v>22109896.750000004</v>
      </c>
      <c r="AD159" s="9"/>
    </row>
    <row r="160" spans="1:30" x14ac:dyDescent="0.25">
      <c r="A160" s="52">
        <f t="shared" si="74"/>
        <v>128</v>
      </c>
      <c r="B160" s="52"/>
      <c r="C160" s="74">
        <v>345</v>
      </c>
      <c r="D160" s="75"/>
      <c r="E160" s="76" t="s">
        <v>59</v>
      </c>
      <c r="F160" s="76"/>
      <c r="G160" s="78"/>
      <c r="H160" s="76"/>
      <c r="I160" s="7">
        <v>25931551.32</v>
      </c>
      <c r="J160" s="77"/>
      <c r="K160" s="7">
        <v>0</v>
      </c>
      <c r="L160" s="19"/>
      <c r="M160" s="20"/>
      <c r="N160" s="19"/>
      <c r="O160" s="9">
        <f t="shared" si="50"/>
        <v>25931551.32</v>
      </c>
      <c r="P160" s="82"/>
      <c r="Q160" s="9">
        <f t="shared" si="68"/>
        <v>22691185.291393317</v>
      </c>
      <c r="R160" s="82"/>
      <c r="S160" s="9">
        <f t="shared" si="69"/>
        <v>1208190.8817483836</v>
      </c>
      <c r="T160" s="82"/>
      <c r="U160" s="9">
        <f t="shared" si="70"/>
        <v>855602.26598041772</v>
      </c>
      <c r="V160" s="82"/>
      <c r="W160" s="9">
        <f t="shared" si="71"/>
        <v>1121959.9702833921</v>
      </c>
      <c r="X160" s="82"/>
      <c r="Y160" s="9">
        <f t="shared" si="72"/>
        <v>0</v>
      </c>
      <c r="Z160" s="82"/>
      <c r="AA160" s="9">
        <f t="shared" si="73"/>
        <v>54612.910594494744</v>
      </c>
      <c r="AB160" s="6" t="s">
        <v>55</v>
      </c>
      <c r="AC160" s="9">
        <f t="shared" si="53"/>
        <v>25931551.320000004</v>
      </c>
      <c r="AD160" s="9"/>
    </row>
    <row r="161" spans="1:30" x14ac:dyDescent="0.25">
      <c r="A161" s="52">
        <f t="shared" si="74"/>
        <v>129</v>
      </c>
      <c r="B161" s="52"/>
      <c r="C161" s="74">
        <v>346</v>
      </c>
      <c r="D161" s="75"/>
      <c r="E161" s="76" t="s">
        <v>80</v>
      </c>
      <c r="F161" s="76"/>
      <c r="G161" s="78"/>
      <c r="H161" s="76"/>
      <c r="I161" s="7">
        <v>2312304.0699999998</v>
      </c>
      <c r="J161" s="77"/>
      <c r="K161" s="7">
        <v>0</v>
      </c>
      <c r="L161" s="19"/>
      <c r="M161" s="20"/>
      <c r="N161" s="19"/>
      <c r="O161" s="9">
        <f t="shared" si="50"/>
        <v>2312304.0699999998</v>
      </c>
      <c r="P161" s="82"/>
      <c r="Q161" s="9">
        <f t="shared" si="68"/>
        <v>2023362.1758658786</v>
      </c>
      <c r="R161" s="82"/>
      <c r="S161" s="9">
        <f t="shared" si="69"/>
        <v>107733.80499796785</v>
      </c>
      <c r="T161" s="82"/>
      <c r="U161" s="9">
        <f t="shared" si="70"/>
        <v>76293.646203953453</v>
      </c>
      <c r="V161" s="82"/>
      <c r="W161" s="9">
        <f t="shared" si="71"/>
        <v>100044.6357276926</v>
      </c>
      <c r="X161" s="82"/>
      <c r="Y161" s="9">
        <f t="shared" si="72"/>
        <v>0</v>
      </c>
      <c r="Z161" s="82"/>
      <c r="AA161" s="9">
        <f t="shared" si="73"/>
        <v>4869.8072045076669</v>
      </c>
      <c r="AB161" s="6" t="s">
        <v>55</v>
      </c>
      <c r="AC161" s="9">
        <f t="shared" si="53"/>
        <v>2312304.0699999998</v>
      </c>
      <c r="AD161" s="9"/>
    </row>
    <row r="162" spans="1:30" x14ac:dyDescent="0.25">
      <c r="A162" s="52"/>
      <c r="B162" s="52"/>
      <c r="C162" s="74"/>
      <c r="D162" s="75"/>
      <c r="E162" s="76"/>
      <c r="F162" s="76"/>
      <c r="G162" s="78"/>
      <c r="H162" s="76"/>
      <c r="I162" s="7"/>
      <c r="J162" s="77"/>
      <c r="K162" s="7"/>
      <c r="L162" s="19"/>
      <c r="M162" s="20"/>
      <c r="N162" s="19"/>
      <c r="O162" s="9"/>
      <c r="P162" s="82"/>
      <c r="Q162" s="9"/>
      <c r="R162" s="82"/>
      <c r="S162" s="9"/>
      <c r="T162" s="82"/>
      <c r="U162" s="9"/>
      <c r="V162" s="82"/>
      <c r="W162" s="9"/>
      <c r="X162" s="82"/>
      <c r="Y162" s="9"/>
      <c r="Z162" s="82"/>
      <c r="AA162" s="9"/>
      <c r="AB162" s="6"/>
      <c r="AC162" s="9"/>
      <c r="AD162" s="9"/>
    </row>
    <row r="163" spans="1:30" x14ac:dyDescent="0.25">
      <c r="A163" s="52">
        <f>+A161+1</f>
        <v>130</v>
      </c>
      <c r="B163" s="52"/>
      <c r="C163" s="74"/>
      <c r="D163" s="75"/>
      <c r="E163" s="87" t="s">
        <v>98</v>
      </c>
      <c r="F163" s="76"/>
      <c r="G163" s="78"/>
      <c r="H163" s="76"/>
      <c r="I163" s="7"/>
      <c r="J163" s="77"/>
      <c r="K163" s="7"/>
      <c r="L163" s="19"/>
      <c r="M163" s="20"/>
      <c r="N163" s="19"/>
      <c r="O163" s="9"/>
      <c r="P163" s="82"/>
      <c r="Q163" s="9"/>
      <c r="R163" s="82"/>
      <c r="S163" s="9"/>
      <c r="T163" s="82"/>
      <c r="U163" s="9"/>
      <c r="V163" s="82"/>
      <c r="W163" s="9"/>
      <c r="X163" s="82"/>
      <c r="Y163" s="9"/>
      <c r="Z163" s="82"/>
      <c r="AA163" s="9"/>
      <c r="AB163" s="6"/>
      <c r="AC163" s="9"/>
      <c r="AD163" s="9"/>
    </row>
    <row r="164" spans="1:30" x14ac:dyDescent="0.25">
      <c r="A164" s="52">
        <f t="shared" si="74"/>
        <v>131</v>
      </c>
      <c r="B164" s="52"/>
      <c r="C164" s="74">
        <v>340</v>
      </c>
      <c r="D164" s="75"/>
      <c r="E164" s="76" t="s">
        <v>54</v>
      </c>
      <c r="F164" s="76"/>
      <c r="G164" s="1" t="s">
        <v>39</v>
      </c>
      <c r="H164" s="76"/>
      <c r="I164" s="7">
        <v>161819.54</v>
      </c>
      <c r="J164" s="77"/>
      <c r="K164" s="7">
        <v>0</v>
      </c>
      <c r="L164" s="19"/>
      <c r="M164" s="20"/>
      <c r="N164" s="19"/>
      <c r="O164" s="9">
        <f>+I164+K164</f>
        <v>161819.54</v>
      </c>
      <c r="P164" s="82"/>
      <c r="Q164" s="9">
        <f t="shared" ref="Q164:Q170" si="75">O164*$C$314</f>
        <v>141598.82378791799</v>
      </c>
      <c r="R164" s="82"/>
      <c r="S164" s="9">
        <f t="shared" ref="S164:S170" si="76">O164*$C$315</f>
        <v>7539.4213907260309</v>
      </c>
      <c r="T164" s="82"/>
      <c r="U164" s="9">
        <f t="shared" ref="U164:U170" si="77">O164*$C$316</f>
        <v>5339.1778762239064</v>
      </c>
      <c r="V164" s="82"/>
      <c r="W164" s="9">
        <f t="shared" ref="W164:W170" si="78">O164*$C$317</f>
        <v>7001.3183572880116</v>
      </c>
      <c r="X164" s="82"/>
      <c r="Y164" s="9">
        <f t="shared" ref="Y164:Y170" si="79">O164*$C$318</f>
        <v>0</v>
      </c>
      <c r="Z164" s="82"/>
      <c r="AA164" s="9">
        <f t="shared" ref="AA164:AA170" si="80">O164*$C$319</f>
        <v>340.79858784407912</v>
      </c>
      <c r="AB164" s="6" t="s">
        <v>55</v>
      </c>
      <c r="AC164" s="9">
        <f t="shared" si="53"/>
        <v>161819.54</v>
      </c>
      <c r="AD164" s="9"/>
    </row>
    <row r="165" spans="1:30" x14ac:dyDescent="0.25">
      <c r="A165" s="52">
        <f t="shared" si="74"/>
        <v>132</v>
      </c>
      <c r="B165" s="52"/>
      <c r="C165" s="74">
        <v>341</v>
      </c>
      <c r="D165" s="75"/>
      <c r="E165" s="76" t="s">
        <v>56</v>
      </c>
      <c r="F165" s="76"/>
      <c r="G165" s="78"/>
      <c r="H165" s="76"/>
      <c r="I165" s="7">
        <v>1676301.12</v>
      </c>
      <c r="J165" s="77"/>
      <c r="K165" s="7">
        <v>0</v>
      </c>
      <c r="L165" s="19"/>
      <c r="M165" s="20"/>
      <c r="N165" s="19"/>
      <c r="O165" s="9">
        <f t="shared" si="50"/>
        <v>1676301.12</v>
      </c>
      <c r="P165" s="82"/>
      <c r="Q165" s="9">
        <f t="shared" si="75"/>
        <v>1466833.1581363387</v>
      </c>
      <c r="R165" s="82"/>
      <c r="S165" s="9">
        <f t="shared" si="76"/>
        <v>78101.448820247562</v>
      </c>
      <c r="T165" s="82"/>
      <c r="U165" s="9">
        <f t="shared" si="77"/>
        <v>55308.956222427507</v>
      </c>
      <c r="V165" s="82"/>
      <c r="W165" s="9">
        <f t="shared" si="78"/>
        <v>72527.197913172015</v>
      </c>
      <c r="X165" s="82"/>
      <c r="Y165" s="9">
        <f t="shared" si="79"/>
        <v>0</v>
      </c>
      <c r="Z165" s="82"/>
      <c r="AA165" s="9">
        <f t="shared" si="80"/>
        <v>3530.3589078145214</v>
      </c>
      <c r="AB165" s="6" t="s">
        <v>55</v>
      </c>
      <c r="AC165" s="9">
        <f t="shared" si="53"/>
        <v>1676301.1200000003</v>
      </c>
      <c r="AD165" s="9"/>
    </row>
    <row r="166" spans="1:30" x14ac:dyDescent="0.25">
      <c r="A166" s="52">
        <f t="shared" si="74"/>
        <v>133</v>
      </c>
      <c r="B166" s="52"/>
      <c r="C166" s="74">
        <v>342</v>
      </c>
      <c r="D166" s="75"/>
      <c r="E166" s="76" t="s">
        <v>92</v>
      </c>
      <c r="F166" s="76"/>
      <c r="G166" s="78"/>
      <c r="H166" s="76"/>
      <c r="I166" s="7">
        <v>3463638.72</v>
      </c>
      <c r="J166" s="77"/>
      <c r="K166" s="7">
        <v>0</v>
      </c>
      <c r="L166" s="19"/>
      <c r="M166" s="20"/>
      <c r="N166" s="19"/>
      <c r="O166" s="9">
        <f t="shared" si="50"/>
        <v>3463638.72</v>
      </c>
      <c r="P166" s="82"/>
      <c r="Q166" s="9">
        <f t="shared" si="75"/>
        <v>3030827.8516815081</v>
      </c>
      <c r="R166" s="82"/>
      <c r="S166" s="9">
        <f t="shared" si="76"/>
        <v>161376.25811638651</v>
      </c>
      <c r="T166" s="82"/>
      <c r="U166" s="9">
        <f t="shared" si="77"/>
        <v>114281.52140993906</v>
      </c>
      <c r="V166" s="82"/>
      <c r="W166" s="9">
        <f t="shared" si="78"/>
        <v>149858.52359578796</v>
      </c>
      <c r="X166" s="82"/>
      <c r="Y166" s="9">
        <f t="shared" si="79"/>
        <v>0</v>
      </c>
      <c r="Z166" s="82"/>
      <c r="AA166" s="9">
        <f t="shared" si="80"/>
        <v>7294.5651963790888</v>
      </c>
      <c r="AB166" s="6" t="s">
        <v>55</v>
      </c>
      <c r="AC166" s="9">
        <f t="shared" si="53"/>
        <v>3463638.7200000007</v>
      </c>
      <c r="AD166" s="9"/>
    </row>
    <row r="167" spans="1:30" x14ac:dyDescent="0.25">
      <c r="A167" s="52">
        <f t="shared" si="74"/>
        <v>134</v>
      </c>
      <c r="B167" s="52"/>
      <c r="C167" s="74">
        <v>343</v>
      </c>
      <c r="D167" s="75"/>
      <c r="E167" s="76" t="s">
        <v>85</v>
      </c>
      <c r="F167" s="76"/>
      <c r="G167" s="78"/>
      <c r="H167" s="76"/>
      <c r="I167" s="7">
        <v>41874324.82</v>
      </c>
      <c r="J167" s="77"/>
      <c r="K167" s="7">
        <v>0</v>
      </c>
      <c r="L167" s="19"/>
      <c r="M167" s="20"/>
      <c r="N167" s="19"/>
      <c r="O167" s="9">
        <f t="shared" si="50"/>
        <v>41874324.82</v>
      </c>
      <c r="P167" s="82"/>
      <c r="Q167" s="9">
        <f t="shared" si="75"/>
        <v>36641774.790765204</v>
      </c>
      <c r="R167" s="82"/>
      <c r="S167" s="9">
        <f t="shared" si="76"/>
        <v>1950989.2332540182</v>
      </c>
      <c r="T167" s="82"/>
      <c r="U167" s="9">
        <f t="shared" si="77"/>
        <v>1381628.3785058197</v>
      </c>
      <c r="V167" s="82"/>
      <c r="W167" s="9">
        <f t="shared" si="78"/>
        <v>1811743.3720384263</v>
      </c>
      <c r="X167" s="82"/>
      <c r="Y167" s="9">
        <f t="shared" si="79"/>
        <v>0</v>
      </c>
      <c r="Z167" s="82"/>
      <c r="AA167" s="9">
        <f t="shared" si="80"/>
        <v>88189.045436541666</v>
      </c>
      <c r="AB167" s="6" t="s">
        <v>55</v>
      </c>
      <c r="AC167" s="9">
        <f t="shared" si="53"/>
        <v>41874324.82</v>
      </c>
      <c r="AD167" s="9"/>
    </row>
    <row r="168" spans="1:30" x14ac:dyDescent="0.25">
      <c r="A168" s="52">
        <f t="shared" si="74"/>
        <v>135</v>
      </c>
      <c r="B168" s="52"/>
      <c r="C168" s="74">
        <v>344</v>
      </c>
      <c r="D168" s="75"/>
      <c r="E168" s="76" t="s">
        <v>86</v>
      </c>
      <c r="F168" s="76"/>
      <c r="G168" s="78"/>
      <c r="H168" s="76"/>
      <c r="I168" s="7">
        <v>5101034.78</v>
      </c>
      <c r="J168" s="77"/>
      <c r="K168" s="7">
        <v>0</v>
      </c>
      <c r="L168" s="19"/>
      <c r="M168" s="20"/>
      <c r="N168" s="19"/>
      <c r="O168" s="9">
        <f t="shared" si="50"/>
        <v>5101034.78</v>
      </c>
      <c r="P168" s="82"/>
      <c r="Q168" s="9">
        <f t="shared" si="75"/>
        <v>4463617.4651668211</v>
      </c>
      <c r="R168" s="82"/>
      <c r="S168" s="9">
        <f t="shared" si="76"/>
        <v>237665.06032070942</v>
      </c>
      <c r="T168" s="82"/>
      <c r="U168" s="9">
        <f t="shared" si="77"/>
        <v>168306.81908516539</v>
      </c>
      <c r="V168" s="82"/>
      <c r="W168" s="9">
        <f t="shared" si="78"/>
        <v>220702.4469750601</v>
      </c>
      <c r="X168" s="82"/>
      <c r="Y168" s="9">
        <f t="shared" si="79"/>
        <v>0</v>
      </c>
      <c r="Z168" s="82"/>
      <c r="AA168" s="9">
        <f t="shared" si="80"/>
        <v>10742.988452244597</v>
      </c>
      <c r="AB168" s="6" t="s">
        <v>55</v>
      </c>
      <c r="AC168" s="9">
        <f t="shared" si="53"/>
        <v>5101034.7800000012</v>
      </c>
      <c r="AD168" s="9"/>
    </row>
    <row r="169" spans="1:30" x14ac:dyDescent="0.25">
      <c r="A169" s="52">
        <f t="shared" si="74"/>
        <v>136</v>
      </c>
      <c r="B169" s="52"/>
      <c r="C169" s="74">
        <v>345</v>
      </c>
      <c r="D169" s="75"/>
      <c r="E169" s="76" t="s">
        <v>59</v>
      </c>
      <c r="F169" s="76"/>
      <c r="G169" s="78"/>
      <c r="H169" s="76"/>
      <c r="I169" s="7">
        <v>7704666.96</v>
      </c>
      <c r="J169" s="77"/>
      <c r="K169" s="7">
        <v>0</v>
      </c>
      <c r="L169" s="19"/>
      <c r="M169" s="20"/>
      <c r="N169" s="19"/>
      <c r="O169" s="9">
        <f t="shared" si="50"/>
        <v>7704666.96</v>
      </c>
      <c r="P169" s="82"/>
      <c r="Q169" s="9">
        <f t="shared" si="75"/>
        <v>6741903.8468014048</v>
      </c>
      <c r="R169" s="82"/>
      <c r="S169" s="9">
        <f t="shared" si="76"/>
        <v>358972.29028486978</v>
      </c>
      <c r="T169" s="82"/>
      <c r="U169" s="9">
        <f t="shared" si="77"/>
        <v>254212.73213670799</v>
      </c>
      <c r="V169" s="82"/>
      <c r="W169" s="9">
        <f t="shared" si="78"/>
        <v>333351.74617254763</v>
      </c>
      <c r="X169" s="82"/>
      <c r="Y169" s="9">
        <f t="shared" si="79"/>
        <v>0</v>
      </c>
      <c r="Z169" s="82"/>
      <c r="AA169" s="9">
        <f t="shared" si="80"/>
        <v>16226.34460447072</v>
      </c>
      <c r="AB169" s="6" t="s">
        <v>55</v>
      </c>
      <c r="AC169" s="9">
        <f t="shared" si="53"/>
        <v>7704666.9600000009</v>
      </c>
      <c r="AD169" s="9"/>
    </row>
    <row r="170" spans="1:30" x14ac:dyDescent="0.25">
      <c r="A170" s="52">
        <f t="shared" si="74"/>
        <v>137</v>
      </c>
      <c r="B170" s="52"/>
      <c r="C170" s="74">
        <v>346</v>
      </c>
      <c r="D170" s="75"/>
      <c r="E170" s="76" t="s">
        <v>80</v>
      </c>
      <c r="F170" s="76"/>
      <c r="G170" s="78"/>
      <c r="H170" s="76"/>
      <c r="I170" s="7">
        <v>120012.38</v>
      </c>
      <c r="J170" s="77"/>
      <c r="K170" s="7">
        <v>0</v>
      </c>
      <c r="L170" s="19"/>
      <c r="M170" s="20"/>
      <c r="N170" s="19"/>
      <c r="O170" s="9">
        <f t="shared" si="50"/>
        <v>120012.38</v>
      </c>
      <c r="P170" s="82"/>
      <c r="Q170" s="9">
        <f t="shared" si="75"/>
        <v>105015.82100646594</v>
      </c>
      <c r="R170" s="82"/>
      <c r="S170" s="9">
        <f t="shared" si="76"/>
        <v>5591.5614697949386</v>
      </c>
      <c r="T170" s="82"/>
      <c r="U170" s="9">
        <f t="shared" si="77"/>
        <v>3959.7655769443941</v>
      </c>
      <c r="V170" s="82"/>
      <c r="W170" s="9">
        <f t="shared" si="78"/>
        <v>5192.4809525217079</v>
      </c>
      <c r="X170" s="82"/>
      <c r="Y170" s="9">
        <f t="shared" si="79"/>
        <v>0</v>
      </c>
      <c r="Z170" s="82"/>
      <c r="AA170" s="9">
        <f t="shared" si="80"/>
        <v>252.75099427304642</v>
      </c>
      <c r="AB170" s="6" t="s">
        <v>55</v>
      </c>
      <c r="AC170" s="9">
        <f t="shared" si="53"/>
        <v>120012.38000000002</v>
      </c>
      <c r="AD170" s="9"/>
    </row>
    <row r="171" spans="1:30" x14ac:dyDescent="0.25">
      <c r="A171" s="52"/>
      <c r="B171" s="52"/>
      <c r="C171" s="74"/>
      <c r="D171" s="75"/>
      <c r="E171" s="76"/>
      <c r="F171" s="76"/>
      <c r="G171" s="78"/>
      <c r="H171" s="76"/>
      <c r="I171" s="7"/>
      <c r="J171" s="77"/>
      <c r="K171" s="7"/>
      <c r="L171" s="19"/>
      <c r="M171" s="20"/>
      <c r="N171" s="19"/>
      <c r="O171" s="9"/>
      <c r="P171" s="82"/>
      <c r="Q171" s="9"/>
      <c r="R171" s="82"/>
      <c r="S171" s="9"/>
      <c r="T171" s="82"/>
      <c r="U171" s="9"/>
      <c r="V171" s="82"/>
      <c r="W171" s="9"/>
      <c r="X171" s="82"/>
      <c r="Y171" s="9"/>
      <c r="Z171" s="82"/>
      <c r="AA171" s="9"/>
      <c r="AB171" s="6"/>
      <c r="AC171" s="9"/>
      <c r="AD171" s="9"/>
    </row>
    <row r="172" spans="1:30" x14ac:dyDescent="0.25">
      <c r="A172" s="52">
        <f>+A170+1</f>
        <v>138</v>
      </c>
      <c r="B172" s="52"/>
      <c r="C172" s="74"/>
      <c r="D172" s="75"/>
      <c r="E172" s="87" t="s">
        <v>99</v>
      </c>
      <c r="F172" s="76"/>
      <c r="G172" s="78"/>
      <c r="H172" s="76"/>
      <c r="I172" s="7"/>
      <c r="J172" s="77"/>
      <c r="K172" s="7"/>
      <c r="L172" s="19"/>
      <c r="M172" s="20"/>
      <c r="N172" s="19"/>
      <c r="O172" s="9"/>
      <c r="P172" s="82"/>
      <c r="Q172" s="9"/>
      <c r="R172" s="82"/>
      <c r="S172" s="9"/>
      <c r="T172" s="82"/>
      <c r="U172" s="9"/>
      <c r="V172" s="82"/>
      <c r="W172" s="9"/>
      <c r="X172" s="82"/>
      <c r="Y172" s="9"/>
      <c r="Z172" s="82"/>
      <c r="AA172" s="9"/>
      <c r="AB172" s="6"/>
      <c r="AC172" s="9"/>
      <c r="AD172" s="9"/>
    </row>
    <row r="173" spans="1:30" x14ac:dyDescent="0.25">
      <c r="A173" s="52">
        <f t="shared" si="74"/>
        <v>139</v>
      </c>
      <c r="B173" s="52"/>
      <c r="C173" s="74">
        <v>340</v>
      </c>
      <c r="D173" s="75"/>
      <c r="E173" s="76" t="s">
        <v>54</v>
      </c>
      <c r="F173" s="76"/>
      <c r="G173" s="1" t="s">
        <v>39</v>
      </c>
      <c r="H173" s="76"/>
      <c r="I173" s="7">
        <v>189751.65</v>
      </c>
      <c r="J173" s="77"/>
      <c r="K173" s="7">
        <v>0</v>
      </c>
      <c r="L173" s="19"/>
      <c r="M173" s="20"/>
      <c r="N173" s="19"/>
      <c r="O173" s="9">
        <f t="shared" si="50"/>
        <v>189751.65</v>
      </c>
      <c r="P173" s="82"/>
      <c r="Q173" s="9">
        <f>O173*$C$314</f>
        <v>166040.58108073159</v>
      </c>
      <c r="R173" s="82"/>
      <c r="S173" s="9">
        <f>O173*$C$315</f>
        <v>8840.8213800110843</v>
      </c>
      <c r="T173" s="82"/>
      <c r="U173" s="9">
        <f>O173*$C$316</f>
        <v>6260.7878607057091</v>
      </c>
      <c r="V173" s="82"/>
      <c r="W173" s="9">
        <f>O173*$C$317</f>
        <v>8209.8349214853133</v>
      </c>
      <c r="X173" s="82"/>
      <c r="Y173" s="9">
        <f>O173*$C$318</f>
        <v>0</v>
      </c>
      <c r="Z173" s="82"/>
      <c r="AA173" s="9">
        <f>O173*$C$319</f>
        <v>399.62475706632188</v>
      </c>
      <c r="AB173" s="6" t="s">
        <v>55</v>
      </c>
      <c r="AC173" s="9">
        <f t="shared" si="53"/>
        <v>189751.65000000002</v>
      </c>
      <c r="AD173" s="9"/>
    </row>
    <row r="174" spans="1:30" x14ac:dyDescent="0.25">
      <c r="A174" s="52">
        <f t="shared" si="74"/>
        <v>140</v>
      </c>
      <c r="B174" s="52"/>
      <c r="C174" s="74">
        <v>341</v>
      </c>
      <c r="D174" s="75"/>
      <c r="E174" s="76" t="s">
        <v>56</v>
      </c>
      <c r="F174" s="76"/>
      <c r="G174" s="78"/>
      <c r="H174" s="76"/>
      <c r="I174" s="7">
        <v>7577274.96</v>
      </c>
      <c r="J174" s="77"/>
      <c r="K174" s="7">
        <v>0</v>
      </c>
      <c r="L174" s="19"/>
      <c r="M174" s="20"/>
      <c r="N174" s="19"/>
      <c r="O174" s="9">
        <f t="shared" si="50"/>
        <v>7577274.96</v>
      </c>
      <c r="P174" s="82"/>
      <c r="Q174" s="9">
        <f>O174*$C$314</f>
        <v>6630430.5515492344</v>
      </c>
      <c r="R174" s="82"/>
      <c r="S174" s="9">
        <f>O174*$C$315</f>
        <v>353036.90096286719</v>
      </c>
      <c r="T174" s="82"/>
      <c r="U174" s="9">
        <f>O174*$C$316</f>
        <v>250009.47863587664</v>
      </c>
      <c r="V174" s="82"/>
      <c r="W174" s="9">
        <f>O174*$C$317</f>
        <v>327839.97702420107</v>
      </c>
      <c r="X174" s="82"/>
      <c r="Y174" s="9">
        <f>O174*$C$318</f>
        <v>0</v>
      </c>
      <c r="Z174" s="82"/>
      <c r="AA174" s="9">
        <f>O174*$C$319</f>
        <v>15958.051827821912</v>
      </c>
      <c r="AB174" s="6" t="s">
        <v>55</v>
      </c>
      <c r="AC174" s="9">
        <f t="shared" si="53"/>
        <v>7577274.9600000009</v>
      </c>
      <c r="AD174" s="9"/>
    </row>
    <row r="175" spans="1:30" x14ac:dyDescent="0.25">
      <c r="A175" s="52">
        <f t="shared" si="74"/>
        <v>141</v>
      </c>
      <c r="B175" s="52"/>
      <c r="C175" s="74">
        <v>342</v>
      </c>
      <c r="D175" s="75"/>
      <c r="E175" s="76" t="s">
        <v>92</v>
      </c>
      <c r="F175" s="76"/>
      <c r="G175" s="78"/>
      <c r="H175" s="76"/>
      <c r="I175" s="7">
        <v>0</v>
      </c>
      <c r="J175" s="77"/>
      <c r="K175" s="7">
        <v>0</v>
      </c>
      <c r="L175" s="19"/>
      <c r="M175" s="20"/>
      <c r="N175" s="19"/>
      <c r="O175" s="9">
        <f t="shared" si="50"/>
        <v>0</v>
      </c>
      <c r="P175" s="82"/>
      <c r="Q175" s="9">
        <f>O175*$C$314</f>
        <v>0</v>
      </c>
      <c r="R175" s="82"/>
      <c r="S175" s="9">
        <f>O175*$C$315</f>
        <v>0</v>
      </c>
      <c r="T175" s="82"/>
      <c r="U175" s="9">
        <f>O175*$C$316</f>
        <v>0</v>
      </c>
      <c r="V175" s="82"/>
      <c r="W175" s="9">
        <f>O175*$C$317</f>
        <v>0</v>
      </c>
      <c r="X175" s="82"/>
      <c r="Y175" s="9">
        <f>O175*$C$318</f>
        <v>0</v>
      </c>
      <c r="Z175" s="82"/>
      <c r="AA175" s="9">
        <f>O175*$C$319</f>
        <v>0</v>
      </c>
      <c r="AB175" s="6" t="s">
        <v>55</v>
      </c>
      <c r="AC175" s="9">
        <f t="shared" si="53"/>
        <v>0</v>
      </c>
      <c r="AD175" s="9"/>
    </row>
    <row r="176" spans="1:30" x14ac:dyDescent="0.25">
      <c r="A176" s="52">
        <f t="shared" si="74"/>
        <v>142</v>
      </c>
      <c r="B176" s="52"/>
      <c r="C176" s="74">
        <v>343</v>
      </c>
      <c r="D176" s="75"/>
      <c r="E176" s="76" t="s">
        <v>85</v>
      </c>
      <c r="F176" s="76"/>
      <c r="G176" s="78"/>
      <c r="H176" s="76"/>
      <c r="I176" s="7">
        <v>1291157.49</v>
      </c>
      <c r="J176" s="77"/>
      <c r="K176" s="7">
        <v>0</v>
      </c>
      <c r="L176" s="19"/>
      <c r="M176" s="20"/>
      <c r="N176" s="19"/>
      <c r="O176" s="9">
        <f t="shared" si="50"/>
        <v>1291157.49</v>
      </c>
      <c r="P176" s="82"/>
      <c r="Q176" s="9">
        <v>1157655.0451753188</v>
      </c>
      <c r="R176" s="82"/>
      <c r="S176" s="9">
        <v>61639.277623868467</v>
      </c>
      <c r="T176" s="82"/>
      <c r="U176" s="9">
        <v>11836.971386292265</v>
      </c>
      <c r="V176" s="82"/>
      <c r="W176" s="9">
        <v>57239.963598374299</v>
      </c>
      <c r="X176" s="82"/>
      <c r="Y176" s="9">
        <v>0</v>
      </c>
      <c r="Z176" s="82"/>
      <c r="AA176" s="9">
        <v>2786.2322161463148</v>
      </c>
      <c r="AB176" s="6" t="s">
        <v>55</v>
      </c>
      <c r="AC176" s="9">
        <f t="shared" si="53"/>
        <v>1291157.4900000002</v>
      </c>
      <c r="AD176" s="9"/>
    </row>
    <row r="177" spans="1:30" x14ac:dyDescent="0.25">
      <c r="A177" s="52">
        <f t="shared" si="74"/>
        <v>143</v>
      </c>
      <c r="B177" s="52"/>
      <c r="C177" s="74">
        <v>344</v>
      </c>
      <c r="D177" s="75"/>
      <c r="E177" s="76" t="s">
        <v>86</v>
      </c>
      <c r="F177" s="76"/>
      <c r="G177" s="78"/>
      <c r="H177" s="76"/>
      <c r="I177" s="7">
        <v>0</v>
      </c>
      <c r="J177" s="77"/>
      <c r="K177" s="7">
        <v>0</v>
      </c>
      <c r="L177" s="19"/>
      <c r="M177" s="20"/>
      <c r="N177" s="19"/>
      <c r="O177" s="9">
        <f t="shared" si="50"/>
        <v>0</v>
      </c>
      <c r="P177" s="82"/>
      <c r="Q177" s="9">
        <f>O177*$C$314</f>
        <v>0</v>
      </c>
      <c r="R177" s="82"/>
      <c r="S177" s="9">
        <f>O177*$C$315</f>
        <v>0</v>
      </c>
      <c r="T177" s="82"/>
      <c r="U177" s="9">
        <f>O177*$C$316</f>
        <v>0</v>
      </c>
      <c r="V177" s="82"/>
      <c r="W177" s="9">
        <f>O177*$C$317</f>
        <v>0</v>
      </c>
      <c r="X177" s="82"/>
      <c r="Y177" s="9">
        <f>O177*$C$318</f>
        <v>0</v>
      </c>
      <c r="Z177" s="82"/>
      <c r="AA177" s="9">
        <f>O177*$C$319</f>
        <v>0</v>
      </c>
      <c r="AB177" s="6" t="s">
        <v>55</v>
      </c>
      <c r="AC177" s="9">
        <f t="shared" si="53"/>
        <v>0</v>
      </c>
      <c r="AD177" s="9"/>
    </row>
    <row r="178" spans="1:30" x14ac:dyDescent="0.25">
      <c r="A178" s="52">
        <f t="shared" si="74"/>
        <v>144</v>
      </c>
      <c r="B178" s="52"/>
      <c r="C178" s="74">
        <v>345</v>
      </c>
      <c r="D178" s="75"/>
      <c r="E178" s="76" t="s">
        <v>59</v>
      </c>
      <c r="F178" s="76"/>
      <c r="G178" s="78"/>
      <c r="H178" s="76"/>
      <c r="I178" s="7">
        <v>3096463.79</v>
      </c>
      <c r="J178" s="77"/>
      <c r="K178" s="7">
        <v>0</v>
      </c>
      <c r="L178" s="19"/>
      <c r="M178" s="20"/>
      <c r="N178" s="19"/>
      <c r="O178" s="9">
        <f t="shared" si="50"/>
        <v>3096463.79</v>
      </c>
      <c r="P178" s="82"/>
      <c r="Q178" s="9">
        <f>O178*$C$314</f>
        <v>2709534.5257184561</v>
      </c>
      <c r="R178" s="82"/>
      <c r="S178" s="9">
        <f>O178*$C$315</f>
        <v>144269.01308664327</v>
      </c>
      <c r="T178" s="82"/>
      <c r="U178" s="9">
        <f>O178*$C$316</f>
        <v>102166.71584962131</v>
      </c>
      <c r="V178" s="82"/>
      <c r="W178" s="9">
        <f>O178*$C$317</f>
        <v>133972.2556101977</v>
      </c>
      <c r="X178" s="82"/>
      <c r="Y178" s="9">
        <f>O178*$C$318</f>
        <v>0</v>
      </c>
      <c r="Z178" s="82"/>
      <c r="AA178" s="9">
        <f>O178*$C$319</f>
        <v>6521.2797350822102</v>
      </c>
      <c r="AB178" s="6" t="s">
        <v>55</v>
      </c>
      <c r="AC178" s="9">
        <f t="shared" si="53"/>
        <v>3096463.7900000005</v>
      </c>
      <c r="AD178" s="9"/>
    </row>
    <row r="179" spans="1:30" x14ac:dyDescent="0.25">
      <c r="A179" s="52">
        <f t="shared" si="74"/>
        <v>145</v>
      </c>
      <c r="B179" s="52"/>
      <c r="C179" s="74">
        <v>346</v>
      </c>
      <c r="D179" s="75"/>
      <c r="E179" s="76" t="s">
        <v>80</v>
      </c>
      <c r="F179" s="76"/>
      <c r="G179" s="78"/>
      <c r="H179" s="76"/>
      <c r="I179" s="7">
        <v>1246220.42</v>
      </c>
      <c r="J179" s="77"/>
      <c r="K179" s="7">
        <v>0</v>
      </c>
      <c r="L179" s="19"/>
      <c r="M179" s="20"/>
      <c r="N179" s="19"/>
      <c r="O179" s="9">
        <f t="shared" si="50"/>
        <v>1246220.42</v>
      </c>
      <c r="P179" s="82"/>
      <c r="Q179" s="9">
        <f>O179*$C$314</f>
        <v>1090494.6686443747</v>
      </c>
      <c r="R179" s="82"/>
      <c r="S179" s="9">
        <f>O179*$C$315</f>
        <v>58063.327161278401</v>
      </c>
      <c r="T179" s="82"/>
      <c r="U179" s="9">
        <f>O179*$C$316</f>
        <v>41118.59726805838</v>
      </c>
      <c r="V179" s="82"/>
      <c r="W179" s="9">
        <f>O179*$C$317</f>
        <v>53919.235611306118</v>
      </c>
      <c r="X179" s="82"/>
      <c r="Y179" s="9">
        <f>O179*$C$318</f>
        <v>0</v>
      </c>
      <c r="Z179" s="82"/>
      <c r="AA179" s="9">
        <f>O179*$C$319</f>
        <v>2624.5913149824496</v>
      </c>
      <c r="AB179" s="6" t="s">
        <v>55</v>
      </c>
      <c r="AC179" s="9">
        <f t="shared" si="53"/>
        <v>1246220.42</v>
      </c>
      <c r="AD179" s="9"/>
    </row>
    <row r="180" spans="1:30" x14ac:dyDescent="0.25">
      <c r="A180" s="52"/>
      <c r="B180" s="52"/>
      <c r="C180" s="74"/>
      <c r="D180" s="75"/>
      <c r="E180" s="76"/>
      <c r="F180" s="76"/>
      <c r="G180" s="78"/>
      <c r="H180" s="76"/>
      <c r="I180" s="7"/>
      <c r="J180" s="77"/>
      <c r="K180" s="7"/>
      <c r="L180" s="19"/>
      <c r="M180" s="20"/>
      <c r="N180" s="19"/>
      <c r="O180" s="9"/>
      <c r="P180" s="82"/>
      <c r="Q180" s="9"/>
      <c r="R180" s="82"/>
      <c r="S180" s="9"/>
      <c r="T180" s="82"/>
      <c r="U180" s="9"/>
      <c r="V180" s="82"/>
      <c r="W180" s="9"/>
      <c r="X180" s="82"/>
      <c r="Y180" s="9"/>
      <c r="Z180" s="82"/>
      <c r="AA180" s="9"/>
      <c r="AB180" s="6"/>
      <c r="AC180" s="9"/>
      <c r="AD180" s="9"/>
    </row>
    <row r="181" spans="1:30" x14ac:dyDescent="0.25">
      <c r="A181" s="52">
        <f>+A179+1</f>
        <v>146</v>
      </c>
      <c r="B181" s="52"/>
      <c r="C181" s="74"/>
      <c r="D181" s="75"/>
      <c r="E181" s="87" t="s">
        <v>100</v>
      </c>
      <c r="F181" s="76"/>
      <c r="G181" s="78"/>
      <c r="H181" s="76"/>
      <c r="I181" s="7"/>
      <c r="J181" s="77"/>
      <c r="K181" s="7"/>
      <c r="L181" s="19"/>
      <c r="M181" s="20"/>
      <c r="N181" s="19"/>
      <c r="O181" s="9"/>
      <c r="P181" s="82"/>
      <c r="Q181" s="9"/>
      <c r="R181" s="82"/>
      <c r="S181" s="9"/>
      <c r="T181" s="82"/>
      <c r="U181" s="9"/>
      <c r="V181" s="82"/>
      <c r="W181" s="9"/>
      <c r="X181" s="82"/>
      <c r="Y181" s="9"/>
      <c r="Z181" s="82"/>
      <c r="AA181" s="9"/>
      <c r="AB181" s="6"/>
      <c r="AC181" s="9"/>
      <c r="AD181" s="9"/>
    </row>
    <row r="182" spans="1:30" x14ac:dyDescent="0.25">
      <c r="A182" s="52">
        <f t="shared" si="74"/>
        <v>147</v>
      </c>
      <c r="B182" s="52"/>
      <c r="C182" s="74">
        <v>340</v>
      </c>
      <c r="D182" s="75"/>
      <c r="E182" s="76" t="s">
        <v>54</v>
      </c>
      <c r="F182" s="76"/>
      <c r="G182" s="1" t="s">
        <v>39</v>
      </c>
      <c r="H182" s="76"/>
      <c r="I182" s="7">
        <v>554208.9</v>
      </c>
      <c r="J182" s="77"/>
      <c r="K182" s="7">
        <v>0</v>
      </c>
      <c r="L182" s="19"/>
      <c r="M182" s="20"/>
      <c r="N182" s="19"/>
      <c r="O182" s="9">
        <f t="shared" si="50"/>
        <v>554208.9</v>
      </c>
      <c r="P182" s="82"/>
      <c r="Q182" s="9">
        <f t="shared" ref="Q182:Q188" si="81">O182*$C$314</f>
        <v>484955.82407906902</v>
      </c>
      <c r="R182" s="82"/>
      <c r="S182" s="9">
        <f t="shared" ref="S182:S188" si="82">O182*$C$315</f>
        <v>25821.445516349533</v>
      </c>
      <c r="T182" s="82"/>
      <c r="U182" s="9">
        <f t="shared" ref="U182:U188" si="83">O182*$C$316</f>
        <v>18285.924540920012</v>
      </c>
      <c r="V182" s="82"/>
      <c r="W182" s="9">
        <f t="shared" ref="W182:W188" si="84">O182*$C$317</f>
        <v>23978.51919083688</v>
      </c>
      <c r="X182" s="82"/>
      <c r="Y182" s="9">
        <f t="shared" ref="Y182:Y188" si="85">O182*$C$318</f>
        <v>0</v>
      </c>
      <c r="Z182" s="82"/>
      <c r="AA182" s="9">
        <f t="shared" ref="AA182:AA188" si="86">O182*$C$319</f>
        <v>1167.1866728246814</v>
      </c>
      <c r="AB182" s="6" t="s">
        <v>55</v>
      </c>
      <c r="AC182" s="9">
        <f t="shared" si="53"/>
        <v>554208.90000000014</v>
      </c>
      <c r="AD182" s="9"/>
    </row>
    <row r="183" spans="1:30" x14ac:dyDescent="0.25">
      <c r="A183" s="52">
        <f t="shared" si="74"/>
        <v>148</v>
      </c>
      <c r="B183" s="52"/>
      <c r="C183" s="74">
        <v>341</v>
      </c>
      <c r="D183" s="75"/>
      <c r="E183" s="76" t="s">
        <v>56</v>
      </c>
      <c r="F183" s="76"/>
      <c r="G183" s="78"/>
      <c r="H183" s="76"/>
      <c r="I183" s="7">
        <v>10104125.6</v>
      </c>
      <c r="J183" s="77"/>
      <c r="K183" s="7">
        <v>0</v>
      </c>
      <c r="L183" s="19"/>
      <c r="M183" s="20"/>
      <c r="N183" s="19"/>
      <c r="O183" s="9">
        <f t="shared" si="50"/>
        <v>10104125.6</v>
      </c>
      <c r="P183" s="82"/>
      <c r="Q183" s="9">
        <f t="shared" si="81"/>
        <v>8841529.8941363394</v>
      </c>
      <c r="R183" s="82"/>
      <c r="S183" s="9">
        <f t="shared" si="82"/>
        <v>470766.76082024758</v>
      </c>
      <c r="T183" s="82"/>
      <c r="U183" s="9">
        <f t="shared" si="83"/>
        <v>333382.01222242753</v>
      </c>
      <c r="V183" s="82"/>
      <c r="W183" s="9">
        <f t="shared" si="84"/>
        <v>437167.22991317202</v>
      </c>
      <c r="X183" s="82"/>
      <c r="Y183" s="9">
        <f t="shared" si="85"/>
        <v>0</v>
      </c>
      <c r="Z183" s="82"/>
      <c r="AA183" s="9">
        <f t="shared" si="86"/>
        <v>21279.702907814521</v>
      </c>
      <c r="AB183" s="6" t="s">
        <v>55</v>
      </c>
      <c r="AC183" s="9">
        <f t="shared" si="53"/>
        <v>10104125.6</v>
      </c>
      <c r="AD183" s="9"/>
    </row>
    <row r="184" spans="1:30" x14ac:dyDescent="0.25">
      <c r="A184" s="52">
        <f t="shared" si="74"/>
        <v>149</v>
      </c>
      <c r="B184" s="52"/>
      <c r="C184" s="74">
        <v>342</v>
      </c>
      <c r="D184" s="75"/>
      <c r="E184" s="76" t="s">
        <v>92</v>
      </c>
      <c r="F184" s="76"/>
      <c r="G184" s="78"/>
      <c r="H184" s="76"/>
      <c r="I184" s="7">
        <v>192652.57</v>
      </c>
      <c r="J184" s="77"/>
      <c r="K184" s="7">
        <v>0</v>
      </c>
      <c r="L184" s="19"/>
      <c r="M184" s="20"/>
      <c r="N184" s="19"/>
      <c r="O184" s="9">
        <f t="shared" si="50"/>
        <v>192652.57</v>
      </c>
      <c r="P184" s="82"/>
      <c r="Q184" s="9">
        <f t="shared" si="81"/>
        <v>168579.00666210975</v>
      </c>
      <c r="R184" s="82"/>
      <c r="S184" s="9">
        <f t="shared" si="82"/>
        <v>8975.979707001663</v>
      </c>
      <c r="T184" s="82"/>
      <c r="U184" s="9">
        <f t="shared" si="83"/>
        <v>6356.5026791058581</v>
      </c>
      <c r="V184" s="82"/>
      <c r="W184" s="9">
        <f t="shared" si="84"/>
        <v>8335.3467382227991</v>
      </c>
      <c r="X184" s="82"/>
      <c r="Y184" s="9">
        <f t="shared" si="85"/>
        <v>0</v>
      </c>
      <c r="Z184" s="82"/>
      <c r="AA184" s="9">
        <f t="shared" si="86"/>
        <v>405.73421355994833</v>
      </c>
      <c r="AB184" s="6" t="s">
        <v>55</v>
      </c>
      <c r="AC184" s="9">
        <f t="shared" si="53"/>
        <v>192652.57</v>
      </c>
      <c r="AD184" s="9"/>
    </row>
    <row r="185" spans="1:30" x14ac:dyDescent="0.25">
      <c r="A185" s="52">
        <f t="shared" si="74"/>
        <v>150</v>
      </c>
      <c r="B185" s="52"/>
      <c r="C185" s="74">
        <v>343</v>
      </c>
      <c r="D185" s="75"/>
      <c r="E185" s="76" t="s">
        <v>85</v>
      </c>
      <c r="F185" s="76"/>
      <c r="G185" s="78"/>
      <c r="H185" s="76"/>
      <c r="I185" s="7">
        <v>127748887.09999999</v>
      </c>
      <c r="J185" s="77"/>
      <c r="K185" s="7">
        <v>0</v>
      </c>
      <c r="L185" s="19"/>
      <c r="M185" s="20"/>
      <c r="N185" s="19"/>
      <c r="O185" s="9">
        <f t="shared" si="50"/>
        <v>127748887.09999999</v>
      </c>
      <c r="P185" s="82"/>
      <c r="Q185" s="9">
        <f t="shared" si="81"/>
        <v>111785586.29925366</v>
      </c>
      <c r="R185" s="82"/>
      <c r="S185" s="9">
        <f t="shared" si="82"/>
        <v>5952017.2412008131</v>
      </c>
      <c r="T185" s="82"/>
      <c r="U185" s="9">
        <f t="shared" si="83"/>
        <v>4215028.8631184194</v>
      </c>
      <c r="V185" s="82"/>
      <c r="W185" s="9">
        <f t="shared" si="84"/>
        <v>5527210.3009089231</v>
      </c>
      <c r="X185" s="82"/>
      <c r="Y185" s="9">
        <f t="shared" si="85"/>
        <v>0</v>
      </c>
      <c r="Z185" s="82"/>
      <c r="AA185" s="9">
        <f t="shared" si="86"/>
        <v>269044.39551819692</v>
      </c>
      <c r="AB185" s="6" t="s">
        <v>55</v>
      </c>
      <c r="AC185" s="9">
        <f t="shared" si="53"/>
        <v>127748887.10000002</v>
      </c>
      <c r="AD185" s="9"/>
    </row>
    <row r="186" spans="1:30" x14ac:dyDescent="0.25">
      <c r="A186" s="52">
        <f t="shared" si="74"/>
        <v>151</v>
      </c>
      <c r="B186" s="52"/>
      <c r="C186" s="74">
        <v>344</v>
      </c>
      <c r="D186" s="75"/>
      <c r="E186" s="76" t="s">
        <v>86</v>
      </c>
      <c r="F186" s="76"/>
      <c r="G186" s="78"/>
      <c r="H186" s="76"/>
      <c r="I186" s="7">
        <v>31240927.489999998</v>
      </c>
      <c r="J186" s="77"/>
      <c r="K186" s="7">
        <v>0</v>
      </c>
      <c r="L186" s="19"/>
      <c r="M186" s="20"/>
      <c r="N186" s="19"/>
      <c r="O186" s="9">
        <f>+I186+K186</f>
        <v>31240927.489999998</v>
      </c>
      <c r="P186" s="82"/>
      <c r="Q186" s="9">
        <f t="shared" si="81"/>
        <v>27337110.132853132</v>
      </c>
      <c r="R186" s="82"/>
      <c r="S186" s="9">
        <f t="shared" si="82"/>
        <v>1455562.8880432292</v>
      </c>
      <c r="T186" s="82"/>
      <c r="U186" s="9">
        <f t="shared" si="83"/>
        <v>1030783.2347522632</v>
      </c>
      <c r="V186" s="82"/>
      <c r="W186" s="9">
        <f t="shared" si="84"/>
        <v>1351676.5597927214</v>
      </c>
      <c r="X186" s="82"/>
      <c r="Y186" s="9">
        <f t="shared" si="85"/>
        <v>0</v>
      </c>
      <c r="Z186" s="82"/>
      <c r="AA186" s="9">
        <f t="shared" si="86"/>
        <v>65794.674558655097</v>
      </c>
      <c r="AB186" s="6" t="s">
        <v>55</v>
      </c>
      <c r="AC186" s="9">
        <f t="shared" si="53"/>
        <v>31240927.489999998</v>
      </c>
      <c r="AD186" s="9"/>
    </row>
    <row r="187" spans="1:30" x14ac:dyDescent="0.25">
      <c r="A187" s="52">
        <f>+A186+1</f>
        <v>152</v>
      </c>
      <c r="B187" s="52"/>
      <c r="C187" s="74">
        <v>345</v>
      </c>
      <c r="D187" s="75"/>
      <c r="E187" s="76" t="s">
        <v>59</v>
      </c>
      <c r="F187" s="76"/>
      <c r="G187" s="78"/>
      <c r="H187" s="76"/>
      <c r="I187" s="7">
        <v>8863381.3100000005</v>
      </c>
      <c r="J187" s="77"/>
      <c r="K187" s="7">
        <v>0</v>
      </c>
      <c r="L187" s="19"/>
      <c r="M187" s="20"/>
      <c r="N187" s="19"/>
      <c r="O187" s="9">
        <f t="shared" si="50"/>
        <v>8863381.3100000005</v>
      </c>
      <c r="P187" s="82"/>
      <c r="Q187" s="9">
        <f t="shared" si="81"/>
        <v>7755827.0668660644</v>
      </c>
      <c r="R187" s="82"/>
      <c r="S187" s="9">
        <f t="shared" si="82"/>
        <v>412958.57498281921</v>
      </c>
      <c r="T187" s="82"/>
      <c r="U187" s="9">
        <f t="shared" si="83"/>
        <v>292444.0979061519</v>
      </c>
      <c r="V187" s="82"/>
      <c r="W187" s="9">
        <f t="shared" si="84"/>
        <v>383484.92569776473</v>
      </c>
      <c r="X187" s="82"/>
      <c r="Y187" s="9">
        <f t="shared" si="85"/>
        <v>0</v>
      </c>
      <c r="Z187" s="82"/>
      <c r="AA187" s="9">
        <f t="shared" si="86"/>
        <v>18666.644547201184</v>
      </c>
      <c r="AB187" s="6" t="s">
        <v>55</v>
      </c>
      <c r="AC187" s="9">
        <f t="shared" si="53"/>
        <v>8863381.3100000024</v>
      </c>
      <c r="AD187" s="9"/>
    </row>
    <row r="188" spans="1:30" x14ac:dyDescent="0.25">
      <c r="A188" s="52">
        <f>+A187+1</f>
        <v>153</v>
      </c>
      <c r="B188" s="52"/>
      <c r="C188" s="74">
        <v>346</v>
      </c>
      <c r="D188" s="75"/>
      <c r="E188" s="76" t="s">
        <v>80</v>
      </c>
      <c r="F188" s="76"/>
      <c r="G188" s="78"/>
      <c r="H188" s="76"/>
      <c r="I188" s="7">
        <v>3509189.39</v>
      </c>
      <c r="J188" s="77"/>
      <c r="K188" s="7">
        <v>0</v>
      </c>
      <c r="L188" s="19"/>
      <c r="M188" s="20"/>
      <c r="N188" s="19"/>
      <c r="O188" s="9">
        <f t="shared" si="50"/>
        <v>3509189.39</v>
      </c>
      <c r="P188" s="82"/>
      <c r="Q188" s="9">
        <f t="shared" si="81"/>
        <v>3070686.5813179389</v>
      </c>
      <c r="R188" s="82"/>
      <c r="S188" s="9">
        <f t="shared" si="82"/>
        <v>163498.53392905969</v>
      </c>
      <c r="T188" s="82"/>
      <c r="U188" s="9">
        <f t="shared" si="83"/>
        <v>115784.44948346575</v>
      </c>
      <c r="V188" s="82"/>
      <c r="W188" s="9">
        <f t="shared" si="84"/>
        <v>151829.32849399597</v>
      </c>
      <c r="X188" s="82"/>
      <c r="Y188" s="9">
        <f t="shared" si="85"/>
        <v>0</v>
      </c>
      <c r="Z188" s="82"/>
      <c r="AA188" s="9">
        <f t="shared" si="86"/>
        <v>7390.4967755403668</v>
      </c>
      <c r="AB188" s="6" t="s">
        <v>55</v>
      </c>
      <c r="AC188" s="9">
        <f t="shared" si="53"/>
        <v>3509189.3900000011</v>
      </c>
      <c r="AD188" s="9"/>
    </row>
    <row r="189" spans="1:30" x14ac:dyDescent="0.25">
      <c r="A189" s="52">
        <f>A188+1</f>
        <v>154</v>
      </c>
      <c r="C189" s="83"/>
      <c r="E189" s="89" t="s">
        <v>101</v>
      </c>
      <c r="G189" s="84"/>
      <c r="I189" s="34">
        <f>SUM(I38:I188)</f>
        <v>1222081696.2399998</v>
      </c>
      <c r="K189" s="34">
        <f>SUM(K38:K188)</f>
        <v>0</v>
      </c>
      <c r="O189" s="34">
        <f>SUM(O38:O188)</f>
        <v>1222081696.2399998</v>
      </c>
      <c r="Q189" s="34">
        <f>SUM(Q38:Q188)</f>
        <v>1069652896.0556275</v>
      </c>
      <c r="S189" s="34">
        <f>SUM(S38:S188)</f>
        <v>56923395.774539828</v>
      </c>
      <c r="U189" s="34">
        <f>SUM(U38:U188)</f>
        <v>40071677.20036801</v>
      </c>
      <c r="W189" s="34">
        <f>SUM(W38:W188)</f>
        <v>52860663.324334756</v>
      </c>
      <c r="Y189" s="34">
        <f>SUM(Y38:Y188)</f>
        <v>0</v>
      </c>
      <c r="AA189" s="34">
        <f>SUM(AA38:AA188)</f>
        <v>2573063.8851298732</v>
      </c>
      <c r="AB189" s="6"/>
      <c r="AC189" s="34">
        <f>SUM(AC38:AC188)</f>
        <v>1222081696.2399998</v>
      </c>
      <c r="AD189" s="7"/>
    </row>
    <row r="190" spans="1:30" x14ac:dyDescent="0.25">
      <c r="A190" s="52"/>
      <c r="C190" s="83"/>
      <c r="E190" s="89"/>
      <c r="G190" s="84"/>
      <c r="I190" s="7"/>
      <c r="K190" s="7"/>
      <c r="O190" s="14"/>
      <c r="Q190" s="14"/>
      <c r="S190" s="14"/>
      <c r="U190" s="14"/>
      <c r="W190" s="14"/>
      <c r="Y190" s="14"/>
      <c r="AA190" s="14"/>
      <c r="AB190" s="6"/>
      <c r="AC190" s="14"/>
      <c r="AD190" s="14"/>
    </row>
    <row r="191" spans="1:30" x14ac:dyDescent="0.25">
      <c r="A191" s="52">
        <f>+A189+1</f>
        <v>155</v>
      </c>
      <c r="C191" s="74"/>
      <c r="D191" s="75"/>
      <c r="E191" s="87" t="s">
        <v>102</v>
      </c>
      <c r="G191" s="16"/>
      <c r="I191" s="7"/>
      <c r="K191" s="7"/>
      <c r="O191" s="14"/>
      <c r="Q191" s="14"/>
      <c r="S191" s="14"/>
      <c r="U191" s="14"/>
      <c r="W191" s="14"/>
      <c r="Y191" s="14"/>
      <c r="AA191" s="14"/>
      <c r="AB191" s="6"/>
      <c r="AC191" s="14"/>
      <c r="AD191" s="14"/>
    </row>
    <row r="192" spans="1:30" x14ac:dyDescent="0.25">
      <c r="A192" s="52">
        <f>+A191+1</f>
        <v>156</v>
      </c>
      <c r="C192" s="74">
        <v>340</v>
      </c>
      <c r="D192" s="75"/>
      <c r="E192" s="76" t="s">
        <v>54</v>
      </c>
      <c r="G192" s="16" t="s">
        <v>47</v>
      </c>
      <c r="I192" s="7">
        <v>0</v>
      </c>
      <c r="K192" s="7">
        <v>0</v>
      </c>
      <c r="O192" s="9">
        <f t="shared" ref="O192:O198" si="87">+I192+K192</f>
        <v>0</v>
      </c>
      <c r="Q192" s="9">
        <f t="shared" ref="Q192:Q198" si="88">O192*$C$325</f>
        <v>0</v>
      </c>
      <c r="R192" s="82"/>
      <c r="S192" s="9">
        <f t="shared" ref="S192:S198" si="89">O192*$C$326</f>
        <v>0</v>
      </c>
      <c r="T192" s="82"/>
      <c r="U192" s="9">
        <f t="shared" ref="U192:U198" si="90">O192*$C$327</f>
        <v>0</v>
      </c>
      <c r="V192" s="82"/>
      <c r="W192" s="9">
        <f t="shared" ref="W192:W198" si="91">O192*$C$328</f>
        <v>0</v>
      </c>
      <c r="X192" s="82"/>
      <c r="Y192" s="9">
        <f t="shared" ref="Y192:Y198" si="92">O192*$C$329</f>
        <v>0</v>
      </c>
      <c r="Z192" s="82"/>
      <c r="AA192" s="9">
        <f t="shared" ref="AA192:AA198" si="93">O192*$C$330</f>
        <v>0</v>
      </c>
      <c r="AB192" s="6" t="s">
        <v>48</v>
      </c>
      <c r="AC192" s="9">
        <f>SUM(Q192:AB192)</f>
        <v>0</v>
      </c>
      <c r="AD192" s="14"/>
    </row>
    <row r="193" spans="1:30" x14ac:dyDescent="0.25">
      <c r="A193" s="52">
        <f t="shared" ref="A193:A198" si="94">+A192+1</f>
        <v>157</v>
      </c>
      <c r="C193" s="74">
        <v>341</v>
      </c>
      <c r="D193" s="75"/>
      <c r="E193" s="76" t="s">
        <v>56</v>
      </c>
      <c r="G193" s="84"/>
      <c r="I193" s="7">
        <v>7443639.8682300001</v>
      </c>
      <c r="K193" s="7">
        <v>0</v>
      </c>
      <c r="O193" s="9">
        <f t="shared" si="87"/>
        <v>7443639.8682300001</v>
      </c>
      <c r="Q193" s="9">
        <f t="shared" si="88"/>
        <v>6527240.9285874972</v>
      </c>
      <c r="R193" s="82"/>
      <c r="S193" s="9">
        <f t="shared" si="89"/>
        <v>347542.57530502189</v>
      </c>
      <c r="T193" s="82"/>
      <c r="U193" s="9">
        <f t="shared" si="90"/>
        <v>246118.57236112971</v>
      </c>
      <c r="V193" s="82"/>
      <c r="W193" s="9">
        <f t="shared" si="91"/>
        <v>322737.79197635263</v>
      </c>
      <c r="X193" s="82"/>
      <c r="Y193" s="9">
        <f t="shared" si="92"/>
        <v>0</v>
      </c>
      <c r="Z193" s="82"/>
      <c r="AA193" s="9">
        <f t="shared" si="93"/>
        <v>0</v>
      </c>
      <c r="AB193" s="6" t="s">
        <v>48</v>
      </c>
      <c r="AC193" s="9">
        <f t="shared" ref="AC193:AC198" si="95">SUM(Q193:AB193)</f>
        <v>7443639.8682300011</v>
      </c>
      <c r="AD193" s="14"/>
    </row>
    <row r="194" spans="1:30" x14ac:dyDescent="0.25">
      <c r="A194" s="52">
        <f t="shared" si="94"/>
        <v>158</v>
      </c>
      <c r="C194" s="74">
        <v>342</v>
      </c>
      <c r="D194" s="75"/>
      <c r="E194" s="76" t="s">
        <v>92</v>
      </c>
      <c r="G194" s="84"/>
      <c r="I194" s="7">
        <v>0</v>
      </c>
      <c r="K194" s="7">
        <v>0</v>
      </c>
      <c r="O194" s="9">
        <f t="shared" si="87"/>
        <v>0</v>
      </c>
      <c r="Q194" s="9">
        <f t="shared" si="88"/>
        <v>0</v>
      </c>
      <c r="R194" s="82"/>
      <c r="S194" s="9">
        <f t="shared" si="89"/>
        <v>0</v>
      </c>
      <c r="T194" s="82"/>
      <c r="U194" s="9">
        <f t="shared" si="90"/>
        <v>0</v>
      </c>
      <c r="V194" s="82"/>
      <c r="W194" s="9">
        <f t="shared" si="91"/>
        <v>0</v>
      </c>
      <c r="X194" s="82"/>
      <c r="Y194" s="9">
        <f t="shared" si="92"/>
        <v>0</v>
      </c>
      <c r="Z194" s="82"/>
      <c r="AA194" s="9">
        <f t="shared" si="93"/>
        <v>0</v>
      </c>
      <c r="AB194" s="6" t="s">
        <v>48</v>
      </c>
      <c r="AC194" s="9">
        <f t="shared" si="95"/>
        <v>0</v>
      </c>
      <c r="AD194" s="14"/>
    </row>
    <row r="195" spans="1:30" x14ac:dyDescent="0.25">
      <c r="A195" s="52">
        <f t="shared" si="94"/>
        <v>159</v>
      </c>
      <c r="C195" s="74">
        <v>343</v>
      </c>
      <c r="D195" s="75"/>
      <c r="E195" s="76" t="s">
        <v>85</v>
      </c>
      <c r="G195" s="84"/>
      <c r="I195" s="7">
        <v>0</v>
      </c>
      <c r="K195" s="7">
        <v>0</v>
      </c>
      <c r="O195" s="9">
        <f t="shared" si="87"/>
        <v>0</v>
      </c>
      <c r="Q195" s="9">
        <f t="shared" si="88"/>
        <v>0</v>
      </c>
      <c r="R195" s="82"/>
      <c r="S195" s="9">
        <f t="shared" si="89"/>
        <v>0</v>
      </c>
      <c r="T195" s="82"/>
      <c r="U195" s="9">
        <f t="shared" si="90"/>
        <v>0</v>
      </c>
      <c r="V195" s="82"/>
      <c r="W195" s="9">
        <f t="shared" si="91"/>
        <v>0</v>
      </c>
      <c r="X195" s="82"/>
      <c r="Y195" s="9">
        <f t="shared" si="92"/>
        <v>0</v>
      </c>
      <c r="Z195" s="82"/>
      <c r="AA195" s="9">
        <f t="shared" si="93"/>
        <v>0</v>
      </c>
      <c r="AB195" s="6" t="s">
        <v>48</v>
      </c>
      <c r="AC195" s="9">
        <f t="shared" si="95"/>
        <v>0</v>
      </c>
      <c r="AD195" s="14"/>
    </row>
    <row r="196" spans="1:30" x14ac:dyDescent="0.25">
      <c r="A196" s="52">
        <f t="shared" si="94"/>
        <v>160</v>
      </c>
      <c r="C196" s="74">
        <v>344</v>
      </c>
      <c r="D196" s="75"/>
      <c r="E196" s="76" t="s">
        <v>86</v>
      </c>
      <c r="G196" s="84"/>
      <c r="I196" s="7">
        <v>238220232.53013</v>
      </c>
      <c r="K196" s="7">
        <v>0</v>
      </c>
      <c r="O196" s="9">
        <f t="shared" si="87"/>
        <v>238220232.53013</v>
      </c>
      <c r="Q196" s="9">
        <f t="shared" si="88"/>
        <v>208892541.72878665</v>
      </c>
      <c r="R196" s="82"/>
      <c r="S196" s="9">
        <f t="shared" si="89"/>
        <v>11122471.609171133</v>
      </c>
      <c r="T196" s="82"/>
      <c r="U196" s="9">
        <f t="shared" si="90"/>
        <v>7876579.8152179401</v>
      </c>
      <c r="V196" s="82"/>
      <c r="W196" s="9">
        <f t="shared" si="91"/>
        <v>10328639.376954319</v>
      </c>
      <c r="X196" s="82"/>
      <c r="Y196" s="9">
        <f t="shared" si="92"/>
        <v>0</v>
      </c>
      <c r="Z196" s="82"/>
      <c r="AA196" s="9">
        <f t="shared" si="93"/>
        <v>0</v>
      </c>
      <c r="AB196" s="6" t="s">
        <v>48</v>
      </c>
      <c r="AC196" s="9">
        <f t="shared" si="95"/>
        <v>238220232.53013003</v>
      </c>
      <c r="AD196" s="14"/>
    </row>
    <row r="197" spans="1:30" x14ac:dyDescent="0.25">
      <c r="A197" s="52">
        <f t="shared" si="94"/>
        <v>161</v>
      </c>
      <c r="C197" s="74">
        <v>345</v>
      </c>
      <c r="D197" s="75"/>
      <c r="E197" s="76" t="s">
        <v>59</v>
      </c>
      <c r="G197" s="84"/>
      <c r="I197" s="7">
        <v>33394167.798980005</v>
      </c>
      <c r="K197" s="7">
        <v>0</v>
      </c>
      <c r="O197" s="9">
        <f t="shared" si="87"/>
        <v>33394167.798980005</v>
      </c>
      <c r="Q197" s="9">
        <f t="shared" si="88"/>
        <v>29282956.012412749</v>
      </c>
      <c r="R197" s="82"/>
      <c r="S197" s="9">
        <f t="shared" si="89"/>
        <v>1559169.3422139289</v>
      </c>
      <c r="T197" s="82"/>
      <c r="U197" s="9">
        <f t="shared" si="90"/>
        <v>1104154.0226780639</v>
      </c>
      <c r="V197" s="82"/>
      <c r="W197" s="9">
        <f t="shared" si="91"/>
        <v>1447888.4216752662</v>
      </c>
      <c r="X197" s="82"/>
      <c r="Y197" s="9">
        <f t="shared" si="92"/>
        <v>0</v>
      </c>
      <c r="Z197" s="82"/>
      <c r="AA197" s="9">
        <f t="shared" si="93"/>
        <v>0</v>
      </c>
      <c r="AB197" s="6" t="s">
        <v>48</v>
      </c>
      <c r="AC197" s="9">
        <f t="shared" si="95"/>
        <v>33394167.798980005</v>
      </c>
      <c r="AD197" s="14"/>
    </row>
    <row r="198" spans="1:30" x14ac:dyDescent="0.25">
      <c r="A198" s="52">
        <f t="shared" si="94"/>
        <v>162</v>
      </c>
      <c r="C198" s="74">
        <v>346</v>
      </c>
      <c r="D198" s="75"/>
      <c r="E198" s="76" t="s">
        <v>80</v>
      </c>
      <c r="G198" s="84"/>
      <c r="I198" s="7">
        <v>634135.61719999998</v>
      </c>
      <c r="K198" s="7">
        <v>0</v>
      </c>
      <c r="O198" s="9">
        <f t="shared" si="87"/>
        <v>634135.61719999998</v>
      </c>
      <c r="Q198" s="9">
        <f t="shared" si="88"/>
        <v>556066.12196932768</v>
      </c>
      <c r="R198" s="82"/>
      <c r="S198" s="9">
        <f t="shared" si="89"/>
        <v>29607.709319061021</v>
      </c>
      <c r="T198" s="82"/>
      <c r="U198" s="9">
        <f t="shared" si="90"/>
        <v>20967.235861952016</v>
      </c>
      <c r="V198" s="82"/>
      <c r="W198" s="9">
        <f t="shared" si="91"/>
        <v>27494.550049659363</v>
      </c>
      <c r="X198" s="82"/>
      <c r="Y198" s="9">
        <f t="shared" si="92"/>
        <v>0</v>
      </c>
      <c r="Z198" s="82"/>
      <c r="AA198" s="9">
        <f t="shared" si="93"/>
        <v>0</v>
      </c>
      <c r="AB198" s="6" t="s">
        <v>48</v>
      </c>
      <c r="AC198" s="9">
        <f t="shared" si="95"/>
        <v>634135.6172000001</v>
      </c>
      <c r="AD198" s="14"/>
    </row>
    <row r="199" spans="1:30" x14ac:dyDescent="0.25">
      <c r="A199" s="52"/>
      <c r="C199" s="83"/>
      <c r="E199" s="89"/>
      <c r="G199" s="84"/>
      <c r="I199" s="7"/>
      <c r="K199" s="7"/>
      <c r="O199" s="14"/>
      <c r="Q199" s="14"/>
      <c r="S199" s="14"/>
      <c r="U199" s="14"/>
      <c r="W199" s="14"/>
      <c r="Y199" s="14"/>
      <c r="AA199" s="14"/>
      <c r="AB199" s="6"/>
      <c r="AC199" s="14"/>
      <c r="AD199" s="14"/>
    </row>
    <row r="200" spans="1:30" x14ac:dyDescent="0.25">
      <c r="A200" s="52">
        <f>+A198+1</f>
        <v>163</v>
      </c>
      <c r="C200" s="74"/>
      <c r="D200" s="75"/>
      <c r="E200" s="87" t="s">
        <v>103</v>
      </c>
      <c r="G200" s="16"/>
      <c r="I200" s="7"/>
      <c r="K200" s="7"/>
      <c r="O200" s="14"/>
      <c r="Q200" s="14"/>
      <c r="S200" s="14"/>
      <c r="U200" s="14"/>
      <c r="W200" s="14"/>
      <c r="Y200" s="14"/>
      <c r="AA200" s="14"/>
      <c r="AB200" s="6"/>
      <c r="AC200" s="14"/>
      <c r="AD200" s="14"/>
    </row>
    <row r="201" spans="1:30" x14ac:dyDescent="0.25">
      <c r="A201" s="52">
        <f>+A200+1</f>
        <v>164</v>
      </c>
      <c r="C201" s="74">
        <v>340</v>
      </c>
      <c r="D201" s="75"/>
      <c r="E201" s="76" t="s">
        <v>54</v>
      </c>
      <c r="G201" s="16" t="s">
        <v>47</v>
      </c>
      <c r="I201" s="7">
        <v>0</v>
      </c>
      <c r="K201" s="7">
        <v>0</v>
      </c>
      <c r="O201" s="9">
        <f t="shared" ref="O201:O207" si="96">+I201+K201</f>
        <v>0</v>
      </c>
      <c r="Q201" s="9">
        <f t="shared" ref="Q201:Q207" si="97">O201*$C$325</f>
        <v>0</v>
      </c>
      <c r="R201" s="82"/>
      <c r="S201" s="9">
        <f t="shared" ref="S201:S207" si="98">O201*$C$326</f>
        <v>0</v>
      </c>
      <c r="T201" s="82"/>
      <c r="U201" s="9">
        <f t="shared" ref="U201:U207" si="99">O201*$C$327</f>
        <v>0</v>
      </c>
      <c r="V201" s="82"/>
      <c r="W201" s="9">
        <f t="shared" ref="W201:W207" si="100">O201*$C$328</f>
        <v>0</v>
      </c>
      <c r="X201" s="82"/>
      <c r="Y201" s="9">
        <f t="shared" ref="Y201:Y207" si="101">O201*$C$329</f>
        <v>0</v>
      </c>
      <c r="Z201" s="82"/>
      <c r="AA201" s="9">
        <f t="shared" ref="AA201:AA207" si="102">O201*$C$330</f>
        <v>0</v>
      </c>
      <c r="AB201" s="6" t="s">
        <v>48</v>
      </c>
      <c r="AC201" s="9">
        <f t="shared" ref="AC201:AC207" si="103">SUM(Q201:AB201)</f>
        <v>0</v>
      </c>
      <c r="AD201" s="14"/>
    </row>
    <row r="202" spans="1:30" x14ac:dyDescent="0.25">
      <c r="A202" s="52">
        <f t="shared" ref="A202:A207" si="104">+A201+1</f>
        <v>165</v>
      </c>
      <c r="C202" s="74">
        <v>341</v>
      </c>
      <c r="D202" s="75"/>
      <c r="E202" s="76" t="s">
        <v>56</v>
      </c>
      <c r="G202" s="84"/>
      <c r="I202" s="7">
        <v>3911206.4426000002</v>
      </c>
      <c r="K202" s="7">
        <v>0</v>
      </c>
      <c r="O202" s="9">
        <f t="shared" si="96"/>
        <v>3911206.4426000002</v>
      </c>
      <c r="Q202" s="9">
        <f t="shared" si="97"/>
        <v>3429691.2833270077</v>
      </c>
      <c r="R202" s="82"/>
      <c r="S202" s="9">
        <f t="shared" si="98"/>
        <v>182613.71905059987</v>
      </c>
      <c r="T202" s="82"/>
      <c r="U202" s="9">
        <f t="shared" si="99"/>
        <v>129321.21420474676</v>
      </c>
      <c r="V202" s="82"/>
      <c r="W202" s="9">
        <f t="shared" si="100"/>
        <v>169580.22601764667</v>
      </c>
      <c r="X202" s="82"/>
      <c r="Y202" s="9">
        <f t="shared" si="101"/>
        <v>0</v>
      </c>
      <c r="Z202" s="82"/>
      <c r="AA202" s="9">
        <f t="shared" si="102"/>
        <v>0</v>
      </c>
      <c r="AB202" s="6" t="s">
        <v>48</v>
      </c>
      <c r="AC202" s="9">
        <f t="shared" si="103"/>
        <v>3911206.4426000006</v>
      </c>
      <c r="AD202" s="14"/>
    </row>
    <row r="203" spans="1:30" x14ac:dyDescent="0.25">
      <c r="A203" s="52">
        <f t="shared" si="104"/>
        <v>166</v>
      </c>
      <c r="C203" s="74">
        <v>342</v>
      </c>
      <c r="D203" s="75"/>
      <c r="E203" s="76" t="s">
        <v>92</v>
      </c>
      <c r="G203" s="84"/>
      <c r="I203" s="7">
        <v>0</v>
      </c>
      <c r="K203" s="7">
        <v>0</v>
      </c>
      <c r="O203" s="9">
        <f t="shared" si="96"/>
        <v>0</v>
      </c>
      <c r="Q203" s="9">
        <f t="shared" si="97"/>
        <v>0</v>
      </c>
      <c r="R203" s="82"/>
      <c r="S203" s="9">
        <f t="shared" si="98"/>
        <v>0</v>
      </c>
      <c r="T203" s="82"/>
      <c r="U203" s="9">
        <f t="shared" si="99"/>
        <v>0</v>
      </c>
      <c r="V203" s="82"/>
      <c r="W203" s="9">
        <f t="shared" si="100"/>
        <v>0</v>
      </c>
      <c r="X203" s="82"/>
      <c r="Y203" s="9">
        <f t="shared" si="101"/>
        <v>0</v>
      </c>
      <c r="Z203" s="82"/>
      <c r="AA203" s="9">
        <f t="shared" si="102"/>
        <v>0</v>
      </c>
      <c r="AB203" s="6" t="s">
        <v>48</v>
      </c>
      <c r="AC203" s="9">
        <f t="shared" si="103"/>
        <v>0</v>
      </c>
      <c r="AD203" s="14"/>
    </row>
    <row r="204" spans="1:30" x14ac:dyDescent="0.25">
      <c r="A204" s="52">
        <f t="shared" si="104"/>
        <v>167</v>
      </c>
      <c r="C204" s="74">
        <v>343</v>
      </c>
      <c r="D204" s="75"/>
      <c r="E204" s="76" t="s">
        <v>85</v>
      </c>
      <c r="G204" s="84"/>
      <c r="I204" s="7">
        <v>0</v>
      </c>
      <c r="K204" s="7">
        <v>0</v>
      </c>
      <c r="O204" s="9">
        <f t="shared" si="96"/>
        <v>0</v>
      </c>
      <c r="Q204" s="9">
        <f t="shared" si="97"/>
        <v>0</v>
      </c>
      <c r="R204" s="82"/>
      <c r="S204" s="9">
        <f t="shared" si="98"/>
        <v>0</v>
      </c>
      <c r="T204" s="82"/>
      <c r="U204" s="9">
        <f t="shared" si="99"/>
        <v>0</v>
      </c>
      <c r="V204" s="82"/>
      <c r="W204" s="9">
        <f t="shared" si="100"/>
        <v>0</v>
      </c>
      <c r="X204" s="82"/>
      <c r="Y204" s="9">
        <f t="shared" si="101"/>
        <v>0</v>
      </c>
      <c r="Z204" s="82"/>
      <c r="AA204" s="9">
        <f t="shared" si="102"/>
        <v>0</v>
      </c>
      <c r="AB204" s="6" t="s">
        <v>48</v>
      </c>
      <c r="AC204" s="9">
        <f t="shared" si="103"/>
        <v>0</v>
      </c>
      <c r="AD204" s="14"/>
    </row>
    <row r="205" spans="1:30" x14ac:dyDescent="0.25">
      <c r="A205" s="52">
        <f t="shared" si="104"/>
        <v>168</v>
      </c>
      <c r="C205" s="74">
        <v>344</v>
      </c>
      <c r="D205" s="75"/>
      <c r="E205" s="76" t="s">
        <v>86</v>
      </c>
      <c r="G205" s="84"/>
      <c r="I205" s="7">
        <v>114668557.57476</v>
      </c>
      <c r="K205" s="7">
        <v>0</v>
      </c>
      <c r="O205" s="9">
        <f t="shared" si="96"/>
        <v>114668557.57476</v>
      </c>
      <c r="Q205" s="9">
        <f t="shared" si="97"/>
        <v>100551519.8845913</v>
      </c>
      <c r="R205" s="82"/>
      <c r="S205" s="9">
        <f t="shared" si="98"/>
        <v>5353860.0082113594</v>
      </c>
      <c r="T205" s="82"/>
      <c r="U205" s="9">
        <f t="shared" si="99"/>
        <v>3791432.9796453165</v>
      </c>
      <c r="V205" s="82"/>
      <c r="W205" s="9">
        <f t="shared" si="100"/>
        <v>4971744.702312055</v>
      </c>
      <c r="X205" s="82"/>
      <c r="Y205" s="9">
        <f t="shared" si="101"/>
        <v>0</v>
      </c>
      <c r="Z205" s="82"/>
      <c r="AA205" s="9">
        <f t="shared" si="102"/>
        <v>0</v>
      </c>
      <c r="AB205" s="6" t="s">
        <v>48</v>
      </c>
      <c r="AC205" s="9">
        <f t="shared" si="103"/>
        <v>114668557.57476002</v>
      </c>
      <c r="AD205" s="14"/>
    </row>
    <row r="206" spans="1:30" x14ac:dyDescent="0.25">
      <c r="A206" s="52">
        <f t="shared" si="104"/>
        <v>169</v>
      </c>
      <c r="C206" s="74">
        <v>345</v>
      </c>
      <c r="D206" s="75"/>
      <c r="E206" s="76" t="s">
        <v>59</v>
      </c>
      <c r="G206" s="84"/>
      <c r="I206" s="7">
        <v>12255282.86929</v>
      </c>
      <c r="K206" s="7">
        <v>0</v>
      </c>
      <c r="O206" s="9">
        <f t="shared" si="96"/>
        <v>12255282.86929</v>
      </c>
      <c r="Q206" s="9">
        <f t="shared" si="97"/>
        <v>10746514.52137867</v>
      </c>
      <c r="R206" s="82"/>
      <c r="S206" s="9">
        <f t="shared" si="98"/>
        <v>572197.55991464353</v>
      </c>
      <c r="T206" s="82"/>
      <c r="U206" s="9">
        <f t="shared" si="99"/>
        <v>405212.0705819006</v>
      </c>
      <c r="V206" s="82"/>
      <c r="W206" s="9">
        <f t="shared" si="100"/>
        <v>531358.71741478785</v>
      </c>
      <c r="X206" s="82"/>
      <c r="Y206" s="9">
        <f t="shared" si="101"/>
        <v>0</v>
      </c>
      <c r="Z206" s="82"/>
      <c r="AA206" s="9">
        <f t="shared" si="102"/>
        <v>0</v>
      </c>
      <c r="AB206" s="6" t="s">
        <v>48</v>
      </c>
      <c r="AC206" s="9">
        <f t="shared" si="103"/>
        <v>12255282.86929</v>
      </c>
      <c r="AD206" s="14"/>
    </row>
    <row r="207" spans="1:30" x14ac:dyDescent="0.25">
      <c r="A207" s="52">
        <f t="shared" si="104"/>
        <v>170</v>
      </c>
      <c r="C207" s="74">
        <v>346</v>
      </c>
      <c r="D207" s="75"/>
      <c r="E207" s="76" t="s">
        <v>80</v>
      </c>
      <c r="G207" s="84"/>
      <c r="I207" s="7">
        <v>456444.68313999998</v>
      </c>
      <c r="K207" s="7">
        <v>0</v>
      </c>
      <c r="O207" s="9">
        <f t="shared" si="96"/>
        <v>456444.68313999998</v>
      </c>
      <c r="Q207" s="9">
        <f t="shared" si="97"/>
        <v>400251.01565479196</v>
      </c>
      <c r="R207" s="82"/>
      <c r="S207" s="9">
        <f t="shared" si="98"/>
        <v>21311.342766570648</v>
      </c>
      <c r="T207" s="82"/>
      <c r="U207" s="9">
        <f t="shared" si="99"/>
        <v>15092.013553170174</v>
      </c>
      <c r="V207" s="82"/>
      <c r="W207" s="9">
        <f t="shared" si="100"/>
        <v>19790.311165467272</v>
      </c>
      <c r="X207" s="82"/>
      <c r="Y207" s="9">
        <f t="shared" si="101"/>
        <v>0</v>
      </c>
      <c r="Z207" s="82"/>
      <c r="AA207" s="9">
        <f t="shared" si="102"/>
        <v>0</v>
      </c>
      <c r="AB207" s="6" t="s">
        <v>48</v>
      </c>
      <c r="AC207" s="9">
        <f t="shared" si="103"/>
        <v>456444.68314000004</v>
      </c>
      <c r="AD207" s="14"/>
    </row>
    <row r="208" spans="1:30" x14ac:dyDescent="0.25">
      <c r="A208" s="52"/>
      <c r="C208" s="74"/>
      <c r="D208" s="75"/>
      <c r="E208" s="90"/>
      <c r="G208" s="84"/>
      <c r="I208" s="7"/>
      <c r="K208" s="7"/>
      <c r="O208" s="9"/>
      <c r="Q208" s="9"/>
      <c r="R208" s="82"/>
      <c r="S208" s="9"/>
      <c r="T208" s="82"/>
      <c r="U208" s="9"/>
      <c r="V208" s="82"/>
      <c r="W208" s="9"/>
      <c r="X208" s="82"/>
      <c r="Y208" s="9"/>
      <c r="Z208" s="82"/>
      <c r="AA208" s="9"/>
      <c r="AB208" s="6"/>
      <c r="AC208" s="9"/>
      <c r="AD208" s="14"/>
    </row>
    <row r="209" spans="1:31" x14ac:dyDescent="0.25">
      <c r="A209" s="52">
        <f>+A207+1</f>
        <v>171</v>
      </c>
      <c r="C209" s="74"/>
      <c r="D209" s="75"/>
      <c r="E209" s="87" t="s">
        <v>104</v>
      </c>
      <c r="G209" s="84"/>
      <c r="I209" s="7"/>
      <c r="K209" s="7"/>
      <c r="O209" s="9"/>
      <c r="Q209" s="9"/>
      <c r="R209" s="82"/>
      <c r="S209" s="9"/>
      <c r="T209" s="82"/>
      <c r="U209" s="9"/>
      <c r="V209" s="82"/>
      <c r="W209" s="9"/>
      <c r="X209" s="82"/>
      <c r="Y209" s="9"/>
      <c r="Z209" s="82"/>
      <c r="AA209" s="9"/>
      <c r="AB209" s="6"/>
      <c r="AC209" s="9"/>
      <c r="AD209" s="14"/>
    </row>
    <row r="210" spans="1:31" x14ac:dyDescent="0.25">
      <c r="A210" s="52">
        <f>+A209+1</f>
        <v>172</v>
      </c>
      <c r="C210" s="74">
        <v>340</v>
      </c>
      <c r="D210" s="75"/>
      <c r="E210" s="76" t="s">
        <v>54</v>
      </c>
      <c r="G210" s="16" t="s">
        <v>47</v>
      </c>
      <c r="I210" s="7">
        <v>0</v>
      </c>
      <c r="K210" s="7">
        <v>0</v>
      </c>
      <c r="O210" s="9">
        <f t="shared" ref="O210:O216" si="105">+I210+K210</f>
        <v>0</v>
      </c>
      <c r="Q210" s="9">
        <f t="shared" ref="Q210:Q216" si="106">O210*$C$325</f>
        <v>0</v>
      </c>
      <c r="R210" s="82"/>
      <c r="S210" s="9">
        <f t="shared" ref="S210:S216" si="107">O210*$C$326</f>
        <v>0</v>
      </c>
      <c r="T210" s="82"/>
      <c r="U210" s="9">
        <f t="shared" ref="U210:U216" si="108">O210*$C$327</f>
        <v>0</v>
      </c>
      <c r="V210" s="82"/>
      <c r="W210" s="9">
        <f t="shared" ref="W210:W216" si="109">O210*$C$328</f>
        <v>0</v>
      </c>
      <c r="X210" s="82"/>
      <c r="Y210" s="9">
        <f t="shared" ref="Y210:Y216" si="110">O210*$C$329</f>
        <v>0</v>
      </c>
      <c r="Z210" s="82"/>
      <c r="AA210" s="9">
        <f t="shared" ref="AA210:AA216" si="111">O210*$C$330</f>
        <v>0</v>
      </c>
      <c r="AB210" s="6" t="s">
        <v>48</v>
      </c>
      <c r="AC210" s="9">
        <f t="shared" ref="AC210:AC216" si="112">SUM(Q210:AB210)</f>
        <v>0</v>
      </c>
      <c r="AD210" s="14"/>
    </row>
    <row r="211" spans="1:31" x14ac:dyDescent="0.25">
      <c r="A211" s="52">
        <f t="shared" ref="A211:A217" si="113">+A210+1</f>
        <v>173</v>
      </c>
      <c r="C211" s="74">
        <v>341</v>
      </c>
      <c r="D211" s="75"/>
      <c r="E211" s="76" t="s">
        <v>56</v>
      </c>
      <c r="G211" s="84"/>
      <c r="I211" s="7">
        <v>5961676.7175800009</v>
      </c>
      <c r="K211" s="7">
        <v>0</v>
      </c>
      <c r="O211" s="9">
        <f t="shared" si="105"/>
        <v>5961676.7175800009</v>
      </c>
      <c r="Q211" s="9">
        <f t="shared" si="106"/>
        <v>5227724.7372055389</v>
      </c>
      <c r="R211" s="82"/>
      <c r="S211" s="9">
        <f t="shared" si="107"/>
        <v>278349.90894802957</v>
      </c>
      <c r="T211" s="82"/>
      <c r="U211" s="9">
        <f t="shared" si="108"/>
        <v>197118.53187199874</v>
      </c>
      <c r="V211" s="82"/>
      <c r="W211" s="9">
        <f t="shared" si="109"/>
        <v>258483.53955443506</v>
      </c>
      <c r="X211" s="82"/>
      <c r="Y211" s="9">
        <f t="shared" si="110"/>
        <v>0</v>
      </c>
      <c r="Z211" s="82"/>
      <c r="AA211" s="9">
        <f t="shared" si="111"/>
        <v>0</v>
      </c>
      <c r="AB211" s="6" t="s">
        <v>48</v>
      </c>
      <c r="AC211" s="9">
        <f t="shared" si="112"/>
        <v>5961676.7175800018</v>
      </c>
      <c r="AD211" s="14"/>
    </row>
    <row r="212" spans="1:31" x14ac:dyDescent="0.25">
      <c r="A212" s="52">
        <f t="shared" si="113"/>
        <v>174</v>
      </c>
      <c r="C212" s="74">
        <v>342</v>
      </c>
      <c r="D212" s="75"/>
      <c r="E212" s="76" t="s">
        <v>92</v>
      </c>
      <c r="G212" s="84"/>
      <c r="I212" s="7">
        <v>0</v>
      </c>
      <c r="K212" s="7">
        <v>0</v>
      </c>
      <c r="O212" s="9">
        <f t="shared" si="105"/>
        <v>0</v>
      </c>
      <c r="Q212" s="9">
        <f t="shared" si="106"/>
        <v>0</v>
      </c>
      <c r="R212" s="82"/>
      <c r="S212" s="9">
        <f t="shared" si="107"/>
        <v>0</v>
      </c>
      <c r="T212" s="82"/>
      <c r="U212" s="9">
        <f t="shared" si="108"/>
        <v>0</v>
      </c>
      <c r="V212" s="82"/>
      <c r="W212" s="9">
        <f t="shared" si="109"/>
        <v>0</v>
      </c>
      <c r="X212" s="82"/>
      <c r="Y212" s="9">
        <f t="shared" si="110"/>
        <v>0</v>
      </c>
      <c r="Z212" s="82"/>
      <c r="AA212" s="9">
        <f t="shared" si="111"/>
        <v>0</v>
      </c>
      <c r="AB212" s="6" t="s">
        <v>48</v>
      </c>
      <c r="AC212" s="9">
        <f t="shared" si="112"/>
        <v>0</v>
      </c>
      <c r="AD212" s="14"/>
    </row>
    <row r="213" spans="1:31" x14ac:dyDescent="0.25">
      <c r="A213" s="52">
        <f t="shared" si="113"/>
        <v>175</v>
      </c>
      <c r="C213" s="74">
        <v>343</v>
      </c>
      <c r="D213" s="75"/>
      <c r="E213" s="76" t="s">
        <v>85</v>
      </c>
      <c r="G213" s="84"/>
      <c r="I213" s="7">
        <v>0</v>
      </c>
      <c r="K213" s="7">
        <v>0</v>
      </c>
      <c r="O213" s="9">
        <f t="shared" si="105"/>
        <v>0</v>
      </c>
      <c r="Q213" s="9">
        <f t="shared" si="106"/>
        <v>0</v>
      </c>
      <c r="R213" s="82"/>
      <c r="S213" s="9">
        <f t="shared" si="107"/>
        <v>0</v>
      </c>
      <c r="T213" s="82"/>
      <c r="U213" s="9">
        <f t="shared" si="108"/>
        <v>0</v>
      </c>
      <c r="V213" s="82"/>
      <c r="W213" s="9">
        <f t="shared" si="109"/>
        <v>0</v>
      </c>
      <c r="X213" s="82"/>
      <c r="Y213" s="9">
        <f t="shared" si="110"/>
        <v>0</v>
      </c>
      <c r="Z213" s="82"/>
      <c r="AA213" s="9">
        <f t="shared" si="111"/>
        <v>0</v>
      </c>
      <c r="AB213" s="6" t="s">
        <v>48</v>
      </c>
      <c r="AC213" s="9">
        <f t="shared" si="112"/>
        <v>0</v>
      </c>
      <c r="AD213" s="14"/>
    </row>
    <row r="214" spans="1:31" x14ac:dyDescent="0.25">
      <c r="A214" s="52">
        <f t="shared" si="113"/>
        <v>176</v>
      </c>
      <c r="C214" s="74">
        <v>344</v>
      </c>
      <c r="D214" s="75"/>
      <c r="E214" s="76" t="s">
        <v>86</v>
      </c>
      <c r="G214" s="84"/>
      <c r="I214" s="7">
        <v>114131517.99540001</v>
      </c>
      <c r="K214" s="7">
        <v>0</v>
      </c>
      <c r="O214" s="9">
        <f t="shared" si="105"/>
        <v>114131517.99540001</v>
      </c>
      <c r="Q214" s="9">
        <f t="shared" si="106"/>
        <v>100080596.14503329</v>
      </c>
      <c r="R214" s="82"/>
      <c r="S214" s="9">
        <f t="shared" si="107"/>
        <v>5328785.7002443513</v>
      </c>
      <c r="T214" s="82"/>
      <c r="U214" s="9">
        <f t="shared" si="108"/>
        <v>3773676.1540984977</v>
      </c>
      <c r="V214" s="82"/>
      <c r="W214" s="9">
        <f t="shared" si="109"/>
        <v>4948459.996023898</v>
      </c>
      <c r="X214" s="82"/>
      <c r="Y214" s="9">
        <f t="shared" si="110"/>
        <v>0</v>
      </c>
      <c r="Z214" s="82"/>
      <c r="AA214" s="9">
        <f t="shared" si="111"/>
        <v>0</v>
      </c>
      <c r="AB214" s="6" t="s">
        <v>48</v>
      </c>
      <c r="AC214" s="9">
        <f t="shared" si="112"/>
        <v>114131517.99540003</v>
      </c>
      <c r="AD214" s="14"/>
    </row>
    <row r="215" spans="1:31" x14ac:dyDescent="0.25">
      <c r="A215" s="52">
        <f t="shared" si="113"/>
        <v>177</v>
      </c>
      <c r="C215" s="74">
        <v>345</v>
      </c>
      <c r="D215" s="75"/>
      <c r="E215" s="76" t="s">
        <v>59</v>
      </c>
      <c r="G215" s="84"/>
      <c r="I215" s="7">
        <v>12957329.2886</v>
      </c>
      <c r="K215" s="7">
        <v>0</v>
      </c>
      <c r="O215" s="9">
        <f t="shared" si="105"/>
        <v>12957329.2886</v>
      </c>
      <c r="Q215" s="9">
        <f t="shared" si="106"/>
        <v>11362130.833157355</v>
      </c>
      <c r="R215" s="82"/>
      <c r="S215" s="9">
        <f t="shared" si="107"/>
        <v>604976.01573328651</v>
      </c>
      <c r="T215" s="82"/>
      <c r="U215" s="9">
        <f t="shared" si="108"/>
        <v>428424.72803316801</v>
      </c>
      <c r="V215" s="82"/>
      <c r="W215" s="9">
        <f t="shared" si="109"/>
        <v>561797.71167619235</v>
      </c>
      <c r="X215" s="82"/>
      <c r="Y215" s="9">
        <f t="shared" si="110"/>
        <v>0</v>
      </c>
      <c r="Z215" s="82"/>
      <c r="AA215" s="9">
        <f t="shared" si="111"/>
        <v>0</v>
      </c>
      <c r="AB215" s="6" t="s">
        <v>48</v>
      </c>
      <c r="AC215" s="9">
        <f t="shared" si="112"/>
        <v>12957329.288600001</v>
      </c>
      <c r="AD215" s="14"/>
    </row>
    <row r="216" spans="1:31" x14ac:dyDescent="0.25">
      <c r="A216" s="52">
        <f t="shared" si="113"/>
        <v>178</v>
      </c>
      <c r="C216" s="74">
        <v>346</v>
      </c>
      <c r="D216" s="75"/>
      <c r="E216" s="76" t="s">
        <v>80</v>
      </c>
      <c r="G216" s="84"/>
      <c r="I216" s="7">
        <v>499224.96392000007</v>
      </c>
      <c r="K216" s="7">
        <v>0</v>
      </c>
      <c r="O216" s="9">
        <f t="shared" si="105"/>
        <v>499224.96392000007</v>
      </c>
      <c r="Q216" s="9">
        <f t="shared" si="106"/>
        <v>437764.54459853983</v>
      </c>
      <c r="R216" s="82"/>
      <c r="S216" s="9">
        <f t="shared" si="107"/>
        <v>23308.748500559843</v>
      </c>
      <c r="T216" s="82"/>
      <c r="U216" s="9">
        <f t="shared" si="108"/>
        <v>16506.51261776363</v>
      </c>
      <c r="V216" s="82"/>
      <c r="W216" s="9">
        <f t="shared" si="109"/>
        <v>21645.158203136853</v>
      </c>
      <c r="X216" s="82"/>
      <c r="Y216" s="9">
        <f t="shared" si="110"/>
        <v>0</v>
      </c>
      <c r="Z216" s="82"/>
      <c r="AA216" s="9">
        <f t="shared" si="111"/>
        <v>0</v>
      </c>
      <c r="AB216" s="6" t="s">
        <v>48</v>
      </c>
      <c r="AC216" s="9">
        <f t="shared" si="112"/>
        <v>499224.96392000018</v>
      </c>
      <c r="AD216" s="14"/>
    </row>
    <row r="217" spans="1:31" x14ac:dyDescent="0.25">
      <c r="A217" s="52">
        <f t="shared" si="113"/>
        <v>179</v>
      </c>
      <c r="C217" s="83"/>
      <c r="E217" s="89" t="s">
        <v>105</v>
      </c>
      <c r="G217" s="84"/>
      <c r="I217" s="27">
        <f>SUM(I189:I216)</f>
        <v>1766615112.5898299</v>
      </c>
      <c r="K217" s="27">
        <f>SUM(K189:K216)</f>
        <v>0</v>
      </c>
      <c r="O217" s="27">
        <f>SUM(O189:O216)</f>
        <v>1766615112.5898299</v>
      </c>
      <c r="Q217" s="27">
        <f>SUM(Q189:Q216)</f>
        <v>1547147893.8123305</v>
      </c>
      <c r="S217" s="27">
        <f>SUM(S189:S216)</f>
        <v>82347590.01391837</v>
      </c>
      <c r="U217" s="27">
        <f>SUM(U189:U216)</f>
        <v>58076281.051093653</v>
      </c>
      <c r="W217" s="27">
        <f>SUM(W189:W216)</f>
        <v>76470283.827357963</v>
      </c>
      <c r="Y217" s="27">
        <f>SUM(Y189:Y216)</f>
        <v>0</v>
      </c>
      <c r="AA217" s="27">
        <f>SUM(AA189:AA216)</f>
        <v>2573063.8851298732</v>
      </c>
      <c r="AB217" s="6"/>
      <c r="AC217" s="27">
        <f>SUM(AC189:AC216)</f>
        <v>1766615112.5898302</v>
      </c>
      <c r="AD217" s="14"/>
    </row>
    <row r="218" spans="1:31" x14ac:dyDescent="0.25">
      <c r="A218" s="52"/>
      <c r="C218" s="83"/>
      <c r="E218" s="89"/>
      <c r="G218" s="84"/>
      <c r="I218" s="7"/>
      <c r="K218" s="7"/>
      <c r="O218" s="14"/>
      <c r="Q218" s="14"/>
      <c r="S218" s="14"/>
      <c r="U218" s="14"/>
      <c r="W218" s="14"/>
      <c r="Y218" s="14"/>
      <c r="AA218" s="14"/>
      <c r="AB218" s="6"/>
      <c r="AC218" s="14"/>
      <c r="AD218" s="14"/>
    </row>
    <row r="219" spans="1:31" ht="15.75" thickBot="1" x14ac:dyDescent="0.3">
      <c r="A219" s="52">
        <f>+A217+1</f>
        <v>180</v>
      </c>
      <c r="C219" s="83"/>
      <c r="E219" s="89" t="s">
        <v>106</v>
      </c>
      <c r="G219" s="84"/>
      <c r="I219" s="7"/>
      <c r="K219" s="7"/>
      <c r="O219" s="21"/>
      <c r="P219" s="21"/>
      <c r="Q219" s="22">
        <f>+Q217/$AC$217</f>
        <v>0.87576964715547789</v>
      </c>
      <c r="R219" s="22"/>
      <c r="S219" s="22">
        <f>+S217/$AC$217</f>
        <v>4.6613203649774108E-2</v>
      </c>
      <c r="T219" s="22"/>
      <c r="U219" s="22">
        <f>+U217/$AC$217</f>
        <v>3.2874325956577341E-2</v>
      </c>
      <c r="V219" s="22"/>
      <c r="W219" s="22">
        <f>+W217/$AC$217</f>
        <v>4.3286329479687129E-2</v>
      </c>
      <c r="X219" s="22"/>
      <c r="Y219" s="22">
        <f>+Y217/$AC$217</f>
        <v>0</v>
      </c>
      <c r="Z219" s="22"/>
      <c r="AA219" s="22">
        <f>+AA217/$AC$217</f>
        <v>1.4564937584835905E-3</v>
      </c>
      <c r="AB219" s="23"/>
      <c r="AC219" s="22">
        <f>SUM(Q219:AB219)</f>
        <v>1</v>
      </c>
      <c r="AD219" s="21"/>
    </row>
    <row r="220" spans="1:31" ht="15.75" thickTop="1" x14ac:dyDescent="0.25">
      <c r="A220" s="52"/>
      <c r="C220" s="83"/>
      <c r="G220" s="84"/>
      <c r="I220" s="8"/>
      <c r="K220" s="8"/>
      <c r="O220" s="9" t="s">
        <v>107</v>
      </c>
      <c r="Q220" s="9"/>
      <c r="S220" s="9"/>
      <c r="U220" s="9"/>
      <c r="W220" s="9"/>
      <c r="Y220" s="9"/>
      <c r="AA220" s="9"/>
      <c r="AB220" s="6"/>
      <c r="AC220" s="9"/>
      <c r="AD220" s="9"/>
    </row>
    <row r="221" spans="1:31" x14ac:dyDescent="0.25">
      <c r="A221" s="86" t="s">
        <v>108</v>
      </c>
      <c r="B221" s="52"/>
      <c r="C221" s="74"/>
      <c r="D221" s="75"/>
      <c r="E221" s="87"/>
      <c r="F221" s="76"/>
      <c r="G221" s="91"/>
      <c r="I221" s="8"/>
      <c r="K221" s="8"/>
      <c r="O221" s="9"/>
      <c r="Q221" s="9"/>
      <c r="S221" s="9"/>
      <c r="U221" s="9"/>
      <c r="W221" s="9"/>
      <c r="Y221" s="9"/>
      <c r="AA221" s="9"/>
      <c r="AB221" s="6"/>
      <c r="AC221" s="9"/>
      <c r="AD221" s="9"/>
    </row>
    <row r="222" spans="1:31" x14ac:dyDescent="0.25">
      <c r="A222" s="52">
        <f>+A219+1</f>
        <v>181</v>
      </c>
      <c r="B222" s="52"/>
      <c r="C222" s="74"/>
      <c r="D222" s="75"/>
      <c r="E222" s="87" t="s">
        <v>109</v>
      </c>
      <c r="F222" s="76"/>
      <c r="G222" s="91"/>
      <c r="I222" s="8"/>
      <c r="K222" s="8"/>
      <c r="O222" s="9"/>
      <c r="Q222" s="9"/>
      <c r="S222" s="9"/>
      <c r="U222" s="9"/>
      <c r="W222" s="9"/>
      <c r="Y222" s="9"/>
      <c r="AA222" s="9"/>
      <c r="AB222" s="6"/>
      <c r="AC222" s="9"/>
      <c r="AD222" s="9"/>
    </row>
    <row r="223" spans="1:31" x14ac:dyDescent="0.25">
      <c r="A223" s="52">
        <f t="shared" ref="A223:A231" si="114">+A222+1</f>
        <v>182</v>
      </c>
      <c r="B223" s="52"/>
      <c r="C223" s="74">
        <v>350</v>
      </c>
      <c r="D223" s="75"/>
      <c r="E223" s="76" t="s">
        <v>54</v>
      </c>
      <c r="F223" s="76"/>
      <c r="G223" s="1" t="s">
        <v>39</v>
      </c>
      <c r="I223" s="8">
        <v>12542588.700000001</v>
      </c>
      <c r="K223" s="8">
        <v>0</v>
      </c>
      <c r="O223" s="9">
        <f>+I223+K223</f>
        <v>12542588.700000001</v>
      </c>
      <c r="Q223" s="9">
        <f t="shared" ref="Q223:Q230" si="115">O223*$C$336</f>
        <v>10429865.941983137</v>
      </c>
      <c r="S223" s="9">
        <f t="shared" ref="S223:S230" si="116">O223*$C$337</f>
        <v>555337.62415406562</v>
      </c>
      <c r="U223" s="9">
        <f t="shared" ref="U223:U230" si="117">O223*$C$338</f>
        <v>393272.40156191966</v>
      </c>
      <c r="W223" s="9">
        <f t="shared" ref="W223:W230" si="118">O223*$C$339</f>
        <v>515702.10775924736</v>
      </c>
      <c r="Y223" s="9">
        <f t="shared" ref="Y223:Y230" si="119">O223*$C$340</f>
        <v>648410.6245416312</v>
      </c>
      <c r="AA223" s="9">
        <f t="shared" ref="AA223:AA230" si="120">O223*$C$341</f>
        <v>0</v>
      </c>
      <c r="AB223" s="6" t="s">
        <v>110</v>
      </c>
      <c r="AC223" s="9">
        <f>SUM(Q223:AB223)</f>
        <v>12542588.699999999</v>
      </c>
      <c r="AD223" s="9"/>
    </row>
    <row r="224" spans="1:31" x14ac:dyDescent="0.25">
      <c r="A224" s="52">
        <f t="shared" si="114"/>
        <v>183</v>
      </c>
      <c r="B224" s="52"/>
      <c r="C224" s="74">
        <v>352</v>
      </c>
      <c r="D224" s="75"/>
      <c r="E224" s="76" t="s">
        <v>56</v>
      </c>
      <c r="F224" s="76"/>
      <c r="G224" s="78"/>
      <c r="I224" s="8">
        <v>16854253.920000002</v>
      </c>
      <c r="K224" s="8">
        <v>0</v>
      </c>
      <c r="O224" s="9">
        <f t="shared" ref="O224:O230" si="121">+I224+K224</f>
        <v>16854253.920000002</v>
      </c>
      <c r="Q224" s="9">
        <f t="shared" si="115"/>
        <v>14015257.387635123</v>
      </c>
      <c r="S224" s="9">
        <f t="shared" si="116"/>
        <v>746241.58957091114</v>
      </c>
      <c r="U224" s="9">
        <f t="shared" si="117"/>
        <v>528464.50395465794</v>
      </c>
      <c r="W224" s="9">
        <f t="shared" si="118"/>
        <v>692980.88928432751</v>
      </c>
      <c r="Y224" s="9">
        <f t="shared" si="119"/>
        <v>871309.54955498432</v>
      </c>
      <c r="AA224" s="9">
        <f t="shared" si="120"/>
        <v>0</v>
      </c>
      <c r="AB224" s="6" t="s">
        <v>110</v>
      </c>
      <c r="AC224" s="9">
        <f t="shared" ref="AC224:AC230" si="122">SUM(Q224:AB224)</f>
        <v>16854253.920000006</v>
      </c>
      <c r="AD224" s="9"/>
      <c r="AE224" s="81"/>
    </row>
    <row r="225" spans="1:31" x14ac:dyDescent="0.25">
      <c r="A225" s="52">
        <f t="shared" si="114"/>
        <v>184</v>
      </c>
      <c r="B225" s="52"/>
      <c r="C225" s="74" t="s">
        <v>111</v>
      </c>
      <c r="D225" s="75"/>
      <c r="E225" s="76" t="s">
        <v>112</v>
      </c>
      <c r="F225" s="76"/>
      <c r="G225" s="78"/>
      <c r="I225" s="8">
        <v>23393.88</v>
      </c>
      <c r="K225" s="8">
        <v>0</v>
      </c>
      <c r="O225" s="9">
        <f t="shared" si="121"/>
        <v>23393.88</v>
      </c>
      <c r="Q225" s="9">
        <f t="shared" si="115"/>
        <v>19453.323241225353</v>
      </c>
      <c r="S225" s="9">
        <f t="shared" si="116"/>
        <v>1035.7910994040101</v>
      </c>
      <c r="U225" s="9">
        <f t="shared" si="117"/>
        <v>733.51423613622603</v>
      </c>
      <c r="W225" s="9">
        <f t="shared" si="118"/>
        <v>961.86469262656294</v>
      </c>
      <c r="Y225" s="9">
        <f t="shared" si="119"/>
        <v>1209.386730607851</v>
      </c>
      <c r="AA225" s="9">
        <f t="shared" si="120"/>
        <v>0</v>
      </c>
      <c r="AB225" s="6" t="s">
        <v>110</v>
      </c>
      <c r="AC225" s="9">
        <f t="shared" si="122"/>
        <v>23393.880000000005</v>
      </c>
      <c r="AD225" s="9"/>
    </row>
    <row r="226" spans="1:31" x14ac:dyDescent="0.25">
      <c r="A226" s="52">
        <f t="shared" si="114"/>
        <v>185</v>
      </c>
      <c r="B226" s="52"/>
      <c r="C226" s="74">
        <v>353</v>
      </c>
      <c r="D226" s="75"/>
      <c r="E226" s="76" t="s">
        <v>113</v>
      </c>
      <c r="F226" s="76"/>
      <c r="G226" s="78"/>
      <c r="I226" s="8">
        <v>277338079.25</v>
      </c>
      <c r="K226" s="8">
        <v>0</v>
      </c>
      <c r="O226" s="9">
        <f t="shared" si="121"/>
        <v>277338079.25</v>
      </c>
      <c r="Q226" s="9">
        <f t="shared" si="115"/>
        <v>230622167.11169004</v>
      </c>
      <c r="S226" s="9">
        <f t="shared" si="116"/>
        <v>12279464.287794668</v>
      </c>
      <c r="U226" s="9">
        <f t="shared" si="117"/>
        <v>8695925.145916447</v>
      </c>
      <c r="W226" s="9">
        <f t="shared" si="118"/>
        <v>11403055.258530974</v>
      </c>
      <c r="Y226" s="9">
        <f t="shared" si="119"/>
        <v>14337467.446067885</v>
      </c>
      <c r="AA226" s="9">
        <f t="shared" si="120"/>
        <v>0</v>
      </c>
      <c r="AB226" s="6" t="s">
        <v>110</v>
      </c>
      <c r="AC226" s="9">
        <f t="shared" si="122"/>
        <v>277338079.25</v>
      </c>
      <c r="AD226" s="9"/>
    </row>
    <row r="227" spans="1:31" x14ac:dyDescent="0.25">
      <c r="A227" s="52">
        <f t="shared" si="114"/>
        <v>186</v>
      </c>
      <c r="B227" s="52"/>
      <c r="C227" s="74" t="s">
        <v>114</v>
      </c>
      <c r="D227" s="75"/>
      <c r="E227" s="76" t="s">
        <v>115</v>
      </c>
      <c r="F227" s="76"/>
      <c r="G227" s="78"/>
      <c r="I227" s="8">
        <v>481493.71</v>
      </c>
      <c r="K227" s="8">
        <v>0</v>
      </c>
      <c r="O227" s="9">
        <f t="shared" si="121"/>
        <v>481493.71</v>
      </c>
      <c r="Q227" s="9">
        <f t="shared" si="115"/>
        <v>400389.02393475646</v>
      </c>
      <c r="S227" s="9">
        <f t="shared" si="116"/>
        <v>21318.69100965789</v>
      </c>
      <c r="U227" s="9">
        <f t="shared" si="117"/>
        <v>15097.217344666533</v>
      </c>
      <c r="W227" s="9">
        <f t="shared" si="118"/>
        <v>19797.134950285006</v>
      </c>
      <c r="Y227" s="9">
        <f t="shared" si="119"/>
        <v>24891.642760634179</v>
      </c>
      <c r="AA227" s="9">
        <f t="shared" si="120"/>
        <v>0</v>
      </c>
      <c r="AB227" s="6" t="s">
        <v>110</v>
      </c>
      <c r="AC227" s="9">
        <f t="shared" si="122"/>
        <v>481493.71000000008</v>
      </c>
      <c r="AD227" s="9"/>
    </row>
    <row r="228" spans="1:31" x14ac:dyDescent="0.25">
      <c r="A228" s="52">
        <f t="shared" si="114"/>
        <v>187</v>
      </c>
      <c r="B228" s="52"/>
      <c r="C228" s="74">
        <v>354</v>
      </c>
      <c r="D228" s="75"/>
      <c r="E228" s="76" t="s">
        <v>116</v>
      </c>
      <c r="F228" s="76"/>
      <c r="G228" s="78"/>
      <c r="I228" s="8">
        <v>8007757.9199999999</v>
      </c>
      <c r="K228" s="8">
        <v>0</v>
      </c>
      <c r="O228" s="9">
        <f t="shared" si="121"/>
        <v>8007757.9199999999</v>
      </c>
      <c r="Q228" s="9">
        <f t="shared" si="115"/>
        <v>6658899.8171847668</v>
      </c>
      <c r="S228" s="9">
        <f t="shared" si="116"/>
        <v>354552.74540683156</v>
      </c>
      <c r="U228" s="9">
        <f t="shared" si="117"/>
        <v>251082.95134678873</v>
      </c>
      <c r="W228" s="9">
        <f t="shared" si="118"/>
        <v>329247.63272910367</v>
      </c>
      <c r="Y228" s="9">
        <f t="shared" si="119"/>
        <v>413974.77333250939</v>
      </c>
      <c r="AA228" s="9">
        <f t="shared" si="120"/>
        <v>0</v>
      </c>
      <c r="AB228" s="6" t="s">
        <v>110</v>
      </c>
      <c r="AC228" s="9">
        <f t="shared" si="122"/>
        <v>8007757.9199999999</v>
      </c>
      <c r="AD228" s="9"/>
    </row>
    <row r="229" spans="1:31" x14ac:dyDescent="0.25">
      <c r="A229" s="52">
        <f t="shared" si="114"/>
        <v>188</v>
      </c>
      <c r="B229" s="52"/>
      <c r="C229" s="74">
        <v>355</v>
      </c>
      <c r="D229" s="75"/>
      <c r="E229" s="76" t="s">
        <v>117</v>
      </c>
      <c r="F229" s="76"/>
      <c r="G229" s="78"/>
      <c r="I229" s="8">
        <v>231417333.54000002</v>
      </c>
      <c r="K229" s="8">
        <v>0</v>
      </c>
      <c r="O229" s="9">
        <f t="shared" si="121"/>
        <v>231417333.54000002</v>
      </c>
      <c r="Q229" s="9">
        <f t="shared" si="115"/>
        <v>192436491.63696152</v>
      </c>
      <c r="S229" s="9">
        <f t="shared" si="116"/>
        <v>10246270.149652006</v>
      </c>
      <c r="U229" s="9">
        <f t="shared" si="117"/>
        <v>7256081.8744165292</v>
      </c>
      <c r="W229" s="9">
        <f t="shared" si="118"/>
        <v>9514974.104078114</v>
      </c>
      <c r="Y229" s="9">
        <f t="shared" si="119"/>
        <v>11963515.774891861</v>
      </c>
      <c r="AA229" s="9">
        <f t="shared" si="120"/>
        <v>0</v>
      </c>
      <c r="AB229" s="6" t="s">
        <v>110</v>
      </c>
      <c r="AC229" s="9">
        <f t="shared" si="122"/>
        <v>231417333.54000002</v>
      </c>
      <c r="AD229" s="9"/>
    </row>
    <row r="230" spans="1:31" x14ac:dyDescent="0.25">
      <c r="A230" s="52">
        <f t="shared" si="114"/>
        <v>189</v>
      </c>
      <c r="B230" s="52"/>
      <c r="C230" s="74">
        <v>356</v>
      </c>
      <c r="D230" s="75"/>
      <c r="E230" s="76" t="s">
        <v>118</v>
      </c>
      <c r="F230" s="76"/>
      <c r="G230" s="78"/>
      <c r="I230" s="8">
        <v>155358803.52000001</v>
      </c>
      <c r="K230" s="8">
        <v>0</v>
      </c>
      <c r="O230" s="9">
        <f t="shared" si="121"/>
        <v>155358803.52000001</v>
      </c>
      <c r="Q230" s="9">
        <f t="shared" si="115"/>
        <v>129189558.26244211</v>
      </c>
      <c r="S230" s="9">
        <f t="shared" si="116"/>
        <v>6878690.7473267531</v>
      </c>
      <c r="U230" s="9">
        <f t="shared" si="117"/>
        <v>4871269.4983051475</v>
      </c>
      <c r="W230" s="9">
        <f t="shared" si="118"/>
        <v>6387745.3331638612</v>
      </c>
      <c r="Y230" s="9">
        <f t="shared" si="119"/>
        <v>8031539.67876215</v>
      </c>
      <c r="AA230" s="9">
        <f t="shared" si="120"/>
        <v>0</v>
      </c>
      <c r="AB230" s="6" t="s">
        <v>110</v>
      </c>
      <c r="AC230" s="9">
        <f t="shared" si="122"/>
        <v>155358803.52000001</v>
      </c>
      <c r="AD230" s="9"/>
    </row>
    <row r="231" spans="1:31" x14ac:dyDescent="0.25">
      <c r="A231" s="52">
        <f t="shared" si="114"/>
        <v>190</v>
      </c>
      <c r="B231" s="52"/>
      <c r="C231" s="74"/>
      <c r="D231" s="75"/>
      <c r="E231" s="86" t="s">
        <v>119</v>
      </c>
      <c r="F231" s="76"/>
      <c r="G231" s="91"/>
      <c r="I231" s="34">
        <f>SUM(I223:I230)</f>
        <v>702023704.44000006</v>
      </c>
      <c r="K231" s="34">
        <f>SUM(K223:K230)</f>
        <v>0</v>
      </c>
      <c r="O231" s="13">
        <f>SUM(O223:O230)</f>
        <v>702023704.44000006</v>
      </c>
      <c r="Q231" s="13">
        <f>SUM(Q223:Q230)</f>
        <v>583772082.50507271</v>
      </c>
      <c r="S231" s="13">
        <f>SUM(S221:S230)</f>
        <v>31082911.6260143</v>
      </c>
      <c r="U231" s="13">
        <f>SUM(U223:U230)</f>
        <v>22011927.107082292</v>
      </c>
      <c r="W231" s="13">
        <f>SUM(W223:W230)</f>
        <v>28864464.32518854</v>
      </c>
      <c r="Y231" s="13">
        <f>SUM(Y223:Y230)</f>
        <v>36292318.876642264</v>
      </c>
      <c r="AA231" s="13">
        <f>SUM(AA223:AA230)</f>
        <v>0</v>
      </c>
      <c r="AB231" s="6"/>
      <c r="AC231" s="13">
        <f>SUM(AC223:AC230)</f>
        <v>702023704.44000006</v>
      </c>
      <c r="AD231" s="14"/>
      <c r="AE231" s="92"/>
    </row>
    <row r="232" spans="1:31" x14ac:dyDescent="0.25">
      <c r="A232" s="52"/>
      <c r="B232" s="52"/>
      <c r="C232" s="74"/>
      <c r="D232" s="75"/>
      <c r="E232" s="86"/>
      <c r="F232" s="76"/>
      <c r="G232" s="91"/>
      <c r="I232" s="7"/>
      <c r="K232" s="7"/>
      <c r="O232" s="14"/>
      <c r="Q232" s="14"/>
      <c r="S232" s="14"/>
      <c r="U232" s="14"/>
      <c r="W232" s="14"/>
      <c r="Y232" s="14"/>
      <c r="AA232" s="14"/>
      <c r="AB232" s="6"/>
      <c r="AC232" s="14"/>
      <c r="AD232" s="14"/>
      <c r="AE232" s="92"/>
    </row>
    <row r="233" spans="1:31" x14ac:dyDescent="0.25">
      <c r="A233" s="52">
        <f>+A231+1</f>
        <v>191</v>
      </c>
      <c r="B233" s="52"/>
      <c r="C233" s="74"/>
      <c r="D233" s="75"/>
      <c r="E233" s="87" t="s">
        <v>120</v>
      </c>
      <c r="F233" s="76"/>
      <c r="G233" s="91"/>
      <c r="I233" s="7"/>
      <c r="K233" s="7"/>
      <c r="O233" s="14"/>
      <c r="Q233" s="14"/>
      <c r="S233" s="14"/>
      <c r="U233" s="14"/>
      <c r="W233" s="14"/>
      <c r="Y233" s="14"/>
      <c r="AA233" s="14"/>
      <c r="AB233" s="6"/>
      <c r="AC233" s="14"/>
      <c r="AD233" s="14"/>
      <c r="AE233" s="92"/>
    </row>
    <row r="234" spans="1:31" x14ac:dyDescent="0.25">
      <c r="A234" s="52">
        <f t="shared" ref="A234:A239" si="123">+A233+1</f>
        <v>192</v>
      </c>
      <c r="B234" s="52"/>
      <c r="C234" s="74">
        <v>350</v>
      </c>
      <c r="D234" s="75"/>
      <c r="E234" s="76" t="s">
        <v>54</v>
      </c>
      <c r="F234" s="76"/>
      <c r="G234" s="16" t="s">
        <v>47</v>
      </c>
      <c r="I234" s="7">
        <v>0</v>
      </c>
      <c r="K234" s="7">
        <v>0</v>
      </c>
      <c r="O234" s="9">
        <f t="shared" ref="O234:O239" si="124">+I234+K234</f>
        <v>0</v>
      </c>
      <c r="Q234" s="9">
        <f t="shared" ref="Q234:Q239" si="125">O234*$C$347</f>
        <v>0</v>
      </c>
      <c r="S234" s="9">
        <f t="shared" ref="S234:S239" si="126">O234*$C$348</f>
        <v>0</v>
      </c>
      <c r="U234" s="9">
        <f t="shared" ref="U234:U239" si="127">O234*$C$349</f>
        <v>0</v>
      </c>
      <c r="W234" s="9">
        <f t="shared" ref="W234:W239" si="128">O234*$C$350</f>
        <v>0</v>
      </c>
      <c r="Y234" s="9">
        <f t="shared" ref="Y234:Y239" si="129">O234*$C$351</f>
        <v>0</v>
      </c>
      <c r="AA234" s="9">
        <f t="shared" ref="AA234:AA239" si="130">O234*$C$352</f>
        <v>0</v>
      </c>
      <c r="AB234" s="6" t="s">
        <v>121</v>
      </c>
      <c r="AC234" s="9">
        <f t="shared" ref="AC234:AC239" si="131">SUM(Q234:AB234)</f>
        <v>0</v>
      </c>
      <c r="AD234" s="14"/>
      <c r="AE234" s="92"/>
    </row>
    <row r="235" spans="1:31" x14ac:dyDescent="0.25">
      <c r="A235" s="52">
        <f t="shared" si="123"/>
        <v>193</v>
      </c>
      <c r="B235" s="52"/>
      <c r="C235" s="74">
        <v>352</v>
      </c>
      <c r="D235" s="75"/>
      <c r="E235" s="76" t="s">
        <v>56</v>
      </c>
      <c r="F235" s="76"/>
      <c r="G235" s="91"/>
      <c r="I235" s="7">
        <v>0</v>
      </c>
      <c r="K235" s="7">
        <v>0</v>
      </c>
      <c r="O235" s="9">
        <f t="shared" si="124"/>
        <v>0</v>
      </c>
      <c r="Q235" s="9">
        <f t="shared" si="125"/>
        <v>0</v>
      </c>
      <c r="S235" s="9">
        <f t="shared" si="126"/>
        <v>0</v>
      </c>
      <c r="U235" s="9">
        <f t="shared" si="127"/>
        <v>0</v>
      </c>
      <c r="W235" s="9">
        <f t="shared" si="128"/>
        <v>0</v>
      </c>
      <c r="Y235" s="9">
        <f t="shared" si="129"/>
        <v>0</v>
      </c>
      <c r="AA235" s="9">
        <f t="shared" si="130"/>
        <v>0</v>
      </c>
      <c r="AB235" s="6" t="s">
        <v>121</v>
      </c>
      <c r="AC235" s="9">
        <f t="shared" si="131"/>
        <v>0</v>
      </c>
      <c r="AD235" s="14"/>
      <c r="AE235" s="92"/>
    </row>
    <row r="236" spans="1:31" x14ac:dyDescent="0.25">
      <c r="A236" s="52">
        <f t="shared" si="123"/>
        <v>194</v>
      </c>
      <c r="B236" s="52"/>
      <c r="C236" s="74">
        <v>353</v>
      </c>
      <c r="D236" s="75"/>
      <c r="E236" s="76" t="s">
        <v>113</v>
      </c>
      <c r="F236" s="76"/>
      <c r="G236" s="91"/>
      <c r="I236" s="7">
        <v>11484456.85596</v>
      </c>
      <c r="K236" s="7">
        <v>0</v>
      </c>
      <c r="O236" s="9">
        <f t="shared" si="124"/>
        <v>11484456.85596</v>
      </c>
      <c r="Q236" s="9">
        <f t="shared" si="125"/>
        <v>10070586.186304083</v>
      </c>
      <c r="S236" s="9">
        <f t="shared" si="126"/>
        <v>536207.79381537181</v>
      </c>
      <c r="U236" s="9">
        <f t="shared" si="127"/>
        <v>379725.2655647319</v>
      </c>
      <c r="W236" s="9">
        <f t="shared" si="128"/>
        <v>497937.6102758132</v>
      </c>
      <c r="Y236" s="9">
        <f t="shared" si="129"/>
        <v>0</v>
      </c>
      <c r="AA236" s="9">
        <f t="shared" si="130"/>
        <v>0</v>
      </c>
      <c r="AB236" s="6" t="s">
        <v>121</v>
      </c>
      <c r="AC236" s="9">
        <f t="shared" si="131"/>
        <v>11484456.85596</v>
      </c>
      <c r="AD236" s="14"/>
      <c r="AE236" s="92"/>
    </row>
    <row r="237" spans="1:31" x14ac:dyDescent="0.25">
      <c r="A237" s="52">
        <f t="shared" si="123"/>
        <v>195</v>
      </c>
      <c r="B237" s="52"/>
      <c r="C237" s="74">
        <v>354</v>
      </c>
      <c r="D237" s="75"/>
      <c r="E237" s="76" t="s">
        <v>116</v>
      </c>
      <c r="F237" s="76"/>
      <c r="G237" s="91"/>
      <c r="I237" s="7">
        <v>1135824.5387200001</v>
      </c>
      <c r="K237" s="7">
        <v>0</v>
      </c>
      <c r="O237" s="9">
        <f t="shared" si="124"/>
        <v>1135824.5387200001</v>
      </c>
      <c r="Q237" s="9">
        <f t="shared" si="125"/>
        <v>995991.2822314041</v>
      </c>
      <c r="S237" s="9">
        <f t="shared" si="126"/>
        <v>53031.499678832944</v>
      </c>
      <c r="U237" s="9">
        <f t="shared" si="127"/>
        <v>37555.217456937207</v>
      </c>
      <c r="W237" s="9">
        <f t="shared" si="128"/>
        <v>49246.539352825843</v>
      </c>
      <c r="Y237" s="9">
        <f t="shared" si="129"/>
        <v>0</v>
      </c>
      <c r="AA237" s="9">
        <f t="shared" si="130"/>
        <v>0</v>
      </c>
      <c r="AB237" s="6" t="s">
        <v>121</v>
      </c>
      <c r="AC237" s="9">
        <f t="shared" si="131"/>
        <v>1135824.5387200001</v>
      </c>
      <c r="AD237" s="14"/>
      <c r="AE237" s="92"/>
    </row>
    <row r="238" spans="1:31" x14ac:dyDescent="0.25">
      <c r="A238" s="52">
        <f t="shared" si="123"/>
        <v>196</v>
      </c>
      <c r="B238" s="52"/>
      <c r="C238" s="74">
        <v>355</v>
      </c>
      <c r="D238" s="75"/>
      <c r="E238" s="76" t="s">
        <v>117</v>
      </c>
      <c r="F238" s="76"/>
      <c r="G238" s="91"/>
      <c r="I238" s="7">
        <v>2272217.19142</v>
      </c>
      <c r="K238" s="7">
        <v>0</v>
      </c>
      <c r="O238" s="9">
        <f t="shared" si="124"/>
        <v>2272217.19142</v>
      </c>
      <c r="Q238" s="9">
        <f t="shared" si="125"/>
        <v>1992480.7369816301</v>
      </c>
      <c r="S238" s="9">
        <f t="shared" si="126"/>
        <v>106089.5245253488</v>
      </c>
      <c r="U238" s="9">
        <f t="shared" si="127"/>
        <v>75129.219192019402</v>
      </c>
      <c r="W238" s="9">
        <f t="shared" si="128"/>
        <v>98517.710721001946</v>
      </c>
      <c r="Y238" s="9">
        <f t="shared" si="129"/>
        <v>0</v>
      </c>
      <c r="AA238" s="9">
        <f t="shared" si="130"/>
        <v>0</v>
      </c>
      <c r="AB238" s="6" t="s">
        <v>121</v>
      </c>
      <c r="AC238" s="9">
        <f t="shared" si="131"/>
        <v>2272217.19142</v>
      </c>
      <c r="AD238" s="14"/>
      <c r="AE238" s="92"/>
    </row>
    <row r="239" spans="1:31" x14ac:dyDescent="0.25">
      <c r="A239" s="52">
        <f t="shared" si="123"/>
        <v>197</v>
      </c>
      <c r="B239" s="52"/>
      <c r="C239" s="74">
        <v>356</v>
      </c>
      <c r="D239" s="75"/>
      <c r="E239" s="76" t="s">
        <v>118</v>
      </c>
      <c r="F239" s="76"/>
      <c r="G239" s="91"/>
      <c r="I239" s="7">
        <v>4223434.1947699999</v>
      </c>
      <c r="K239" s="7">
        <v>0</v>
      </c>
      <c r="O239" s="9">
        <f t="shared" si="124"/>
        <v>4223434.1947699999</v>
      </c>
      <c r="Q239" s="9">
        <f t="shared" si="125"/>
        <v>3703480.1553146443</v>
      </c>
      <c r="S239" s="9">
        <f t="shared" si="126"/>
        <v>197191.59210622669</v>
      </c>
      <c r="U239" s="9">
        <f t="shared" si="127"/>
        <v>139644.79916800983</v>
      </c>
      <c r="W239" s="9">
        <f t="shared" si="128"/>
        <v>183117.64818111932</v>
      </c>
      <c r="Y239" s="9">
        <f t="shared" si="129"/>
        <v>0</v>
      </c>
      <c r="AA239" s="9">
        <f t="shared" si="130"/>
        <v>0</v>
      </c>
      <c r="AB239" s="6" t="s">
        <v>121</v>
      </c>
      <c r="AC239" s="9">
        <f t="shared" si="131"/>
        <v>4223434.1947699999</v>
      </c>
      <c r="AD239" s="14"/>
      <c r="AE239" s="92"/>
    </row>
    <row r="240" spans="1:31" x14ac:dyDescent="0.25">
      <c r="A240" s="52"/>
      <c r="B240" s="52"/>
      <c r="C240" s="74"/>
      <c r="D240" s="75"/>
      <c r="E240" s="86"/>
      <c r="F240" s="76"/>
      <c r="G240" s="91"/>
      <c r="I240" s="7"/>
      <c r="K240" s="7"/>
      <c r="O240" s="14"/>
      <c r="Q240" s="14"/>
      <c r="S240" s="14"/>
      <c r="U240" s="14"/>
      <c r="W240" s="14"/>
      <c r="Y240" s="14"/>
      <c r="AA240" s="14"/>
      <c r="AB240" s="6"/>
      <c r="AC240" s="14"/>
      <c r="AD240" s="14"/>
      <c r="AE240" s="92"/>
    </row>
    <row r="241" spans="1:31" x14ac:dyDescent="0.25">
      <c r="A241" s="52">
        <f>+A239+1</f>
        <v>198</v>
      </c>
      <c r="B241" s="52"/>
      <c r="C241" s="74"/>
      <c r="D241" s="75"/>
      <c r="E241" s="87" t="s">
        <v>122</v>
      </c>
      <c r="F241" s="76"/>
      <c r="G241" s="91"/>
      <c r="I241" s="7"/>
      <c r="K241" s="7"/>
      <c r="O241" s="14"/>
      <c r="Q241" s="14"/>
      <c r="S241" s="14"/>
      <c r="U241" s="14"/>
      <c r="W241" s="14"/>
      <c r="Y241" s="14"/>
      <c r="AA241" s="14"/>
      <c r="AB241" s="6"/>
      <c r="AC241" s="14"/>
      <c r="AD241" s="14"/>
      <c r="AE241" s="92"/>
    </row>
    <row r="242" spans="1:31" x14ac:dyDescent="0.25">
      <c r="A242" s="52">
        <f t="shared" ref="A242:A247" si="132">+A241+1</f>
        <v>199</v>
      </c>
      <c r="B242" s="52"/>
      <c r="C242" s="74">
        <v>350</v>
      </c>
      <c r="D242" s="75"/>
      <c r="E242" s="76" t="s">
        <v>54</v>
      </c>
      <c r="F242" s="76"/>
      <c r="G242" s="16" t="s">
        <v>47</v>
      </c>
      <c r="I242" s="7">
        <v>0</v>
      </c>
      <c r="K242" s="7">
        <v>0</v>
      </c>
      <c r="O242" s="9">
        <f t="shared" ref="O242:O247" si="133">+I242+K242</f>
        <v>0</v>
      </c>
      <c r="Q242" s="9">
        <f t="shared" ref="Q242:Q247" si="134">O242*$C$347</f>
        <v>0</v>
      </c>
      <c r="S242" s="9">
        <f t="shared" ref="S242:S247" si="135">O242*$C$348</f>
        <v>0</v>
      </c>
      <c r="U242" s="9">
        <f t="shared" ref="U242:U247" si="136">O242*$C$349</f>
        <v>0</v>
      </c>
      <c r="W242" s="9">
        <f t="shared" ref="W242:W247" si="137">O242*$C$350</f>
        <v>0</v>
      </c>
      <c r="Y242" s="9">
        <f t="shared" ref="Y242:Y247" si="138">O242*$C$351</f>
        <v>0</v>
      </c>
      <c r="AA242" s="9">
        <f t="shared" ref="AA242:AA247" si="139">O242*$C$352</f>
        <v>0</v>
      </c>
      <c r="AB242" s="6" t="s">
        <v>121</v>
      </c>
      <c r="AC242" s="9">
        <f t="shared" ref="AC242:AC247" si="140">SUM(Q242:AB242)</f>
        <v>0</v>
      </c>
      <c r="AD242" s="14"/>
      <c r="AE242" s="92"/>
    </row>
    <row r="243" spans="1:31" x14ac:dyDescent="0.25">
      <c r="A243" s="52">
        <f t="shared" si="132"/>
        <v>200</v>
      </c>
      <c r="B243" s="52"/>
      <c r="C243" s="74">
        <v>352</v>
      </c>
      <c r="D243" s="75"/>
      <c r="E243" s="76" t="s">
        <v>56</v>
      </c>
      <c r="F243" s="76"/>
      <c r="G243" s="91"/>
      <c r="I243" s="7">
        <v>0</v>
      </c>
      <c r="K243" s="7">
        <v>0</v>
      </c>
      <c r="O243" s="9">
        <f t="shared" si="133"/>
        <v>0</v>
      </c>
      <c r="Q243" s="9">
        <f t="shared" si="134"/>
        <v>0</v>
      </c>
      <c r="S243" s="9">
        <f t="shared" si="135"/>
        <v>0</v>
      </c>
      <c r="U243" s="9">
        <f t="shared" si="136"/>
        <v>0</v>
      </c>
      <c r="W243" s="9">
        <f t="shared" si="137"/>
        <v>0</v>
      </c>
      <c r="Y243" s="9">
        <f t="shared" si="138"/>
        <v>0</v>
      </c>
      <c r="AA243" s="9">
        <f t="shared" si="139"/>
        <v>0</v>
      </c>
      <c r="AB243" s="6" t="s">
        <v>121</v>
      </c>
      <c r="AC243" s="9">
        <f t="shared" si="140"/>
        <v>0</v>
      </c>
      <c r="AD243" s="14"/>
      <c r="AE243" s="92"/>
    </row>
    <row r="244" spans="1:31" x14ac:dyDescent="0.25">
      <c r="A244" s="52">
        <f t="shared" si="132"/>
        <v>201</v>
      </c>
      <c r="B244" s="52"/>
      <c r="C244" s="74">
        <v>353</v>
      </c>
      <c r="D244" s="75"/>
      <c r="E244" s="76" t="s">
        <v>113</v>
      </c>
      <c r="F244" s="76"/>
      <c r="G244" s="91"/>
      <c r="I244" s="7">
        <v>5531089.3740999997</v>
      </c>
      <c r="K244" s="7">
        <v>0</v>
      </c>
      <c r="O244" s="9">
        <f t="shared" si="133"/>
        <v>5531089.3740999997</v>
      </c>
      <c r="Q244" s="9">
        <f t="shared" si="134"/>
        <v>4850147.7209275141</v>
      </c>
      <c r="S244" s="9">
        <f t="shared" si="135"/>
        <v>258245.84200015178</v>
      </c>
      <c r="U244" s="9">
        <f t="shared" si="136"/>
        <v>182881.47256632478</v>
      </c>
      <c r="W244" s="9">
        <f t="shared" si="137"/>
        <v>239814.33860600935</v>
      </c>
      <c r="Y244" s="9">
        <f t="shared" si="138"/>
        <v>0</v>
      </c>
      <c r="AA244" s="9">
        <f t="shared" si="139"/>
        <v>0</v>
      </c>
      <c r="AB244" s="6" t="s">
        <v>121</v>
      </c>
      <c r="AC244" s="9">
        <f t="shared" si="140"/>
        <v>5531089.3741000006</v>
      </c>
      <c r="AD244" s="14"/>
      <c r="AE244" s="92"/>
    </row>
    <row r="245" spans="1:31" x14ac:dyDescent="0.25">
      <c r="A245" s="52">
        <f t="shared" si="132"/>
        <v>202</v>
      </c>
      <c r="B245" s="52"/>
      <c r="C245" s="74">
        <v>354</v>
      </c>
      <c r="D245" s="75"/>
      <c r="E245" s="76" t="s">
        <v>116</v>
      </c>
      <c r="F245" s="76"/>
      <c r="G245" s="91"/>
      <c r="I245" s="7">
        <v>0</v>
      </c>
      <c r="K245" s="7">
        <v>0</v>
      </c>
      <c r="O245" s="9">
        <f t="shared" si="133"/>
        <v>0</v>
      </c>
      <c r="Q245" s="9">
        <f t="shared" si="134"/>
        <v>0</v>
      </c>
      <c r="S245" s="9">
        <f t="shared" si="135"/>
        <v>0</v>
      </c>
      <c r="U245" s="9">
        <f t="shared" si="136"/>
        <v>0</v>
      </c>
      <c r="W245" s="9">
        <f t="shared" si="137"/>
        <v>0</v>
      </c>
      <c r="Y245" s="9">
        <f t="shared" si="138"/>
        <v>0</v>
      </c>
      <c r="AA245" s="9">
        <f t="shared" si="139"/>
        <v>0</v>
      </c>
      <c r="AB245" s="6" t="s">
        <v>121</v>
      </c>
      <c r="AC245" s="9">
        <f t="shared" si="140"/>
        <v>0</v>
      </c>
      <c r="AD245" s="14"/>
      <c r="AE245" s="92"/>
    </row>
    <row r="246" spans="1:31" x14ac:dyDescent="0.25">
      <c r="A246" s="52">
        <f t="shared" si="132"/>
        <v>203</v>
      </c>
      <c r="B246" s="52"/>
      <c r="C246" s="74">
        <v>355</v>
      </c>
      <c r="D246" s="75"/>
      <c r="E246" s="76" t="s">
        <v>117</v>
      </c>
      <c r="F246" s="76"/>
      <c r="G246" s="91"/>
      <c r="I246" s="7">
        <v>2157404.4396700002</v>
      </c>
      <c r="K246" s="7">
        <v>0</v>
      </c>
      <c r="O246" s="9">
        <f t="shared" si="133"/>
        <v>2157404.4396700002</v>
      </c>
      <c r="Q246" s="9">
        <f t="shared" si="134"/>
        <v>1891802.7749076057</v>
      </c>
      <c r="S246" s="9">
        <f t="shared" si="135"/>
        <v>100728.93210988857</v>
      </c>
      <c r="U246" s="9">
        <f t="shared" si="136"/>
        <v>71333.018536185948</v>
      </c>
      <c r="W246" s="9">
        <f t="shared" si="137"/>
        <v>93539.714116319999</v>
      </c>
      <c r="Y246" s="9">
        <f t="shared" si="138"/>
        <v>0</v>
      </c>
      <c r="AA246" s="9">
        <f t="shared" si="139"/>
        <v>0</v>
      </c>
      <c r="AB246" s="6" t="s">
        <v>121</v>
      </c>
      <c r="AC246" s="9">
        <f t="shared" si="140"/>
        <v>2157404.4396700002</v>
      </c>
      <c r="AD246" s="14"/>
      <c r="AE246" s="92"/>
    </row>
    <row r="247" spans="1:31" x14ac:dyDescent="0.25">
      <c r="A247" s="52">
        <f t="shared" si="132"/>
        <v>204</v>
      </c>
      <c r="B247" s="52"/>
      <c r="C247" s="74">
        <v>356</v>
      </c>
      <c r="D247" s="75"/>
      <c r="E247" s="76" t="s">
        <v>118</v>
      </c>
      <c r="F247" s="76"/>
      <c r="G247" s="91"/>
      <c r="I247" s="7">
        <v>2436527.6830200003</v>
      </c>
      <c r="K247" s="7">
        <v>0</v>
      </c>
      <c r="O247" s="9">
        <f t="shared" si="133"/>
        <v>2436527.6830200003</v>
      </c>
      <c r="Q247" s="9">
        <f t="shared" si="134"/>
        <v>2136562.6894609993</v>
      </c>
      <c r="S247" s="9">
        <f t="shared" si="135"/>
        <v>113761.1599632783</v>
      </c>
      <c r="U247" s="9">
        <f t="shared" si="136"/>
        <v>80562.026841560291</v>
      </c>
      <c r="W247" s="9">
        <f t="shared" si="137"/>
        <v>105641.80675416251</v>
      </c>
      <c r="Y247" s="9">
        <f t="shared" si="138"/>
        <v>0</v>
      </c>
      <c r="AA247" s="9">
        <f t="shared" si="139"/>
        <v>0</v>
      </c>
      <c r="AB247" s="6" t="s">
        <v>121</v>
      </c>
      <c r="AC247" s="9">
        <f t="shared" si="140"/>
        <v>2436527.6830200003</v>
      </c>
      <c r="AD247" s="14"/>
      <c r="AE247" s="92"/>
    </row>
    <row r="248" spans="1:31" x14ac:dyDescent="0.25">
      <c r="A248" s="52"/>
      <c r="B248" s="52"/>
      <c r="C248" s="74"/>
      <c r="D248" s="75"/>
      <c r="E248" s="76"/>
      <c r="F248" s="76"/>
      <c r="G248" s="91"/>
      <c r="I248" s="7"/>
      <c r="K248" s="7"/>
      <c r="O248" s="9"/>
      <c r="Q248" s="9"/>
      <c r="S248" s="9"/>
      <c r="U248" s="9"/>
      <c r="W248" s="9"/>
      <c r="Y248" s="9"/>
      <c r="AA248" s="9"/>
      <c r="AB248" s="6"/>
      <c r="AC248" s="9"/>
      <c r="AD248" s="14"/>
      <c r="AE248" s="92"/>
    </row>
    <row r="249" spans="1:31" x14ac:dyDescent="0.25">
      <c r="A249" s="52">
        <f>+A247+1</f>
        <v>205</v>
      </c>
      <c r="B249" s="52"/>
      <c r="C249" s="74"/>
      <c r="D249" s="75"/>
      <c r="E249" s="87" t="s">
        <v>123</v>
      </c>
      <c r="F249" s="76"/>
      <c r="G249" s="91"/>
      <c r="I249" s="7"/>
      <c r="K249" s="7"/>
      <c r="O249" s="14"/>
      <c r="Q249" s="14"/>
      <c r="S249" s="14"/>
      <c r="U249" s="14"/>
      <c r="W249" s="14"/>
      <c r="Y249" s="14"/>
      <c r="AA249" s="14"/>
      <c r="AB249" s="6"/>
      <c r="AC249" s="14"/>
      <c r="AD249" s="14"/>
      <c r="AE249" s="92"/>
    </row>
    <row r="250" spans="1:31" x14ac:dyDescent="0.25">
      <c r="A250" s="52">
        <f>+A249+1</f>
        <v>206</v>
      </c>
      <c r="B250" s="52"/>
      <c r="C250" s="74">
        <v>350</v>
      </c>
      <c r="D250" s="75"/>
      <c r="E250" s="76" t="s">
        <v>54</v>
      </c>
      <c r="F250" s="76"/>
      <c r="G250" s="16" t="s">
        <v>47</v>
      </c>
      <c r="I250" s="7">
        <v>0</v>
      </c>
      <c r="K250" s="7">
        <v>0</v>
      </c>
      <c r="O250" s="9">
        <f t="shared" ref="O250:O255" si="141">+I250+K250</f>
        <v>0</v>
      </c>
      <c r="Q250" s="9">
        <f t="shared" ref="Q250:Q255" si="142">O250*$C$347</f>
        <v>0</v>
      </c>
      <c r="S250" s="9">
        <f t="shared" ref="S250:S255" si="143">O250*$C$348</f>
        <v>0</v>
      </c>
      <c r="U250" s="9">
        <f t="shared" ref="U250:U255" si="144">O250*$C$349</f>
        <v>0</v>
      </c>
      <c r="W250" s="9">
        <f t="shared" ref="W250:W255" si="145">O250*$C$350</f>
        <v>0</v>
      </c>
      <c r="Y250" s="9">
        <f t="shared" ref="Y250:Y255" si="146">O250*$C$351</f>
        <v>0</v>
      </c>
      <c r="AA250" s="9">
        <f t="shared" ref="AA250:AA255" si="147">O250*$C$352</f>
        <v>0</v>
      </c>
      <c r="AB250" s="6" t="s">
        <v>121</v>
      </c>
      <c r="AC250" s="9">
        <f t="shared" ref="AC250:AC255" si="148">SUM(Q250:AB250)</f>
        <v>0</v>
      </c>
      <c r="AD250" s="14"/>
      <c r="AE250" s="92"/>
    </row>
    <row r="251" spans="1:31" x14ac:dyDescent="0.25">
      <c r="A251" s="52">
        <f t="shared" ref="A251:A256" si="149">+A250+1</f>
        <v>207</v>
      </c>
      <c r="B251" s="52"/>
      <c r="C251" s="74">
        <v>352</v>
      </c>
      <c r="D251" s="75"/>
      <c r="E251" s="76" t="s">
        <v>56</v>
      </c>
      <c r="F251" s="76"/>
      <c r="G251" s="91"/>
      <c r="I251" s="7">
        <v>0</v>
      </c>
      <c r="K251" s="7">
        <v>0</v>
      </c>
      <c r="O251" s="9">
        <f t="shared" si="141"/>
        <v>0</v>
      </c>
      <c r="Q251" s="9">
        <f t="shared" si="142"/>
        <v>0</v>
      </c>
      <c r="S251" s="9">
        <f t="shared" si="143"/>
        <v>0</v>
      </c>
      <c r="U251" s="9">
        <f t="shared" si="144"/>
        <v>0</v>
      </c>
      <c r="W251" s="9">
        <f t="shared" si="145"/>
        <v>0</v>
      </c>
      <c r="Y251" s="9">
        <f t="shared" si="146"/>
        <v>0</v>
      </c>
      <c r="AA251" s="9">
        <f t="shared" si="147"/>
        <v>0</v>
      </c>
      <c r="AB251" s="6" t="s">
        <v>121</v>
      </c>
      <c r="AC251" s="9">
        <f t="shared" si="148"/>
        <v>0</v>
      </c>
      <c r="AD251" s="14"/>
      <c r="AE251" s="92"/>
    </row>
    <row r="252" spans="1:31" x14ac:dyDescent="0.25">
      <c r="A252" s="52">
        <f t="shared" si="149"/>
        <v>208</v>
      </c>
      <c r="B252" s="52"/>
      <c r="C252" s="74">
        <v>353</v>
      </c>
      <c r="D252" s="75"/>
      <c r="E252" s="76" t="s">
        <v>113</v>
      </c>
      <c r="F252" s="76"/>
      <c r="G252" s="91"/>
      <c r="I252" s="7">
        <v>5128423.6199000003</v>
      </c>
      <c r="K252" s="7">
        <v>0</v>
      </c>
      <c r="O252" s="9">
        <f t="shared" si="141"/>
        <v>5128423.6199000003</v>
      </c>
      <c r="Q252" s="9">
        <f t="shared" si="142"/>
        <v>4497054.8204269735</v>
      </c>
      <c r="S252" s="9">
        <f t="shared" si="143"/>
        <v>239445.43041668765</v>
      </c>
      <c r="U252" s="9">
        <f t="shared" si="144"/>
        <v>169567.62042989855</v>
      </c>
      <c r="W252" s="9">
        <f t="shared" si="145"/>
        <v>222355.74862644036</v>
      </c>
      <c r="Y252" s="9">
        <f t="shared" si="146"/>
        <v>0</v>
      </c>
      <c r="AA252" s="9">
        <f t="shared" si="147"/>
        <v>0</v>
      </c>
      <c r="AB252" s="6" t="s">
        <v>121</v>
      </c>
      <c r="AC252" s="9">
        <f t="shared" si="148"/>
        <v>5128423.6199000003</v>
      </c>
      <c r="AD252" s="14"/>
      <c r="AE252" s="92"/>
    </row>
    <row r="253" spans="1:31" x14ac:dyDescent="0.25">
      <c r="A253" s="52">
        <f t="shared" si="149"/>
        <v>209</v>
      </c>
      <c r="B253" s="52"/>
      <c r="C253" s="74">
        <v>354</v>
      </c>
      <c r="D253" s="75"/>
      <c r="E253" s="76" t="s">
        <v>116</v>
      </c>
      <c r="F253" s="76"/>
      <c r="G253" s="91"/>
      <c r="I253" s="7">
        <v>2193583.76486</v>
      </c>
      <c r="K253" s="7">
        <v>0</v>
      </c>
      <c r="O253" s="9">
        <f t="shared" si="141"/>
        <v>2193583.76486</v>
      </c>
      <c r="Q253" s="9">
        <f t="shared" si="142"/>
        <v>1923528.002931701</v>
      </c>
      <c r="S253" s="9">
        <f t="shared" si="143"/>
        <v>102418.14008769476</v>
      </c>
      <c r="U253" s="9">
        <f t="shared" si="144"/>
        <v>72529.261775028877</v>
      </c>
      <c r="W253" s="9">
        <f t="shared" si="145"/>
        <v>95108.360065575398</v>
      </c>
      <c r="Y253" s="9">
        <f t="shared" si="146"/>
        <v>0</v>
      </c>
      <c r="AA253" s="9">
        <f t="shared" si="147"/>
        <v>0</v>
      </c>
      <c r="AB253" s="6" t="s">
        <v>121</v>
      </c>
      <c r="AC253" s="9">
        <f t="shared" si="148"/>
        <v>2193583.76486</v>
      </c>
      <c r="AD253" s="14"/>
      <c r="AE253" s="92"/>
    </row>
    <row r="254" spans="1:31" x14ac:dyDescent="0.25">
      <c r="A254" s="52">
        <f t="shared" si="149"/>
        <v>210</v>
      </c>
      <c r="B254" s="52"/>
      <c r="C254" s="74">
        <v>355</v>
      </c>
      <c r="D254" s="75"/>
      <c r="E254" s="76" t="s">
        <v>117</v>
      </c>
      <c r="F254" s="76"/>
      <c r="G254" s="91"/>
      <c r="I254" s="7">
        <v>4129970.3448600005</v>
      </c>
      <c r="K254" s="7">
        <v>0</v>
      </c>
      <c r="O254" s="9">
        <f t="shared" si="141"/>
        <v>4129970.3448600005</v>
      </c>
      <c r="Q254" s="9">
        <f t="shared" si="142"/>
        <v>3621522.7961092787</v>
      </c>
      <c r="S254" s="9">
        <f t="shared" si="143"/>
        <v>192827.77713523625</v>
      </c>
      <c r="U254" s="9">
        <f t="shared" si="144"/>
        <v>136554.48452162251</v>
      </c>
      <c r="W254" s="9">
        <f t="shared" si="145"/>
        <v>179065.28709386336</v>
      </c>
      <c r="Y254" s="9">
        <f t="shared" si="146"/>
        <v>0</v>
      </c>
      <c r="AA254" s="9">
        <f t="shared" si="147"/>
        <v>0</v>
      </c>
      <c r="AB254" s="6" t="s">
        <v>121</v>
      </c>
      <c r="AC254" s="9">
        <f t="shared" si="148"/>
        <v>4129970.3448600005</v>
      </c>
      <c r="AD254" s="14"/>
      <c r="AE254" s="92"/>
    </row>
    <row r="255" spans="1:31" x14ac:dyDescent="0.25">
      <c r="A255" s="52">
        <f t="shared" si="149"/>
        <v>211</v>
      </c>
      <c r="B255" s="52"/>
      <c r="C255" s="74">
        <v>356</v>
      </c>
      <c r="D255" s="75"/>
      <c r="E255" s="76" t="s">
        <v>118</v>
      </c>
      <c r="F255" s="76"/>
      <c r="G255" s="91"/>
      <c r="I255" s="7">
        <v>5774414.4598900005</v>
      </c>
      <c r="K255" s="7">
        <v>0</v>
      </c>
      <c r="O255" s="9">
        <f t="shared" si="141"/>
        <v>5774414.4598900005</v>
      </c>
      <c r="Q255" s="9">
        <f t="shared" si="142"/>
        <v>5063516.6489030989</v>
      </c>
      <c r="S255" s="9">
        <f t="shared" si="143"/>
        <v>269606.6585427018</v>
      </c>
      <c r="U255" s="9">
        <f t="shared" si="144"/>
        <v>190926.84066505369</v>
      </c>
      <c r="W255" s="9">
        <f t="shared" si="145"/>
        <v>250364.31177914661</v>
      </c>
      <c r="Y255" s="9">
        <f t="shared" si="146"/>
        <v>0</v>
      </c>
      <c r="AA255" s="9">
        <f t="shared" si="147"/>
        <v>0</v>
      </c>
      <c r="AB255" s="6" t="s">
        <v>121</v>
      </c>
      <c r="AC255" s="9">
        <f t="shared" si="148"/>
        <v>5774414.4598900015</v>
      </c>
      <c r="AD255" s="14"/>
      <c r="AE255" s="92"/>
    </row>
    <row r="256" spans="1:31" x14ac:dyDescent="0.25">
      <c r="A256" s="52">
        <f t="shared" si="149"/>
        <v>212</v>
      </c>
      <c r="B256" s="52"/>
      <c r="C256" s="74"/>
      <c r="D256" s="75"/>
      <c r="E256" s="86" t="s">
        <v>124</v>
      </c>
      <c r="F256" s="76"/>
      <c r="G256" s="91"/>
      <c r="I256" s="27">
        <f>SUM(I231:I255)</f>
        <v>748491050.90716994</v>
      </c>
      <c r="K256" s="27">
        <f>SUM(K231:K255)</f>
        <v>0</v>
      </c>
      <c r="M256" s="7"/>
      <c r="O256" s="27">
        <f>SUM(O231:O255)</f>
        <v>748491050.90716994</v>
      </c>
      <c r="Q256" s="27">
        <f>SUM(Q231:Q255)</f>
        <v>624518756.31957173</v>
      </c>
      <c r="S256" s="27">
        <f>SUM(S231:S255)</f>
        <v>33252465.976395719</v>
      </c>
      <c r="U256" s="27">
        <f>SUM(U231:U255)</f>
        <v>23548336.333799668</v>
      </c>
      <c r="W256" s="27">
        <f>SUM(W231:W255)</f>
        <v>30879173.400760815</v>
      </c>
      <c r="Y256" s="27">
        <f>SUM(Y231:Y255)</f>
        <v>36292318.876642264</v>
      </c>
      <c r="AA256" s="27">
        <f>SUM(AA231:AA255)</f>
        <v>0</v>
      </c>
      <c r="AB256" s="6"/>
      <c r="AC256" s="27">
        <f>SUM(AC231:AC255)</f>
        <v>748491050.90716994</v>
      </c>
      <c r="AD256" s="14"/>
      <c r="AE256" s="92"/>
    </row>
    <row r="257" spans="1:31" x14ac:dyDescent="0.25">
      <c r="A257" s="52"/>
      <c r="B257" s="52"/>
      <c r="C257" s="74"/>
      <c r="D257" s="75"/>
      <c r="E257" s="86"/>
      <c r="F257" s="76"/>
      <c r="G257" s="91"/>
      <c r="I257" s="7"/>
      <c r="K257" s="7"/>
      <c r="O257" s="14"/>
      <c r="Q257" s="14"/>
      <c r="S257" s="14"/>
      <c r="U257" s="14"/>
      <c r="W257" s="14"/>
      <c r="Y257" s="14"/>
      <c r="AA257" s="14"/>
      <c r="AB257" s="6"/>
      <c r="AC257" s="14"/>
      <c r="AD257" s="14"/>
    </row>
    <row r="258" spans="1:31" ht="15.75" thickBot="1" x14ac:dyDescent="0.3">
      <c r="A258" s="52">
        <f>+A256+1</f>
        <v>213</v>
      </c>
      <c r="B258" s="52"/>
      <c r="C258" s="74"/>
      <c r="D258" s="75"/>
      <c r="E258" s="86" t="s">
        <v>125</v>
      </c>
      <c r="F258" s="76"/>
      <c r="G258" s="91"/>
      <c r="I258" s="7"/>
      <c r="K258" s="7"/>
      <c r="O258" s="14"/>
      <c r="Q258" s="24">
        <f>+Q256/+SUM($Q$256:$W$256)</f>
        <v>0.87688832938388628</v>
      </c>
      <c r="R258" s="24"/>
      <c r="S258" s="24">
        <f>+S256/+SUM($Q$256:$W$256)</f>
        <v>4.6689869668246439E-2</v>
      </c>
      <c r="T258" s="24"/>
      <c r="U258" s="24">
        <f>+U256/+SUM($Q$256:$W$256)</f>
        <v>3.3064277251184833E-2</v>
      </c>
      <c r="V258" s="24"/>
      <c r="W258" s="24">
        <f>+W256/+SUM($Q$256:$W$256)</f>
        <v>4.3357523696682457E-2</v>
      </c>
      <c r="X258" s="24"/>
      <c r="Y258" s="24">
        <v>0</v>
      </c>
      <c r="Z258" s="24"/>
      <c r="AA258" s="24">
        <v>0</v>
      </c>
      <c r="AB258" s="23"/>
      <c r="AC258" s="24">
        <f>SUM(Q258:AB258)</f>
        <v>1</v>
      </c>
      <c r="AD258" s="25"/>
    </row>
    <row r="259" spans="1:31" ht="15.75" thickTop="1" x14ac:dyDescent="0.25">
      <c r="A259" s="52"/>
      <c r="C259" s="83"/>
      <c r="G259" s="84"/>
      <c r="I259" s="8"/>
      <c r="K259" s="8"/>
      <c r="O259" s="9"/>
      <c r="Q259" s="26"/>
      <c r="R259" s="93"/>
      <c r="S259" s="26"/>
      <c r="T259" s="93"/>
      <c r="U259" s="26"/>
      <c r="V259" s="93"/>
      <c r="W259" s="26"/>
      <c r="X259" s="93"/>
      <c r="Y259" s="26"/>
      <c r="Z259" s="93"/>
      <c r="AA259" s="26"/>
      <c r="AB259" s="6"/>
      <c r="AC259" s="9"/>
      <c r="AD259" s="9"/>
    </row>
    <row r="260" spans="1:31" x14ac:dyDescent="0.25">
      <c r="A260" s="86" t="s">
        <v>126</v>
      </c>
      <c r="B260" s="52"/>
      <c r="C260" s="74"/>
      <c r="D260" s="75"/>
      <c r="E260" s="87"/>
      <c r="G260" s="84"/>
      <c r="I260" s="8"/>
      <c r="K260" s="8"/>
      <c r="O260" s="9"/>
      <c r="Q260" s="9"/>
      <c r="S260" s="9"/>
      <c r="U260" s="9"/>
      <c r="W260" s="9"/>
      <c r="Y260" s="9"/>
      <c r="AA260" s="9"/>
      <c r="AB260" s="6"/>
      <c r="AC260" s="9"/>
      <c r="AD260" s="9"/>
    </row>
    <row r="261" spans="1:31" x14ac:dyDescent="0.25">
      <c r="A261" s="52">
        <f>+A258+1</f>
        <v>214</v>
      </c>
      <c r="B261" s="52"/>
      <c r="C261" s="74">
        <v>360</v>
      </c>
      <c r="D261" s="75"/>
      <c r="E261" s="76" t="s">
        <v>54</v>
      </c>
      <c r="G261" s="1" t="s">
        <v>39</v>
      </c>
      <c r="I261" s="8">
        <v>6029694.2700000005</v>
      </c>
      <c r="K261" s="8">
        <v>0</v>
      </c>
      <c r="O261" s="9">
        <f>+I261+K261</f>
        <v>6029694.2700000005</v>
      </c>
      <c r="Q261" s="9">
        <v>5353679.8600000003</v>
      </c>
      <c r="S261" s="9">
        <v>321834.26</v>
      </c>
      <c r="U261" s="9">
        <v>337389.07999999996</v>
      </c>
      <c r="W261" s="9">
        <v>16791.07</v>
      </c>
      <c r="X261" s="6"/>
      <c r="Y261" s="94">
        <v>0</v>
      </c>
      <c r="Z261" s="82"/>
      <c r="AA261" s="82">
        <v>0</v>
      </c>
      <c r="AB261" s="6" t="s">
        <v>91</v>
      </c>
      <c r="AC261" s="9">
        <f>SUM(Q261:AB261)</f>
        <v>6029694.2700000005</v>
      </c>
      <c r="AD261" s="9"/>
      <c r="AE261" s="95"/>
    </row>
    <row r="262" spans="1:31" x14ac:dyDescent="0.25">
      <c r="A262" s="52">
        <f t="shared" ref="A262:A281" si="150">+A261+1</f>
        <v>215</v>
      </c>
      <c r="B262" s="52"/>
      <c r="C262" s="74">
        <v>361</v>
      </c>
      <c r="D262" s="75"/>
      <c r="E262" s="76" t="s">
        <v>56</v>
      </c>
      <c r="G262" s="84"/>
      <c r="I262" s="8">
        <v>68649527.150000006</v>
      </c>
      <c r="K262" s="8">
        <v>-18206844.800000001</v>
      </c>
      <c r="L262" s="6" t="s">
        <v>127</v>
      </c>
      <c r="M262" s="6"/>
      <c r="O262" s="9">
        <f t="shared" ref="O262:O280" si="151">+I262+K262</f>
        <v>50442682.350000009</v>
      </c>
      <c r="Q262" s="9">
        <v>39269052.810000002</v>
      </c>
      <c r="S262" s="9">
        <v>7432508.3499999996</v>
      </c>
      <c r="U262" s="9">
        <v>3661980.94</v>
      </c>
      <c r="W262" s="9">
        <v>79140.25</v>
      </c>
      <c r="X262" s="6"/>
      <c r="Y262" s="82">
        <v>0</v>
      </c>
      <c r="Z262" s="6"/>
      <c r="AA262" s="82">
        <v>0</v>
      </c>
      <c r="AB262" s="6" t="s">
        <v>91</v>
      </c>
      <c r="AC262" s="9">
        <f>SUM(Q262:AB262)</f>
        <v>50442682.350000001</v>
      </c>
      <c r="AD262" s="9"/>
      <c r="AE262" s="95"/>
    </row>
    <row r="263" spans="1:31" x14ac:dyDescent="0.25">
      <c r="A263" s="52">
        <f t="shared" si="150"/>
        <v>216</v>
      </c>
      <c r="B263" s="52"/>
      <c r="C263" s="74">
        <v>362</v>
      </c>
      <c r="D263" s="75"/>
      <c r="E263" s="76" t="s">
        <v>113</v>
      </c>
      <c r="G263" s="84"/>
      <c r="I263" s="8">
        <v>257474831.03999999</v>
      </c>
      <c r="K263" s="8">
        <v>0</v>
      </c>
      <c r="O263" s="9">
        <f t="shared" si="151"/>
        <v>257474831.03999999</v>
      </c>
      <c r="Q263" s="9">
        <v>217660123.72</v>
      </c>
      <c r="S263" s="9">
        <v>19043843.119999997</v>
      </c>
      <c r="U263" s="9">
        <v>14186011.199999999</v>
      </c>
      <c r="W263" s="9">
        <v>6584853</v>
      </c>
      <c r="X263" s="6"/>
      <c r="Y263" s="82">
        <v>0</v>
      </c>
      <c r="Z263" s="6"/>
      <c r="AA263" s="82">
        <v>0</v>
      </c>
      <c r="AB263" s="6" t="s">
        <v>91</v>
      </c>
      <c r="AC263" s="9">
        <f>SUM(Q263:AB263)</f>
        <v>257474831.03999999</v>
      </c>
      <c r="AD263" s="9"/>
      <c r="AE263" s="95"/>
    </row>
    <row r="264" spans="1:31" x14ac:dyDescent="0.25">
      <c r="A264" s="52">
        <f t="shared" si="150"/>
        <v>217</v>
      </c>
      <c r="B264" s="52"/>
      <c r="C264" s="74">
        <v>364</v>
      </c>
      <c r="D264" s="75"/>
      <c r="E264" s="76" t="s">
        <v>128</v>
      </c>
      <c r="G264" s="84"/>
      <c r="I264" s="8">
        <v>356132821.88999999</v>
      </c>
      <c r="K264" s="8">
        <v>0</v>
      </c>
      <c r="O264" s="9">
        <f t="shared" si="151"/>
        <v>356132821.88999999</v>
      </c>
      <c r="Q264" s="9">
        <v>290217145.59999996</v>
      </c>
      <c r="S264" s="9">
        <v>33058517.199999996</v>
      </c>
      <c r="U264" s="9">
        <v>12587042.75</v>
      </c>
      <c r="W264" s="9">
        <v>20270116.339999996</v>
      </c>
      <c r="X264" s="6"/>
      <c r="Y264" s="82">
        <v>0</v>
      </c>
      <c r="Z264" s="6"/>
      <c r="AA264" s="82">
        <v>0</v>
      </c>
      <c r="AB264" s="6" t="s">
        <v>91</v>
      </c>
      <c r="AC264" s="9">
        <f t="shared" ref="AC264:AC280" si="152">SUM(Q264:AB264)</f>
        <v>356132821.88999993</v>
      </c>
      <c r="AD264" s="9"/>
      <c r="AE264" s="95"/>
    </row>
    <row r="265" spans="1:31" x14ac:dyDescent="0.25">
      <c r="A265" s="52">
        <f t="shared" si="150"/>
        <v>218</v>
      </c>
      <c r="B265" s="52"/>
      <c r="C265" s="74">
        <v>365</v>
      </c>
      <c r="D265" s="75"/>
      <c r="E265" s="76" t="s">
        <v>118</v>
      </c>
      <c r="G265" s="84"/>
      <c r="I265" s="8">
        <v>294871491.88999999</v>
      </c>
      <c r="K265" s="8">
        <v>0</v>
      </c>
      <c r="O265" s="9">
        <f t="shared" si="151"/>
        <v>294871491.88999999</v>
      </c>
      <c r="Q265" s="9">
        <v>250284570.75999999</v>
      </c>
      <c r="S265" s="9">
        <v>22604971.359999999</v>
      </c>
      <c r="U265" s="9">
        <v>9482117.4900000021</v>
      </c>
      <c r="W265" s="9">
        <v>12499832.279999999</v>
      </c>
      <c r="X265" s="6"/>
      <c r="Y265" s="82">
        <v>0</v>
      </c>
      <c r="Z265" s="6"/>
      <c r="AA265" s="82">
        <v>0</v>
      </c>
      <c r="AB265" s="6" t="s">
        <v>91</v>
      </c>
      <c r="AC265" s="9">
        <f t="shared" si="152"/>
        <v>294871491.88999999</v>
      </c>
      <c r="AD265" s="9"/>
      <c r="AE265" s="95"/>
    </row>
    <row r="266" spans="1:31" x14ac:dyDescent="0.25">
      <c r="A266" s="52">
        <f t="shared" si="150"/>
        <v>219</v>
      </c>
      <c r="B266" s="52"/>
      <c r="C266" s="74">
        <v>366</v>
      </c>
      <c r="D266" s="75"/>
      <c r="E266" s="76" t="s">
        <v>129</v>
      </c>
      <c r="G266" s="84"/>
      <c r="I266" s="8">
        <v>98795397</v>
      </c>
      <c r="K266" s="8">
        <v>0</v>
      </c>
      <c r="O266" s="9">
        <f t="shared" si="151"/>
        <v>98795397</v>
      </c>
      <c r="Q266" s="9">
        <v>92613926.329999983</v>
      </c>
      <c r="S266" s="9">
        <v>1549367.98</v>
      </c>
      <c r="U266" s="9">
        <v>3347920.9899999998</v>
      </c>
      <c r="W266" s="9">
        <v>1284181.7000000002</v>
      </c>
      <c r="X266" s="6"/>
      <c r="Y266" s="82">
        <v>0</v>
      </c>
      <c r="Z266" s="6"/>
      <c r="AA266" s="82">
        <v>0</v>
      </c>
      <c r="AB266" s="6" t="s">
        <v>91</v>
      </c>
      <c r="AC266" s="9">
        <f t="shared" si="152"/>
        <v>98795396.999999985</v>
      </c>
      <c r="AD266" s="9"/>
      <c r="AE266" s="95"/>
    </row>
    <row r="267" spans="1:31" x14ac:dyDescent="0.25">
      <c r="A267" s="52">
        <f t="shared" si="150"/>
        <v>220</v>
      </c>
      <c r="B267" s="52"/>
      <c r="C267" s="74">
        <v>367</v>
      </c>
      <c r="D267" s="75"/>
      <c r="E267" s="76" t="s">
        <v>130</v>
      </c>
      <c r="G267" s="84"/>
      <c r="I267" s="8">
        <v>107103085.14</v>
      </c>
      <c r="K267" s="8">
        <v>0</v>
      </c>
      <c r="O267" s="9">
        <f t="shared" si="151"/>
        <v>107103085.14</v>
      </c>
      <c r="Q267" s="9">
        <v>102604247.67999999</v>
      </c>
      <c r="S267" s="9">
        <v>1019093.93</v>
      </c>
      <c r="U267" s="9">
        <v>2443262.9</v>
      </c>
      <c r="W267" s="9">
        <v>1036480.63</v>
      </c>
      <c r="X267" s="6"/>
      <c r="Y267" s="82">
        <v>0</v>
      </c>
      <c r="Z267" s="6"/>
      <c r="AA267" s="82">
        <v>0</v>
      </c>
      <c r="AB267" s="6" t="s">
        <v>91</v>
      </c>
      <c r="AC267" s="9">
        <f t="shared" si="152"/>
        <v>107103085.14</v>
      </c>
      <c r="AD267" s="9"/>
      <c r="AE267" s="95"/>
    </row>
    <row r="268" spans="1:31" x14ac:dyDescent="0.25">
      <c r="A268" s="52">
        <f t="shared" si="150"/>
        <v>221</v>
      </c>
      <c r="B268" s="52"/>
      <c r="C268" s="74">
        <v>368</v>
      </c>
      <c r="D268" s="75"/>
      <c r="E268" s="76" t="s">
        <v>131</v>
      </c>
      <c r="G268" s="84"/>
      <c r="I268" s="8">
        <v>187388087.81999999</v>
      </c>
      <c r="K268" s="8">
        <v>0</v>
      </c>
      <c r="O268" s="9">
        <f t="shared" si="151"/>
        <v>187388087.81999999</v>
      </c>
      <c r="Q268" s="9">
        <v>167689821.15000001</v>
      </c>
      <c r="S268" s="9">
        <v>9067178.0199999996</v>
      </c>
      <c r="U268" s="9">
        <v>5271703.97</v>
      </c>
      <c r="W268" s="9">
        <v>5359384.6800000006</v>
      </c>
      <c r="X268" s="6"/>
      <c r="Y268" s="82">
        <v>0</v>
      </c>
      <c r="Z268" s="6"/>
      <c r="AA268" s="82">
        <v>0</v>
      </c>
      <c r="AB268" s="6" t="s">
        <v>91</v>
      </c>
      <c r="AC268" s="9">
        <f t="shared" si="152"/>
        <v>187388087.82000002</v>
      </c>
      <c r="AD268" s="9"/>
      <c r="AE268" s="95"/>
    </row>
    <row r="269" spans="1:31" x14ac:dyDescent="0.25">
      <c r="A269" s="52">
        <f t="shared" si="150"/>
        <v>222</v>
      </c>
      <c r="B269" s="52"/>
      <c r="C269" s="74">
        <v>369</v>
      </c>
      <c r="D269" s="75"/>
      <c r="E269" s="76" t="s">
        <v>132</v>
      </c>
      <c r="G269" s="84"/>
      <c r="I269" s="8">
        <v>129435007.97</v>
      </c>
      <c r="K269" s="8">
        <v>0</v>
      </c>
      <c r="O269" s="9">
        <f t="shared" si="151"/>
        <v>129435007.97</v>
      </c>
      <c r="Q269" s="9">
        <v>115100641.44</v>
      </c>
      <c r="S269" s="9">
        <v>7163327.8400000008</v>
      </c>
      <c r="U269" s="9">
        <v>4143878.13</v>
      </c>
      <c r="W269" s="9">
        <v>3027160.5599999996</v>
      </c>
      <c r="X269" s="6"/>
      <c r="Y269" s="82">
        <v>0</v>
      </c>
      <c r="Z269" s="6"/>
      <c r="AA269" s="82">
        <v>0</v>
      </c>
      <c r="AB269" s="6" t="s">
        <v>91</v>
      </c>
      <c r="AC269" s="9">
        <f t="shared" si="152"/>
        <v>129435007.97</v>
      </c>
      <c r="AD269" s="9"/>
      <c r="AE269" s="95"/>
    </row>
    <row r="270" spans="1:31" x14ac:dyDescent="0.25">
      <c r="A270" s="52">
        <f t="shared" si="150"/>
        <v>223</v>
      </c>
      <c r="B270" s="52"/>
      <c r="C270" s="74">
        <v>370</v>
      </c>
      <c r="D270" s="75"/>
      <c r="E270" s="76" t="s">
        <v>133</v>
      </c>
      <c r="G270" s="84"/>
      <c r="I270" s="8">
        <v>10304771.699999999</v>
      </c>
      <c r="K270" s="8">
        <v>0</v>
      </c>
      <c r="O270" s="9">
        <f t="shared" si="151"/>
        <v>10304771.699999999</v>
      </c>
      <c r="Q270" s="9">
        <v>8636364.2199999988</v>
      </c>
      <c r="S270" s="9">
        <v>995171.31</v>
      </c>
      <c r="U270" s="9">
        <v>254503.67999999999</v>
      </c>
      <c r="W270" s="9">
        <v>418732.49</v>
      </c>
      <c r="X270" s="6"/>
      <c r="Y270" s="82">
        <v>0</v>
      </c>
      <c r="Z270" s="6"/>
      <c r="AA270" s="82">
        <v>0</v>
      </c>
      <c r="AB270" s="6" t="s">
        <v>91</v>
      </c>
      <c r="AC270" s="9">
        <f t="shared" si="152"/>
        <v>10304771.699999999</v>
      </c>
      <c r="AD270" s="9"/>
      <c r="AE270" s="95"/>
    </row>
    <row r="271" spans="1:31" x14ac:dyDescent="0.25">
      <c r="A271" s="52">
        <f t="shared" si="150"/>
        <v>224</v>
      </c>
      <c r="B271" s="52"/>
      <c r="C271" s="75">
        <v>370.1</v>
      </c>
      <c r="D271" s="75"/>
      <c r="E271" s="76" t="s">
        <v>134</v>
      </c>
      <c r="G271" s="84"/>
      <c r="I271" s="8">
        <v>47722610.520000003</v>
      </c>
      <c r="K271" s="8">
        <v>0</v>
      </c>
      <c r="O271" s="9">
        <f t="shared" si="151"/>
        <v>47722610.520000003</v>
      </c>
      <c r="Q271" s="9">
        <v>40805180.819999993</v>
      </c>
      <c r="S271" s="9">
        <v>3873477.8000000003</v>
      </c>
      <c r="U271" s="9">
        <v>1625079.34</v>
      </c>
      <c r="W271" s="9">
        <v>1418872.5600000003</v>
      </c>
      <c r="X271" s="6"/>
      <c r="Y271" s="82">
        <v>0</v>
      </c>
      <c r="Z271" s="6"/>
      <c r="AA271" s="82">
        <v>0</v>
      </c>
      <c r="AB271" s="6" t="s">
        <v>91</v>
      </c>
      <c r="AC271" s="9">
        <f t="shared" si="152"/>
        <v>47722610.519999996</v>
      </c>
      <c r="AD271" s="9"/>
      <c r="AE271" s="95"/>
    </row>
    <row r="272" spans="1:31" x14ac:dyDescent="0.25">
      <c r="A272" s="52">
        <f t="shared" si="150"/>
        <v>225</v>
      </c>
      <c r="B272" s="52"/>
      <c r="C272" s="96">
        <v>370.99</v>
      </c>
      <c r="D272" s="75"/>
      <c r="E272" s="76" t="s">
        <v>135</v>
      </c>
      <c r="G272" s="84"/>
      <c r="I272" s="8">
        <v>4101657.26</v>
      </c>
      <c r="K272" s="8">
        <f>-I272</f>
        <v>-4101657.26</v>
      </c>
      <c r="L272" s="6" t="s">
        <v>136</v>
      </c>
      <c r="O272" s="9">
        <f t="shared" si="151"/>
        <v>0</v>
      </c>
      <c r="Q272" s="9">
        <v>0</v>
      </c>
      <c r="S272" s="9">
        <v>0</v>
      </c>
      <c r="U272" s="9">
        <v>0</v>
      </c>
      <c r="W272" s="9">
        <v>0</v>
      </c>
      <c r="X272" s="6"/>
      <c r="Y272" s="82">
        <v>0</v>
      </c>
      <c r="Z272" s="6"/>
      <c r="AA272" s="82">
        <v>0</v>
      </c>
      <c r="AB272" s="6" t="s">
        <v>91</v>
      </c>
      <c r="AC272" s="9">
        <f t="shared" si="152"/>
        <v>0</v>
      </c>
      <c r="AD272" s="9"/>
      <c r="AE272" s="95"/>
    </row>
    <row r="273" spans="1:31" x14ac:dyDescent="0.25">
      <c r="A273" s="52">
        <f t="shared" si="150"/>
        <v>226</v>
      </c>
      <c r="B273" s="52"/>
      <c r="C273" s="74">
        <v>371</v>
      </c>
      <c r="D273" s="75"/>
      <c r="E273" s="90" t="s">
        <v>137</v>
      </c>
      <c r="G273" s="84"/>
      <c r="I273" s="8">
        <v>22229557.57</v>
      </c>
      <c r="K273" s="8">
        <v>0</v>
      </c>
      <c r="O273" s="9">
        <f t="shared" si="151"/>
        <v>22229557.57</v>
      </c>
      <c r="Q273" s="9">
        <v>18641264.910000004</v>
      </c>
      <c r="S273" s="9">
        <v>1861361.7999999998</v>
      </c>
      <c r="U273" s="9">
        <v>564599.85</v>
      </c>
      <c r="W273" s="9">
        <v>1162331.01</v>
      </c>
      <c r="X273" s="6"/>
      <c r="Y273" s="82">
        <v>0</v>
      </c>
      <c r="Z273" s="6"/>
      <c r="AA273" s="82">
        <v>0</v>
      </c>
      <c r="AB273" s="6" t="s">
        <v>91</v>
      </c>
      <c r="AC273" s="9">
        <f t="shared" si="152"/>
        <v>22229557.570000008</v>
      </c>
      <c r="AD273" s="9"/>
      <c r="AE273" s="95"/>
    </row>
    <row r="274" spans="1:31" x14ac:dyDescent="0.25">
      <c r="A274" s="52">
        <f t="shared" si="150"/>
        <v>227</v>
      </c>
      <c r="B274" s="52"/>
      <c r="C274" s="75">
        <v>371.1</v>
      </c>
      <c r="D274" s="75"/>
      <c r="E274" s="90" t="s">
        <v>138</v>
      </c>
      <c r="G274" s="84"/>
      <c r="I274" s="8">
        <v>284355.06</v>
      </c>
      <c r="K274" s="8">
        <v>0</v>
      </c>
      <c r="O274" s="9">
        <f t="shared" si="151"/>
        <v>284355.06</v>
      </c>
      <c r="Q274" s="9">
        <v>284355.06</v>
      </c>
      <c r="S274" s="9">
        <v>0</v>
      </c>
      <c r="U274" s="9">
        <v>0</v>
      </c>
      <c r="W274" s="9">
        <v>0</v>
      </c>
      <c r="X274" s="6"/>
      <c r="Y274" s="82">
        <v>0</v>
      </c>
      <c r="Z274" s="6"/>
      <c r="AA274" s="82">
        <v>0</v>
      </c>
      <c r="AB274" s="6" t="s">
        <v>91</v>
      </c>
      <c r="AC274" s="9">
        <f t="shared" si="152"/>
        <v>284355.06</v>
      </c>
      <c r="AD274" s="9"/>
      <c r="AE274" s="95"/>
    </row>
    <row r="275" spans="1:31" x14ac:dyDescent="0.25">
      <c r="A275" s="52">
        <f t="shared" si="150"/>
        <v>228</v>
      </c>
      <c r="B275" s="52"/>
      <c r="C275" s="97">
        <v>371.2</v>
      </c>
      <c r="D275" s="75"/>
      <c r="E275" s="90" t="s">
        <v>139</v>
      </c>
      <c r="G275" s="84"/>
      <c r="I275" s="8">
        <v>22267.51</v>
      </c>
      <c r="K275" s="8">
        <v>0</v>
      </c>
      <c r="O275" s="9">
        <f t="shared" si="151"/>
        <v>22267.51</v>
      </c>
      <c r="Q275" s="9">
        <v>22267.51</v>
      </c>
      <c r="S275" s="9">
        <v>0</v>
      </c>
      <c r="U275" s="9">
        <v>0</v>
      </c>
      <c r="W275" s="9">
        <v>0</v>
      </c>
      <c r="X275" s="6"/>
      <c r="Y275" s="82">
        <v>0</v>
      </c>
      <c r="Z275" s="6"/>
      <c r="AA275" s="82">
        <v>0</v>
      </c>
      <c r="AB275" s="6" t="s">
        <v>91</v>
      </c>
      <c r="AC275" s="9">
        <f t="shared" si="152"/>
        <v>22267.51</v>
      </c>
      <c r="AD275" s="9"/>
      <c r="AE275" s="95"/>
    </row>
    <row r="276" spans="1:31" x14ac:dyDescent="0.25">
      <c r="A276" s="52">
        <f t="shared" si="150"/>
        <v>229</v>
      </c>
      <c r="B276" s="52"/>
      <c r="C276" s="97">
        <v>371.3</v>
      </c>
      <c r="D276" s="75"/>
      <c r="E276" s="90" t="s">
        <v>140</v>
      </c>
      <c r="G276" s="84"/>
      <c r="I276" s="8">
        <v>330439.65000000002</v>
      </c>
      <c r="K276" s="8">
        <v>0</v>
      </c>
      <c r="O276" s="9">
        <f t="shared" si="151"/>
        <v>330439.65000000002</v>
      </c>
      <c r="Q276" s="9">
        <v>330439.65000000002</v>
      </c>
      <c r="S276" s="9">
        <v>0</v>
      </c>
      <c r="U276" s="9">
        <v>0</v>
      </c>
      <c r="W276" s="9">
        <v>0</v>
      </c>
      <c r="X276" s="6"/>
      <c r="Y276" s="9">
        <v>0</v>
      </c>
      <c r="Z276" s="6"/>
      <c r="AA276" s="9">
        <v>0</v>
      </c>
      <c r="AB276" s="6" t="s">
        <v>91</v>
      </c>
      <c r="AC276" s="9">
        <f t="shared" si="152"/>
        <v>330439.65000000002</v>
      </c>
      <c r="AD276" s="9"/>
      <c r="AE276" s="95"/>
    </row>
    <row r="277" spans="1:31" x14ac:dyDescent="0.25">
      <c r="A277" s="52">
        <f t="shared" si="150"/>
        <v>230</v>
      </c>
      <c r="B277" s="52"/>
      <c r="C277" s="97">
        <v>371.4</v>
      </c>
      <c r="D277" s="75"/>
      <c r="E277" s="90" t="s">
        <v>141</v>
      </c>
      <c r="G277" s="84"/>
      <c r="I277" s="8">
        <v>0</v>
      </c>
      <c r="K277" s="8">
        <v>0</v>
      </c>
      <c r="O277" s="9">
        <f t="shared" si="151"/>
        <v>0</v>
      </c>
      <c r="Q277" s="9">
        <v>0</v>
      </c>
      <c r="S277" s="9">
        <v>0</v>
      </c>
      <c r="U277" s="9">
        <v>0</v>
      </c>
      <c r="W277" s="9">
        <v>0</v>
      </c>
      <c r="X277" s="6"/>
      <c r="Y277" s="9">
        <v>0</v>
      </c>
      <c r="Z277" s="6"/>
      <c r="AA277" s="9">
        <v>0</v>
      </c>
      <c r="AB277" s="6" t="s">
        <v>91</v>
      </c>
      <c r="AC277" s="9">
        <f t="shared" si="152"/>
        <v>0</v>
      </c>
      <c r="AD277" s="9"/>
      <c r="AE277" s="95"/>
    </row>
    <row r="278" spans="1:31" x14ac:dyDescent="0.25">
      <c r="A278" s="52">
        <f t="shared" si="150"/>
        <v>231</v>
      </c>
      <c r="B278" s="52"/>
      <c r="C278" s="97">
        <v>371.5</v>
      </c>
      <c r="D278" s="75"/>
      <c r="E278" s="90" t="s">
        <v>142</v>
      </c>
      <c r="G278" s="84"/>
      <c r="I278" s="8">
        <v>15137.71</v>
      </c>
      <c r="K278" s="8">
        <v>0</v>
      </c>
      <c r="O278" s="9">
        <f t="shared" si="151"/>
        <v>15137.71</v>
      </c>
      <c r="Q278" s="9">
        <v>15137.71</v>
      </c>
      <c r="S278" s="9">
        <v>0</v>
      </c>
      <c r="U278" s="9">
        <v>0</v>
      </c>
      <c r="W278" s="9">
        <v>0</v>
      </c>
      <c r="X278" s="6"/>
      <c r="Y278" s="9">
        <v>0</v>
      </c>
      <c r="Z278" s="6"/>
      <c r="AA278" s="9">
        <v>0</v>
      </c>
      <c r="AB278" s="6" t="s">
        <v>91</v>
      </c>
      <c r="AC278" s="9">
        <f t="shared" si="152"/>
        <v>15137.71</v>
      </c>
      <c r="AD278" s="9"/>
      <c r="AE278" s="95"/>
    </row>
    <row r="279" spans="1:31" x14ac:dyDescent="0.25">
      <c r="A279" s="52">
        <f t="shared" si="150"/>
        <v>232</v>
      </c>
      <c r="B279" s="52"/>
      <c r="C279" s="74">
        <v>373</v>
      </c>
      <c r="D279" s="75"/>
      <c r="E279" s="76" t="s">
        <v>143</v>
      </c>
      <c r="G279" s="84"/>
      <c r="I279" s="8">
        <v>26536359.91</v>
      </c>
      <c r="K279" s="8">
        <v>0</v>
      </c>
      <c r="O279" s="9">
        <f t="shared" si="151"/>
        <v>26536359.91</v>
      </c>
      <c r="Q279" s="9">
        <v>23806583.239999998</v>
      </c>
      <c r="S279" s="9">
        <v>1651338.57</v>
      </c>
      <c r="U279" s="9">
        <v>504799.88</v>
      </c>
      <c r="W279" s="9">
        <v>573638.22</v>
      </c>
      <c r="X279" s="6"/>
      <c r="Y279" s="82">
        <v>0</v>
      </c>
      <c r="Z279" s="82"/>
      <c r="AA279" s="82">
        <v>0</v>
      </c>
      <c r="AB279" s="6" t="s">
        <v>91</v>
      </c>
      <c r="AC279" s="9">
        <f t="shared" si="152"/>
        <v>26536359.909999996</v>
      </c>
      <c r="AD279" s="9"/>
      <c r="AE279" s="95"/>
    </row>
    <row r="280" spans="1:31" x14ac:dyDescent="0.25">
      <c r="A280" s="52">
        <f t="shared" si="150"/>
        <v>233</v>
      </c>
      <c r="B280" s="52"/>
      <c r="C280" s="74">
        <v>375</v>
      </c>
      <c r="D280" s="75"/>
      <c r="E280" s="76" t="s">
        <v>144</v>
      </c>
      <c r="G280" s="84"/>
      <c r="I280" s="8">
        <v>0</v>
      </c>
      <c r="K280" s="8">
        <v>0</v>
      </c>
      <c r="O280" s="9">
        <f t="shared" si="151"/>
        <v>0</v>
      </c>
      <c r="Q280" s="8">
        <v>0</v>
      </c>
      <c r="S280" s="9">
        <f>0</f>
        <v>0</v>
      </c>
      <c r="U280" s="9">
        <v>0</v>
      </c>
      <c r="W280" s="9">
        <v>0</v>
      </c>
      <c r="X280" s="6"/>
      <c r="Y280" s="82">
        <v>0</v>
      </c>
      <c r="Z280" s="82"/>
      <c r="AA280" s="82">
        <v>0</v>
      </c>
      <c r="AB280" s="6" t="s">
        <v>91</v>
      </c>
      <c r="AC280" s="9">
        <f t="shared" si="152"/>
        <v>0</v>
      </c>
      <c r="AD280" s="9"/>
      <c r="AE280" s="95"/>
    </row>
    <row r="281" spans="1:31" x14ac:dyDescent="0.25">
      <c r="A281" s="52">
        <f t="shared" si="150"/>
        <v>234</v>
      </c>
      <c r="B281" s="52"/>
      <c r="C281" s="79"/>
      <c r="D281" s="49"/>
      <c r="E281" s="86" t="s">
        <v>145</v>
      </c>
      <c r="G281" s="84"/>
      <c r="I281" s="27">
        <f>SUM(I261:I280)</f>
        <v>1617427101.0599999</v>
      </c>
      <c r="K281" s="27">
        <f>SUM(K261:K280)</f>
        <v>-22308502.060000002</v>
      </c>
      <c r="O281" s="28">
        <f>SUM(O261:O280)</f>
        <v>1595118599</v>
      </c>
      <c r="Q281" s="28">
        <f>SUM(Q261:Q280)</f>
        <v>1373334802.47</v>
      </c>
      <c r="S281" s="28">
        <f>SUM(S261:S280)</f>
        <v>109641991.53999999</v>
      </c>
      <c r="U281" s="28">
        <f>SUM(U261:U280)</f>
        <v>58410290.20000001</v>
      </c>
      <c r="W281" s="28">
        <f>SUM(W261:W280)</f>
        <v>53731514.790000007</v>
      </c>
      <c r="Y281" s="28">
        <f>SUM(Y261:Y280)</f>
        <v>0</v>
      </c>
      <c r="AA281" s="28">
        <f>SUM(AA261:AA280)</f>
        <v>0</v>
      </c>
      <c r="AB281" s="6"/>
      <c r="AC281" s="28">
        <f>SUM(AC261:AC280)</f>
        <v>1595118599</v>
      </c>
      <c r="AD281" s="14"/>
      <c r="AE281" s="81"/>
    </row>
    <row r="282" spans="1:31" x14ac:dyDescent="0.25">
      <c r="A282" s="52"/>
      <c r="C282" s="83"/>
      <c r="G282" s="84"/>
      <c r="I282" s="8"/>
      <c r="K282" s="8"/>
      <c r="O282" s="9"/>
      <c r="P282" s="98" t="s">
        <v>146</v>
      </c>
      <c r="Q282" s="29">
        <v>0</v>
      </c>
      <c r="R282" s="39"/>
      <c r="S282" s="29">
        <v>0</v>
      </c>
      <c r="T282" s="39"/>
      <c r="U282" s="29">
        <v>0</v>
      </c>
      <c r="V282" s="39"/>
      <c r="W282" s="29">
        <v>0</v>
      </c>
      <c r="Y282" s="9"/>
      <c r="AA282" s="9"/>
      <c r="AB282" s="6"/>
      <c r="AC282" s="9"/>
      <c r="AD282" s="9"/>
    </row>
    <row r="283" spans="1:31" ht="15.75" thickBot="1" x14ac:dyDescent="0.3">
      <c r="A283" s="52">
        <f>+A281+1</f>
        <v>235</v>
      </c>
      <c r="C283" s="83"/>
      <c r="E283" s="86" t="s">
        <v>147</v>
      </c>
      <c r="G283" s="84"/>
      <c r="I283" s="8"/>
      <c r="K283" s="8"/>
      <c r="O283" s="9"/>
      <c r="Q283" s="22">
        <f>+Q281/$AC$281</f>
        <v>0.86096093627831871</v>
      </c>
      <c r="R283" s="22"/>
      <c r="S283" s="22">
        <f>+S281/$AC$281</f>
        <v>6.8735949545529682E-2</v>
      </c>
      <c r="T283" s="22"/>
      <c r="U283" s="22">
        <f>+U281/$AC$281</f>
        <v>3.6618148792583925E-2</v>
      </c>
      <c r="V283" s="22"/>
      <c r="W283" s="22">
        <f>+W281/$AC$281</f>
        <v>3.3684965383567703E-2</v>
      </c>
      <c r="X283" s="22"/>
      <c r="Y283" s="22">
        <f>+Y281/$AC$281</f>
        <v>0</v>
      </c>
      <c r="Z283" s="22"/>
      <c r="AA283" s="22">
        <f>+AA281/$AC$281</f>
        <v>0</v>
      </c>
      <c r="AB283" s="23"/>
      <c r="AC283" s="24">
        <f>SUM(Q283:AA283)</f>
        <v>1</v>
      </c>
      <c r="AD283" s="21"/>
    </row>
    <row r="284" spans="1:31" ht="15.75" thickTop="1" x14ac:dyDescent="0.25">
      <c r="A284" s="52"/>
      <c r="C284" s="83"/>
      <c r="G284" s="84"/>
      <c r="I284" s="8"/>
      <c r="K284" s="8"/>
      <c r="O284" s="9"/>
      <c r="Q284" s="9"/>
      <c r="S284" s="9"/>
      <c r="U284" s="9"/>
      <c r="W284" s="9"/>
      <c r="Y284" s="9"/>
      <c r="AA284" s="9"/>
      <c r="AB284" s="6"/>
      <c r="AC284" s="9"/>
      <c r="AD284" s="9"/>
    </row>
    <row r="285" spans="1:31" x14ac:dyDescent="0.25">
      <c r="A285" s="86" t="s">
        <v>148</v>
      </c>
      <c r="B285" s="52"/>
      <c r="C285" s="74"/>
      <c r="D285" s="75"/>
      <c r="E285" s="87"/>
      <c r="G285" s="78"/>
      <c r="I285" s="8"/>
      <c r="K285" s="8"/>
      <c r="O285" s="9"/>
      <c r="Q285" s="9"/>
      <c r="S285" s="9"/>
      <c r="U285" s="9"/>
      <c r="W285" s="9"/>
      <c r="Y285" s="9"/>
      <c r="AA285" s="9"/>
      <c r="AB285" s="6"/>
      <c r="AC285" s="9"/>
      <c r="AD285" s="9"/>
    </row>
    <row r="286" spans="1:31" x14ac:dyDescent="0.25">
      <c r="A286" s="52">
        <f>+A283+1</f>
        <v>236</v>
      </c>
      <c r="B286" s="52"/>
      <c r="C286" s="74">
        <v>389</v>
      </c>
      <c r="D286" s="75"/>
      <c r="E286" s="76" t="s">
        <v>54</v>
      </c>
      <c r="G286" s="1" t="s">
        <v>39</v>
      </c>
      <c r="I286" s="8">
        <v>1022840.52</v>
      </c>
      <c r="K286" s="8">
        <v>0</v>
      </c>
      <c r="O286" s="9">
        <f>+I286+K286</f>
        <v>1022840.52</v>
      </c>
      <c r="Q286" s="9">
        <f>O286*$C$358</f>
        <v>882183.17457103566</v>
      </c>
      <c r="S286" s="9">
        <f>O286*$C$359</f>
        <v>56052.09114691068</v>
      </c>
      <c r="U286" s="9">
        <f>O286*$C$360</f>
        <v>34848.064514425387</v>
      </c>
      <c r="W286" s="9">
        <f>O286*$C$361</f>
        <v>40085.43442306175</v>
      </c>
      <c r="Y286" s="9">
        <f>O286*$C$362</f>
        <v>9031.4414555857711</v>
      </c>
      <c r="AA286" s="9">
        <f>O286*$C$363</f>
        <v>640.31388898075625</v>
      </c>
      <c r="AB286" s="6" t="s">
        <v>41</v>
      </c>
      <c r="AC286" s="9">
        <f>SUM(Q286:AB286)</f>
        <v>1022840.52</v>
      </c>
      <c r="AD286" s="9"/>
    </row>
    <row r="287" spans="1:31" x14ac:dyDescent="0.25">
      <c r="A287" s="52">
        <f t="shared" ref="A287:A299" si="153">+A286+1</f>
        <v>237</v>
      </c>
      <c r="B287" s="52"/>
      <c r="C287" s="74">
        <v>390</v>
      </c>
      <c r="D287" s="75"/>
      <c r="E287" s="76" t="s">
        <v>56</v>
      </c>
      <c r="G287" s="84"/>
      <c r="I287" s="8">
        <v>20937433.969999999</v>
      </c>
      <c r="K287" s="8">
        <f>-K262</f>
        <v>18206844.800000001</v>
      </c>
      <c r="L287" s="6" t="s">
        <v>127</v>
      </c>
      <c r="M287" s="6"/>
      <c r="O287" s="9">
        <f t="shared" ref="O287:O298" si="154">+I287+K287</f>
        <v>39144278.769999996</v>
      </c>
      <c r="Q287" s="9">
        <f>O287*$C$358</f>
        <v>33761298.498041697</v>
      </c>
      <c r="S287" s="9">
        <f t="shared" ref="S287:S298" si="155">O287*$C$359</f>
        <v>2145122.9576787986</v>
      </c>
      <c r="U287" s="9">
        <f t="shared" ref="U287:U298" si="156">O287*$C$360</f>
        <v>1333641.2913594896</v>
      </c>
      <c r="W287" s="9">
        <f t="shared" ref="W287:W298" si="157">O287*$C$361</f>
        <v>1534076.318831095</v>
      </c>
      <c r="Y287" s="9">
        <f t="shared" ref="Y287:Y298" si="158">O287*$C$362</f>
        <v>345634.78383940435</v>
      </c>
      <c r="AA287" s="9">
        <f t="shared" ref="AA287:AA298" si="159">O287*$C$363</f>
        <v>24504.920249508254</v>
      </c>
      <c r="AB287" s="6" t="s">
        <v>41</v>
      </c>
      <c r="AC287" s="9">
        <f t="shared" ref="AC287:AC298" si="160">SUM(Q287:AB287)</f>
        <v>39144278.769999996</v>
      </c>
      <c r="AD287" s="9"/>
    </row>
    <row r="288" spans="1:31" x14ac:dyDescent="0.25">
      <c r="A288" s="52">
        <f t="shared" si="153"/>
        <v>238</v>
      </c>
      <c r="B288" s="52"/>
      <c r="C288" s="74">
        <v>391.1</v>
      </c>
      <c r="D288" s="75"/>
      <c r="E288" s="76" t="s">
        <v>149</v>
      </c>
      <c r="G288" s="84"/>
      <c r="I288" s="8">
        <v>5361215.74</v>
      </c>
      <c r="K288" s="8">
        <v>0</v>
      </c>
      <c r="O288" s="9">
        <f t="shared" si="154"/>
        <v>5361215.74</v>
      </c>
      <c r="Q288" s="9">
        <f t="shared" ref="Q288:Q297" si="161">O288*$C$358</f>
        <v>4623960.6552479994</v>
      </c>
      <c r="S288" s="9">
        <f t="shared" si="155"/>
        <v>293796.87980755023</v>
      </c>
      <c r="U288" s="9">
        <f t="shared" si="156"/>
        <v>182656.03320376168</v>
      </c>
      <c r="W288" s="9">
        <f t="shared" si="157"/>
        <v>210107.69300932318</v>
      </c>
      <c r="Y288" s="9">
        <f t="shared" si="158"/>
        <v>47338.275263650045</v>
      </c>
      <c r="AA288" s="9">
        <f t="shared" si="159"/>
        <v>3356.2034677158108</v>
      </c>
      <c r="AB288" s="6" t="s">
        <v>41</v>
      </c>
      <c r="AC288" s="9">
        <f t="shared" si="160"/>
        <v>5361215.7400000012</v>
      </c>
      <c r="AD288" s="9"/>
    </row>
    <row r="289" spans="1:31" x14ac:dyDescent="0.25">
      <c r="A289" s="52">
        <f t="shared" si="153"/>
        <v>239</v>
      </c>
      <c r="B289" s="52"/>
      <c r="C289" s="74" t="s">
        <v>150</v>
      </c>
      <c r="D289" s="75"/>
      <c r="E289" s="76" t="s">
        <v>151</v>
      </c>
      <c r="G289" s="84"/>
      <c r="I289" s="8">
        <v>10367726.01</v>
      </c>
      <c r="K289" s="8">
        <v>0</v>
      </c>
      <c r="O289" s="9">
        <f t="shared" si="154"/>
        <v>10367726.01</v>
      </c>
      <c r="Q289" s="9">
        <f t="shared" si="161"/>
        <v>8941993.6595633663</v>
      </c>
      <c r="S289" s="9">
        <f t="shared" si="155"/>
        <v>568155.75051594211</v>
      </c>
      <c r="U289" s="9">
        <f t="shared" si="156"/>
        <v>353227.28988519748</v>
      </c>
      <c r="W289" s="9">
        <f t="shared" si="157"/>
        <v>406314.369604879</v>
      </c>
      <c r="Y289" s="9">
        <f t="shared" si="158"/>
        <v>91544.584572059059</v>
      </c>
      <c r="AA289" s="9">
        <f t="shared" si="159"/>
        <v>6490.3558585555829</v>
      </c>
      <c r="AB289" s="6" t="s">
        <v>41</v>
      </c>
      <c r="AC289" s="9">
        <f t="shared" si="160"/>
        <v>10367726.009999996</v>
      </c>
      <c r="AD289" s="9"/>
    </row>
    <row r="290" spans="1:31" x14ac:dyDescent="0.25">
      <c r="A290" s="52">
        <f t="shared" si="153"/>
        <v>240</v>
      </c>
      <c r="B290" s="52"/>
      <c r="C290" s="74" t="s">
        <v>152</v>
      </c>
      <c r="D290" s="75"/>
      <c r="E290" s="76" t="s">
        <v>153</v>
      </c>
      <c r="G290" s="84"/>
      <c r="I290" s="8">
        <v>0</v>
      </c>
      <c r="K290" s="8">
        <v>0</v>
      </c>
      <c r="O290" s="9">
        <f t="shared" si="154"/>
        <v>0</v>
      </c>
      <c r="Q290" s="9">
        <f t="shared" si="161"/>
        <v>0</v>
      </c>
      <c r="S290" s="9">
        <f t="shared" si="155"/>
        <v>0</v>
      </c>
      <c r="U290" s="9">
        <f t="shared" si="156"/>
        <v>0</v>
      </c>
      <c r="W290" s="9">
        <f t="shared" si="157"/>
        <v>0</v>
      </c>
      <c r="Y290" s="9">
        <f t="shared" si="158"/>
        <v>0</v>
      </c>
      <c r="AA290" s="9">
        <f t="shared" si="159"/>
        <v>0</v>
      </c>
      <c r="AB290" s="6" t="s">
        <v>41</v>
      </c>
      <c r="AC290" s="9">
        <f>SUM(Q290:AB290)</f>
        <v>0</v>
      </c>
      <c r="AD290" s="9"/>
    </row>
    <row r="291" spans="1:31" x14ac:dyDescent="0.25">
      <c r="A291" s="52">
        <f t="shared" si="153"/>
        <v>241</v>
      </c>
      <c r="B291" s="52"/>
      <c r="C291" s="74">
        <v>391.1</v>
      </c>
      <c r="D291" s="75"/>
      <c r="E291" s="76" t="s">
        <v>154</v>
      </c>
      <c r="G291" s="84"/>
      <c r="I291" s="8">
        <v>244268.57</v>
      </c>
      <c r="K291" s="8">
        <v>0</v>
      </c>
      <c r="O291" s="9">
        <f t="shared" si="154"/>
        <v>244268.57</v>
      </c>
      <c r="Q291" s="9">
        <f>O291*$C$358</f>
        <v>210677.63577700974</v>
      </c>
      <c r="S291" s="9">
        <f>O291*$C$359</f>
        <v>13386.020481438818</v>
      </c>
      <c r="U291" s="9">
        <f>O291*$C$360</f>
        <v>8322.2034322676554</v>
      </c>
      <c r="W291" s="9">
        <f>O291*$C$361</f>
        <v>9572.9603519716529</v>
      </c>
      <c r="Y291" s="9">
        <f>O291*$C$362</f>
        <v>2156.8340775105926</v>
      </c>
      <c r="AA291" s="9">
        <f>O291*$C$363</f>
        <v>152.91587980154333</v>
      </c>
      <c r="AB291" s="6" t="s">
        <v>41</v>
      </c>
      <c r="AC291" s="9">
        <f>SUM(Q291:AB291)</f>
        <v>244268.57</v>
      </c>
      <c r="AD291" s="9"/>
    </row>
    <row r="292" spans="1:31" x14ac:dyDescent="0.25">
      <c r="A292" s="52">
        <f t="shared" si="153"/>
        <v>242</v>
      </c>
      <c r="B292" s="52"/>
      <c r="C292" s="74">
        <v>392</v>
      </c>
      <c r="D292" s="75"/>
      <c r="E292" s="76" t="s">
        <v>155</v>
      </c>
      <c r="G292" s="84"/>
      <c r="I292" s="8">
        <v>14751771.99</v>
      </c>
      <c r="K292" s="8">
        <v>0</v>
      </c>
      <c r="O292" s="9">
        <f t="shared" si="154"/>
        <v>14751771.99</v>
      </c>
      <c r="Q292" s="9">
        <f t="shared" si="161"/>
        <v>12723161.421769137</v>
      </c>
      <c r="S292" s="9">
        <f t="shared" si="155"/>
        <v>808403.31605353672</v>
      </c>
      <c r="U292" s="9">
        <f t="shared" si="156"/>
        <v>502591.25636674365</v>
      </c>
      <c r="W292" s="9">
        <f t="shared" si="157"/>
        <v>578126.47931576287</v>
      </c>
      <c r="Y292" s="9">
        <f t="shared" si="158"/>
        <v>130254.68045970159</v>
      </c>
      <c r="AA292" s="9">
        <f t="shared" si="159"/>
        <v>9234.8360351174688</v>
      </c>
      <c r="AB292" s="6" t="s">
        <v>41</v>
      </c>
      <c r="AC292" s="9">
        <f t="shared" si="160"/>
        <v>14751771.99</v>
      </c>
      <c r="AD292" s="9"/>
    </row>
    <row r="293" spans="1:31" x14ac:dyDescent="0.25">
      <c r="A293" s="52">
        <f t="shared" si="153"/>
        <v>243</v>
      </c>
      <c r="B293" s="52"/>
      <c r="C293" s="74">
        <v>393</v>
      </c>
      <c r="D293" s="75"/>
      <c r="E293" s="76" t="s">
        <v>156</v>
      </c>
      <c r="G293" s="84"/>
      <c r="I293" s="8">
        <v>3110957.68</v>
      </c>
      <c r="K293" s="8">
        <v>0</v>
      </c>
      <c r="O293" s="9">
        <f t="shared" si="154"/>
        <v>3110957.68</v>
      </c>
      <c r="Q293" s="9">
        <f t="shared" si="161"/>
        <v>2683149.9812879371</v>
      </c>
      <c r="S293" s="9">
        <f t="shared" si="155"/>
        <v>170481.79068379282</v>
      </c>
      <c r="U293" s="9">
        <f t="shared" si="156"/>
        <v>105989.98750488213</v>
      </c>
      <c r="W293" s="9">
        <f t="shared" si="157"/>
        <v>121919.38785780634</v>
      </c>
      <c r="Y293" s="9">
        <f t="shared" si="158"/>
        <v>27469.025335176335</v>
      </c>
      <c r="AA293" s="9">
        <f t="shared" si="159"/>
        <v>1947.507330405087</v>
      </c>
      <c r="AB293" s="6" t="s">
        <v>41</v>
      </c>
      <c r="AC293" s="9">
        <f t="shared" si="160"/>
        <v>3110957.68</v>
      </c>
      <c r="AD293" s="9"/>
    </row>
    <row r="294" spans="1:31" x14ac:dyDescent="0.25">
      <c r="A294" s="52">
        <f t="shared" si="153"/>
        <v>244</v>
      </c>
      <c r="B294" s="52"/>
      <c r="C294" s="74">
        <v>394</v>
      </c>
      <c r="D294" s="75"/>
      <c r="E294" s="76" t="s">
        <v>157</v>
      </c>
      <c r="G294" s="84"/>
      <c r="I294" s="8">
        <v>11472983.359999999</v>
      </c>
      <c r="K294" s="8">
        <v>0</v>
      </c>
      <c r="O294" s="9">
        <f t="shared" si="154"/>
        <v>11472983.359999999</v>
      </c>
      <c r="Q294" s="9">
        <f t="shared" si="161"/>
        <v>9895259.998426212</v>
      </c>
      <c r="S294" s="9">
        <f t="shared" si="155"/>
        <v>628724.31864716264</v>
      </c>
      <c r="U294" s="9">
        <f t="shared" si="156"/>
        <v>390883.28677300439</v>
      </c>
      <c r="W294" s="9">
        <f t="shared" si="157"/>
        <v>449629.74493243446</v>
      </c>
      <c r="Y294" s="9">
        <f>O294*$C$362</f>
        <v>101303.74727112857</v>
      </c>
      <c r="AA294" s="9">
        <f t="shared" si="159"/>
        <v>7182.2639500565574</v>
      </c>
      <c r="AB294" s="6" t="s">
        <v>41</v>
      </c>
      <c r="AC294" s="9">
        <f t="shared" si="160"/>
        <v>11472983.359999998</v>
      </c>
      <c r="AD294" s="9"/>
    </row>
    <row r="295" spans="1:31" x14ac:dyDescent="0.25">
      <c r="A295" s="52">
        <f t="shared" si="153"/>
        <v>245</v>
      </c>
      <c r="B295" s="52"/>
      <c r="C295" s="74">
        <v>395</v>
      </c>
      <c r="D295" s="75"/>
      <c r="E295" s="76" t="s">
        <v>158</v>
      </c>
      <c r="G295" s="84"/>
      <c r="I295" s="8">
        <v>2654324.2999999998</v>
      </c>
      <c r="K295" s="8">
        <v>0</v>
      </c>
      <c r="O295" s="9">
        <f t="shared" si="154"/>
        <v>2654324.2999999998</v>
      </c>
      <c r="Q295" s="9">
        <f t="shared" si="161"/>
        <v>2289311.1795327016</v>
      </c>
      <c r="S295" s="9">
        <f t="shared" si="155"/>
        <v>145458.08920149141</v>
      </c>
      <c r="U295" s="9">
        <f t="shared" si="156"/>
        <v>90432.538250055833</v>
      </c>
      <c r="W295" s="9">
        <f t="shared" si="157"/>
        <v>104023.78531619893</v>
      </c>
      <c r="Y295" s="9">
        <f t="shared" si="158"/>
        <v>23437.059884554321</v>
      </c>
      <c r="AA295" s="9">
        <f t="shared" si="159"/>
        <v>1661.6478149977117</v>
      </c>
      <c r="AB295" s="6" t="s">
        <v>41</v>
      </c>
      <c r="AC295" s="9">
        <f t="shared" si="160"/>
        <v>2654324.2999999998</v>
      </c>
      <c r="AD295" s="9"/>
    </row>
    <row r="296" spans="1:31" x14ac:dyDescent="0.25">
      <c r="A296" s="52">
        <f t="shared" si="153"/>
        <v>246</v>
      </c>
      <c r="B296" s="52"/>
      <c r="C296" s="74">
        <v>396</v>
      </c>
      <c r="D296" s="75"/>
      <c r="E296" s="76" t="s">
        <v>159</v>
      </c>
      <c r="G296" s="84"/>
      <c r="I296" s="8">
        <v>40062794.740000002</v>
      </c>
      <c r="K296" s="8">
        <v>0</v>
      </c>
      <c r="O296" s="9">
        <f t="shared" si="154"/>
        <v>40062794.740000002</v>
      </c>
      <c r="Q296" s="9">
        <f t="shared" si="161"/>
        <v>34553503.459093496</v>
      </c>
      <c r="S296" s="9">
        <f t="shared" si="155"/>
        <v>2195458.0195614989</v>
      </c>
      <c r="U296" s="9">
        <f t="shared" si="156"/>
        <v>1364935.0298790492</v>
      </c>
      <c r="W296" s="9">
        <f t="shared" si="157"/>
        <v>1570073.2420679356</v>
      </c>
      <c r="Y296" s="9">
        <f t="shared" si="158"/>
        <v>353745.06403154577</v>
      </c>
      <c r="AA296" s="9">
        <f t="shared" si="159"/>
        <v>25079.925366475691</v>
      </c>
      <c r="AB296" s="6" t="s">
        <v>41</v>
      </c>
      <c r="AC296" s="9">
        <f t="shared" si="160"/>
        <v>40062794.740000002</v>
      </c>
      <c r="AD296" s="9"/>
    </row>
    <row r="297" spans="1:31" x14ac:dyDescent="0.25">
      <c r="A297" s="52">
        <f t="shared" si="153"/>
        <v>247</v>
      </c>
      <c r="B297" s="52"/>
      <c r="C297" s="74">
        <v>397</v>
      </c>
      <c r="D297" s="75"/>
      <c r="E297" s="76" t="s">
        <v>160</v>
      </c>
      <c r="G297" s="84"/>
      <c r="I297" s="8">
        <v>10575102.630000001</v>
      </c>
      <c r="K297" s="8">
        <v>0</v>
      </c>
      <c r="O297" s="9">
        <f t="shared" si="154"/>
        <v>10575102.630000001</v>
      </c>
      <c r="Q297" s="9">
        <f t="shared" si="161"/>
        <v>9120852.593469711</v>
      </c>
      <c r="S297" s="9">
        <f t="shared" si="155"/>
        <v>579520.07660460577</v>
      </c>
      <c r="U297" s="9">
        <f t="shared" si="156"/>
        <v>360292.58862066746</v>
      </c>
      <c r="W297" s="9">
        <f t="shared" si="157"/>
        <v>414441.52309493261</v>
      </c>
      <c r="Y297" s="9">
        <f t="shared" si="158"/>
        <v>93375.671399541476</v>
      </c>
      <c r="AA297" s="9">
        <f t="shared" si="159"/>
        <v>6620.1768105412211</v>
      </c>
      <c r="AB297" s="6" t="s">
        <v>41</v>
      </c>
      <c r="AC297" s="9">
        <f t="shared" si="160"/>
        <v>10575102.630000003</v>
      </c>
      <c r="AD297" s="9"/>
    </row>
    <row r="298" spans="1:31" x14ac:dyDescent="0.25">
      <c r="A298" s="52">
        <f t="shared" si="153"/>
        <v>248</v>
      </c>
      <c r="B298" s="52"/>
      <c r="C298" s="74">
        <v>398</v>
      </c>
      <c r="D298" s="75"/>
      <c r="E298" s="76" t="s">
        <v>88</v>
      </c>
      <c r="G298" s="84"/>
      <c r="I298" s="8">
        <v>354471.23</v>
      </c>
      <c r="K298" s="8">
        <v>0</v>
      </c>
      <c r="O298" s="9">
        <f t="shared" si="154"/>
        <v>354471.23</v>
      </c>
      <c r="Q298" s="9">
        <f>O298*$C$358</f>
        <v>305725.62277401728</v>
      </c>
      <c r="S298" s="9">
        <f t="shared" si="155"/>
        <v>19425.172648535216</v>
      </c>
      <c r="U298" s="9">
        <f t="shared" si="156"/>
        <v>12076.795991175359</v>
      </c>
      <c r="W298" s="9">
        <f t="shared" si="157"/>
        <v>13891.836476156652</v>
      </c>
      <c r="Y298" s="9">
        <f t="shared" si="158"/>
        <v>3129.8976710802176</v>
      </c>
      <c r="AA298" s="9">
        <f t="shared" si="159"/>
        <v>221.90443903521938</v>
      </c>
      <c r="AB298" s="6" t="s">
        <v>41</v>
      </c>
      <c r="AC298" s="9">
        <f t="shared" si="160"/>
        <v>354471.22999999992</v>
      </c>
      <c r="AD298" s="9"/>
    </row>
    <row r="299" spans="1:31" x14ac:dyDescent="0.25">
      <c r="A299" s="52">
        <f t="shared" si="153"/>
        <v>249</v>
      </c>
      <c r="B299" s="52"/>
      <c r="C299" s="49"/>
      <c r="D299" s="49"/>
      <c r="E299" s="99" t="s">
        <v>161</v>
      </c>
      <c r="G299" s="84"/>
      <c r="I299" s="27">
        <f>SUM(I286:I298)</f>
        <v>120915890.73999999</v>
      </c>
      <c r="K299" s="27">
        <f>SUM(K286:K298)</f>
        <v>18206844.800000001</v>
      </c>
      <c r="O299" s="28">
        <f>SUM(O286:O298)</f>
        <v>139122735.53999999</v>
      </c>
      <c r="Q299" s="28">
        <f>SUM(Q286:Q298)</f>
        <v>119991077.87955433</v>
      </c>
      <c r="S299" s="28">
        <f>SUM(S286:S298)</f>
        <v>7623984.4830312636</v>
      </c>
      <c r="U299" s="28">
        <f>SUM(U286:U298)</f>
        <v>4739896.3657807205</v>
      </c>
      <c r="W299" s="28">
        <f>SUM(W286:W298)</f>
        <v>5452262.7752815578</v>
      </c>
      <c r="Y299" s="28">
        <f>SUM(Y286:Y298)</f>
        <v>1228421.0652609381</v>
      </c>
      <c r="AA299" s="28">
        <f>SUM(AA286:AA298)</f>
        <v>87092.971091190906</v>
      </c>
      <c r="AB299" s="6"/>
      <c r="AC299" s="28">
        <f>SUM(AC286:AC298)</f>
        <v>139122735.53999999</v>
      </c>
      <c r="AD299" s="14"/>
    </row>
    <row r="300" spans="1:31" x14ac:dyDescent="0.25">
      <c r="A300" s="52"/>
      <c r="B300" s="52"/>
      <c r="C300" s="49"/>
      <c r="D300" s="49"/>
      <c r="E300" s="99"/>
      <c r="G300" s="84"/>
      <c r="AB300" s="6"/>
    </row>
    <row r="301" spans="1:31" x14ac:dyDescent="0.25">
      <c r="G301" s="84"/>
      <c r="AB301" s="6"/>
    </row>
    <row r="302" spans="1:31" ht="15.75" thickBot="1" x14ac:dyDescent="0.3">
      <c r="A302" s="100">
        <f>+A299+1</f>
        <v>250</v>
      </c>
      <c r="E302" s="89" t="s">
        <v>162</v>
      </c>
      <c r="G302" s="1" t="s">
        <v>163</v>
      </c>
      <c r="I302" s="101">
        <f>+I18+I189+I231+I281+I299</f>
        <v>3961421696.4999995</v>
      </c>
      <c r="J302" s="8"/>
      <c r="K302" s="101">
        <f>+K18+K189+K231+K281+K299</f>
        <v>-37438914.180000007</v>
      </c>
      <c r="L302" s="8"/>
      <c r="M302" s="8"/>
      <c r="N302" s="8"/>
      <c r="O302" s="101">
        <f>+O18+O189+O231+O281+O299</f>
        <v>3923982782.3199997</v>
      </c>
      <c r="P302" s="8"/>
      <c r="Q302" s="101">
        <f>+Q18+Q189+Q231+Q281+Q299</f>
        <v>3375857593.2730851</v>
      </c>
      <c r="R302" s="8"/>
      <c r="S302" s="101">
        <f>+S18+S189+S231+S281+S299</f>
        <v>219829250.64654431</v>
      </c>
      <c r="T302" s="8"/>
      <c r="U302" s="101">
        <f>+U18+U189+U231+U281+U299</f>
        <v>134283981.91053736</v>
      </c>
      <c r="V302" s="8"/>
      <c r="W302" s="101">
        <f>+W18+W189+W231+W281+W299</f>
        <v>151319263.56317025</v>
      </c>
      <c r="X302" s="8"/>
      <c r="Y302" s="101">
        <f>+Y18+Y189+Y231+Y281+Y299</f>
        <v>39866243.821507886</v>
      </c>
      <c r="Z302" s="8"/>
      <c r="AA302" s="101">
        <f>+AA18+AA189+AA231+AA281+AA299</f>
        <v>2826449.105155508</v>
      </c>
      <c r="AB302" s="30"/>
      <c r="AC302" s="101">
        <f>+AC18+AC189+AC231+AC281+AC299</f>
        <v>3923982782.3199997</v>
      </c>
      <c r="AD302" s="37"/>
      <c r="AE302" s="102"/>
    </row>
    <row r="303" spans="1:31" ht="15.75" thickTop="1" x14ac:dyDescent="0.25">
      <c r="A303" s="100"/>
      <c r="E303" s="89"/>
      <c r="G303" s="1"/>
      <c r="I303" s="37"/>
      <c r="K303" s="37"/>
      <c r="O303" s="37"/>
      <c r="Q303" s="37"/>
      <c r="S303" s="37"/>
      <c r="U303" s="37"/>
      <c r="W303" s="37"/>
      <c r="Y303" s="37"/>
      <c r="AA303" s="37"/>
      <c r="AB303" s="6"/>
      <c r="AC303" s="37"/>
      <c r="AD303" s="37"/>
      <c r="AE303" s="102"/>
    </row>
    <row r="304" spans="1:31" ht="15.75" thickBot="1" x14ac:dyDescent="0.3">
      <c r="A304" s="100">
        <f>+A302+1</f>
        <v>251</v>
      </c>
      <c r="E304" s="89" t="s">
        <v>164</v>
      </c>
      <c r="G304" s="1"/>
      <c r="I304" s="103">
        <f>+I34+I217+I256+I281+I299</f>
        <v>4563447770.7596588</v>
      </c>
      <c r="K304" s="103">
        <f>+K34+K217+K256+K281+K299</f>
        <v>-4101657.2600000016</v>
      </c>
      <c r="O304" s="103">
        <f>+O34+O217+O256+O281+O299</f>
        <v>4559346113.4996595</v>
      </c>
      <c r="Q304" s="103">
        <f>+Q34+Q217+Q256+Q281+Q299</f>
        <v>3933000283.3029981</v>
      </c>
      <c r="S304" s="103">
        <f>+S34+S217+S256+S281+S299</f>
        <v>249494281.77130553</v>
      </c>
      <c r="U304" s="103">
        <f>+U34+U217+U256+U281+U299</f>
        <v>155291811.24789801</v>
      </c>
      <c r="W304" s="103">
        <f>+W34+W217+W256+W281+W299</f>
        <v>178867044.25079542</v>
      </c>
      <c r="Y304" s="103">
        <f>+Y34+Y217+Y256+Y281+Y299</f>
        <v>39866243.821507886</v>
      </c>
      <c r="AA304" s="103">
        <f>+AA34+AA217+AA256+AA281+AA299</f>
        <v>2826449.105155508</v>
      </c>
      <c r="AB304" s="6"/>
      <c r="AC304" s="103">
        <f>+AC34+AC217+AC256+AC281+AC299</f>
        <v>4559346113.4996595</v>
      </c>
      <c r="AD304" s="37"/>
      <c r="AE304" s="102"/>
    </row>
    <row r="305" spans="1:30" ht="15.75" thickTop="1" x14ac:dyDescent="0.25">
      <c r="A305" s="100"/>
      <c r="E305" s="89"/>
      <c r="G305" s="104"/>
      <c r="I305" s="37"/>
      <c r="K305" s="37"/>
      <c r="O305" s="37"/>
      <c r="Q305" s="37"/>
      <c r="S305" s="37"/>
      <c r="U305" s="37"/>
      <c r="W305" s="37"/>
      <c r="Y305" s="37"/>
      <c r="AA305" s="37"/>
      <c r="AB305" s="6"/>
      <c r="AC305" s="37"/>
      <c r="AD305" s="37"/>
    </row>
    <row r="306" spans="1:30" ht="15.75" thickBot="1" x14ac:dyDescent="0.3">
      <c r="A306" s="100">
        <f>+A304+1</f>
        <v>252</v>
      </c>
      <c r="E306" s="89" t="s">
        <v>165</v>
      </c>
      <c r="G306" s="104"/>
      <c r="I306" s="37"/>
      <c r="K306" s="37"/>
      <c r="O306" s="37"/>
      <c r="Q306" s="105">
        <f>+Q304/$AC$304</f>
        <v>0.86262375906445687</v>
      </c>
      <c r="R306" s="105"/>
      <c r="S306" s="105">
        <f>+S304/$AC$304</f>
        <v>5.4721505137015992E-2</v>
      </c>
      <c r="T306" s="105"/>
      <c r="U306" s="105">
        <f>+U304/$AC$304</f>
        <v>3.4060105853358703E-2</v>
      </c>
      <c r="V306" s="105"/>
      <c r="W306" s="105">
        <f>+W304/$AC$304</f>
        <v>3.923085455635672E-2</v>
      </c>
      <c r="X306" s="105"/>
      <c r="Y306" s="105">
        <f>+Y304/$AC$304</f>
        <v>8.7438511639791657E-3</v>
      </c>
      <c r="Z306" s="105"/>
      <c r="AA306" s="105">
        <f>+AA304/$AC$304</f>
        <v>6.1992422483275441E-4</v>
      </c>
      <c r="AB306" s="23"/>
      <c r="AC306" s="24">
        <f>SUM(Q306:AB306)</f>
        <v>1.0000000000000002</v>
      </c>
      <c r="AD306" s="106"/>
    </row>
    <row r="307" spans="1:30" ht="15.75" thickTop="1" x14ac:dyDescent="0.25">
      <c r="A307" s="100"/>
      <c r="E307" s="89"/>
      <c r="G307" s="104"/>
      <c r="I307" s="37"/>
      <c r="K307" s="37"/>
      <c r="O307" s="37"/>
      <c r="Q307" s="2"/>
      <c r="S307" s="2"/>
      <c r="U307" s="2"/>
      <c r="W307" s="2"/>
      <c r="Y307" s="2"/>
      <c r="AA307" s="2"/>
      <c r="AB307" s="6"/>
      <c r="AC307" s="2"/>
      <c r="AD307" s="2"/>
    </row>
    <row r="308" spans="1:30" ht="15.75" thickBot="1" x14ac:dyDescent="0.3">
      <c r="A308" s="100">
        <f>+A306+1</f>
        <v>253</v>
      </c>
      <c r="E308" s="89" t="s">
        <v>166</v>
      </c>
      <c r="G308" s="104"/>
      <c r="I308" s="37"/>
      <c r="K308" s="37"/>
      <c r="M308" s="40"/>
      <c r="O308" s="37"/>
      <c r="Q308" s="2"/>
      <c r="S308" s="2"/>
      <c r="U308" s="2"/>
      <c r="W308" s="2"/>
      <c r="Y308" s="24">
        <f>+Y304/SUM($Y$304:$AA$304)</f>
        <v>0.93379548322213546</v>
      </c>
      <c r="Z308" s="24"/>
      <c r="AA308" s="24">
        <f>+AA304/SUM($Y$304:$AA$304)</f>
        <v>6.6204516777864611E-2</v>
      </c>
      <c r="AB308" s="23"/>
      <c r="AC308" s="24">
        <f>SUM(Y308:AB308)</f>
        <v>1</v>
      </c>
      <c r="AD308" s="107"/>
    </row>
    <row r="309" spans="1:30" ht="15.75" thickTop="1" x14ac:dyDescent="0.25">
      <c r="G309" s="108"/>
      <c r="I309" s="41"/>
      <c r="J309" s="39"/>
      <c r="K309" s="39"/>
      <c r="M309" s="42"/>
      <c r="O309" s="7"/>
      <c r="AB309" s="6"/>
    </row>
    <row r="310" spans="1:30" x14ac:dyDescent="0.25">
      <c r="G310" s="108"/>
      <c r="M310" s="42"/>
      <c r="O310" s="7"/>
      <c r="AB310" s="6"/>
    </row>
    <row r="311" spans="1:30" x14ac:dyDescent="0.25">
      <c r="A311" s="109" t="s">
        <v>167</v>
      </c>
      <c r="G311" s="108"/>
      <c r="I311" s="41"/>
      <c r="J311" s="39"/>
      <c r="K311" s="39"/>
      <c r="M311" s="42"/>
      <c r="O311" s="7"/>
      <c r="AB311" s="6"/>
      <c r="AC311" s="92"/>
    </row>
    <row r="312" spans="1:30" ht="15.75" thickBot="1" x14ac:dyDescent="0.3">
      <c r="G312" s="108"/>
      <c r="I312" s="41"/>
      <c r="J312" s="39"/>
      <c r="K312" s="39"/>
      <c r="M312" s="42"/>
      <c r="O312" s="7"/>
      <c r="AA312" s="110"/>
      <c r="AB312" s="6"/>
      <c r="AC312" s="92"/>
    </row>
    <row r="313" spans="1:30" x14ac:dyDescent="0.25">
      <c r="A313" s="111" t="s">
        <v>168</v>
      </c>
      <c r="B313" s="112"/>
      <c r="C313" s="112"/>
      <c r="D313" s="112"/>
      <c r="E313" s="113"/>
      <c r="F313" s="55"/>
      <c r="G313" s="114"/>
      <c r="M313" s="42"/>
      <c r="O313" s="7"/>
      <c r="AB313" s="6"/>
      <c r="AC313" s="92"/>
    </row>
    <row r="314" spans="1:30" x14ac:dyDescent="0.25">
      <c r="A314" s="115" t="s">
        <v>169</v>
      </c>
      <c r="B314" s="116"/>
      <c r="C314" s="117">
        <v>0.87504156659892862</v>
      </c>
      <c r="D314" s="116"/>
      <c r="E314" s="31" t="s">
        <v>170</v>
      </c>
      <c r="F314" s="116"/>
      <c r="G314" s="118"/>
      <c r="M314" s="42"/>
      <c r="O314" s="7"/>
      <c r="AB314" s="6"/>
      <c r="AC314" s="92"/>
    </row>
    <row r="315" spans="1:30" x14ac:dyDescent="0.25">
      <c r="A315" s="115" t="s">
        <v>171</v>
      </c>
      <c r="B315" s="116"/>
      <c r="C315" s="117">
        <v>4.6591538887862556E-2</v>
      </c>
      <c r="D315" s="116"/>
      <c r="E315" s="31" t="s">
        <v>170</v>
      </c>
      <c r="F315" s="116"/>
      <c r="G315" s="118"/>
      <c r="M315" s="42"/>
      <c r="O315" s="7"/>
      <c r="AB315" s="6"/>
    </row>
    <row r="316" spans="1:30" x14ac:dyDescent="0.25">
      <c r="A316" s="115" t="s">
        <v>172</v>
      </c>
      <c r="B316" s="116"/>
      <c r="C316" s="117">
        <v>3.2994642527249221E-2</v>
      </c>
      <c r="D316" s="116"/>
      <c r="E316" s="31" t="s">
        <v>170</v>
      </c>
      <c r="F316" s="116"/>
      <c r="G316" s="118"/>
      <c r="M316" s="42"/>
      <c r="O316" s="7"/>
      <c r="Q316" s="39"/>
      <c r="AB316" s="6"/>
    </row>
    <row r="317" spans="1:30" x14ac:dyDescent="0.25">
      <c r="A317" s="115" t="s">
        <v>173</v>
      </c>
      <c r="B317" s="116"/>
      <c r="C317" s="117">
        <v>4.3266210973582124E-2</v>
      </c>
      <c r="D317" s="116"/>
      <c r="E317" s="31" t="s">
        <v>170</v>
      </c>
      <c r="F317" s="116"/>
      <c r="G317" s="118"/>
      <c r="M317" s="42"/>
      <c r="O317" s="7"/>
      <c r="Q317" s="39"/>
      <c r="AB317" s="6"/>
    </row>
    <row r="318" spans="1:30" x14ac:dyDescent="0.25">
      <c r="A318" s="115" t="s">
        <v>174</v>
      </c>
      <c r="B318" s="116"/>
      <c r="C318" s="117">
        <v>0</v>
      </c>
      <c r="D318" s="116"/>
      <c r="E318" s="31" t="s">
        <v>170</v>
      </c>
      <c r="F318" s="116"/>
      <c r="G318" s="118"/>
      <c r="O318" s="7"/>
      <c r="Q318" s="39"/>
      <c r="AB318" s="6"/>
    </row>
    <row r="319" spans="1:30" x14ac:dyDescent="0.25">
      <c r="A319" s="115" t="s">
        <v>175</v>
      </c>
      <c r="B319" s="116"/>
      <c r="C319" s="117">
        <v>2.1060410123776097E-3</v>
      </c>
      <c r="D319" s="116"/>
      <c r="E319" s="31" t="s">
        <v>170</v>
      </c>
      <c r="F319" s="116"/>
      <c r="G319" s="118"/>
      <c r="O319" s="43"/>
      <c r="Q319" s="39"/>
      <c r="AB319" s="6"/>
    </row>
    <row r="320" spans="1:30" x14ac:dyDescent="0.25">
      <c r="A320" s="115" t="s">
        <v>176</v>
      </c>
      <c r="B320" s="116"/>
      <c r="C320" s="117">
        <f>SUM(C314:C319)</f>
        <v>1.0000000000000002</v>
      </c>
      <c r="D320" s="116"/>
      <c r="E320" s="119"/>
      <c r="F320" s="116"/>
      <c r="G320" s="120"/>
      <c r="O320" s="41"/>
      <c r="P320" s="39"/>
      <c r="AB320" s="6"/>
    </row>
    <row r="321" spans="1:28" x14ac:dyDescent="0.25">
      <c r="A321" s="115"/>
      <c r="B321" s="116"/>
      <c r="C321" s="55"/>
      <c r="D321" s="116"/>
      <c r="E321" s="121"/>
      <c r="F321" s="116"/>
      <c r="G321" s="122"/>
      <c r="AB321" s="6"/>
    </row>
    <row r="322" spans="1:28" ht="31.5" customHeight="1" thickBot="1" x14ac:dyDescent="0.3">
      <c r="A322" s="163" t="s">
        <v>177</v>
      </c>
      <c r="B322" s="164"/>
      <c r="C322" s="164"/>
      <c r="D322" s="164"/>
      <c r="E322" s="165"/>
      <c r="F322" s="123"/>
      <c r="G322" s="124"/>
      <c r="AB322" s="6"/>
    </row>
    <row r="323" spans="1:28" ht="15.75" thickBot="1" x14ac:dyDescent="0.3">
      <c r="A323" s="125"/>
      <c r="B323" s="125"/>
      <c r="C323" s="125"/>
      <c r="D323" s="125"/>
      <c r="E323" s="125"/>
      <c r="F323" s="125"/>
      <c r="G323" s="126"/>
      <c r="AB323" s="6"/>
    </row>
    <row r="324" spans="1:28" x14ac:dyDescent="0.25">
      <c r="A324" s="111" t="s">
        <v>178</v>
      </c>
      <c r="B324" s="112"/>
      <c r="C324" s="112"/>
      <c r="D324" s="112"/>
      <c r="E324" s="113"/>
      <c r="F324" s="125"/>
      <c r="G324" s="126"/>
      <c r="AB324" s="6"/>
    </row>
    <row r="325" spans="1:28" x14ac:dyDescent="0.25">
      <c r="A325" s="115" t="s">
        <v>169</v>
      </c>
      <c r="B325" s="127"/>
      <c r="C325" s="117">
        <v>0.87688832938388639</v>
      </c>
      <c r="D325" s="127"/>
      <c r="E325" s="32" t="s">
        <v>170</v>
      </c>
      <c r="F325" s="125"/>
      <c r="G325" s="126"/>
      <c r="AB325" s="6"/>
    </row>
    <row r="326" spans="1:28" x14ac:dyDescent="0.25">
      <c r="A326" s="115" t="s">
        <v>171</v>
      </c>
      <c r="B326" s="127"/>
      <c r="C326" s="117">
        <v>4.6689869668246453E-2</v>
      </c>
      <c r="D326" s="127"/>
      <c r="E326" s="32" t="s">
        <v>170</v>
      </c>
      <c r="F326" s="125"/>
      <c r="G326" s="126"/>
      <c r="AB326" s="6"/>
    </row>
    <row r="327" spans="1:28" x14ac:dyDescent="0.25">
      <c r="A327" s="115" t="s">
        <v>172</v>
      </c>
      <c r="B327" s="127"/>
      <c r="C327" s="117">
        <v>3.306427725118484E-2</v>
      </c>
      <c r="D327" s="127"/>
      <c r="E327" s="32" t="s">
        <v>170</v>
      </c>
      <c r="F327" s="125"/>
      <c r="G327" s="126"/>
      <c r="AB327" s="6"/>
    </row>
    <row r="328" spans="1:28" x14ac:dyDescent="0.25">
      <c r="A328" s="115" t="s">
        <v>173</v>
      </c>
      <c r="B328" s="127"/>
      <c r="C328" s="117">
        <v>4.3357523696682471E-2</v>
      </c>
      <c r="D328" s="127"/>
      <c r="E328" s="32" t="s">
        <v>170</v>
      </c>
      <c r="F328" s="125"/>
      <c r="G328" s="126"/>
      <c r="AB328" s="6"/>
    </row>
    <row r="329" spans="1:28" x14ac:dyDescent="0.25">
      <c r="A329" s="115" t="s">
        <v>174</v>
      </c>
      <c r="B329" s="127"/>
      <c r="C329" s="117">
        <v>0</v>
      </c>
      <c r="D329" s="127"/>
      <c r="E329" s="32" t="s">
        <v>170</v>
      </c>
      <c r="F329" s="125"/>
      <c r="G329" s="126"/>
      <c r="AB329" s="6"/>
    </row>
    <row r="330" spans="1:28" x14ac:dyDescent="0.25">
      <c r="A330" s="115" t="s">
        <v>175</v>
      </c>
      <c r="B330" s="127"/>
      <c r="C330" s="117">
        <v>0</v>
      </c>
      <c r="D330" s="127"/>
      <c r="E330" s="32" t="s">
        <v>170</v>
      </c>
      <c r="F330" s="125"/>
      <c r="G330" s="126"/>
      <c r="AB330" s="6"/>
    </row>
    <row r="331" spans="1:28" x14ac:dyDescent="0.25">
      <c r="A331" s="115" t="s">
        <v>176</v>
      </c>
      <c r="B331" s="127"/>
      <c r="C331" s="117">
        <f>SUM(C325:C330)</f>
        <v>1.0000000000000002</v>
      </c>
      <c r="D331" s="127"/>
      <c r="E331" s="119"/>
      <c r="F331" s="125"/>
      <c r="G331" s="126"/>
      <c r="AB331" s="6"/>
    </row>
    <row r="332" spans="1:28" x14ac:dyDescent="0.25">
      <c r="A332" s="115"/>
      <c r="B332" s="127"/>
      <c r="C332" s="55"/>
      <c r="D332" s="127"/>
      <c r="E332" s="121"/>
      <c r="F332" s="125"/>
      <c r="G332" s="126"/>
      <c r="AB332" s="6"/>
    </row>
    <row r="333" spans="1:28" ht="33" customHeight="1" thickBot="1" x14ac:dyDescent="0.3">
      <c r="A333" s="163" t="s">
        <v>179</v>
      </c>
      <c r="B333" s="164"/>
      <c r="C333" s="164"/>
      <c r="D333" s="164"/>
      <c r="E333" s="165"/>
      <c r="F333" s="125"/>
      <c r="G333" s="126"/>
      <c r="AB333" s="6"/>
    </row>
    <row r="334" spans="1:28" ht="15.75" thickBot="1" x14ac:dyDescent="0.3">
      <c r="A334" s="125"/>
      <c r="B334" s="125"/>
      <c r="C334" s="125"/>
      <c r="D334" s="125"/>
      <c r="E334" s="125"/>
      <c r="F334" s="125"/>
      <c r="G334" s="126"/>
      <c r="AB334" s="6"/>
    </row>
    <row r="335" spans="1:28" x14ac:dyDescent="0.25">
      <c r="A335" s="111" t="s">
        <v>180</v>
      </c>
      <c r="B335" s="112"/>
      <c r="C335" s="112"/>
      <c r="D335" s="112"/>
      <c r="E335" s="113"/>
      <c r="F335" s="125"/>
      <c r="G335" s="126"/>
      <c r="AB335" s="6"/>
    </row>
    <row r="336" spans="1:28" x14ac:dyDescent="0.25">
      <c r="A336" s="115" t="s">
        <v>169</v>
      </c>
      <c r="B336" s="116"/>
      <c r="C336" s="117">
        <v>0.83155608395124503</v>
      </c>
      <c r="D336" s="116"/>
      <c r="E336" s="31" t="s">
        <v>181</v>
      </c>
      <c r="F336" s="125"/>
      <c r="G336" s="126"/>
      <c r="AB336" s="6"/>
    </row>
    <row r="337" spans="1:28" x14ac:dyDescent="0.25">
      <c r="A337" s="115" t="s">
        <v>171</v>
      </c>
      <c r="B337" s="116"/>
      <c r="C337" s="117">
        <v>4.4276156815543637E-2</v>
      </c>
      <c r="D337" s="116"/>
      <c r="E337" s="31" t="s">
        <v>181</v>
      </c>
      <c r="F337" s="125"/>
      <c r="G337" s="126"/>
      <c r="AB337" s="6"/>
    </row>
    <row r="338" spans="1:28" x14ac:dyDescent="0.25">
      <c r="A338" s="115" t="s">
        <v>172</v>
      </c>
      <c r="B338" s="116"/>
      <c r="C338" s="117">
        <v>3.1354962756764845E-2</v>
      </c>
      <c r="D338" s="116"/>
      <c r="E338" s="31" t="s">
        <v>181</v>
      </c>
      <c r="F338" s="125"/>
      <c r="G338" s="126"/>
      <c r="AB338" s="6"/>
    </row>
    <row r="339" spans="1:28" x14ac:dyDescent="0.25">
      <c r="A339" s="115" t="s">
        <v>173</v>
      </c>
      <c r="B339" s="116"/>
      <c r="C339" s="117">
        <v>4.1116082181603175E-2</v>
      </c>
      <c r="D339" s="116"/>
      <c r="E339" s="31" t="s">
        <v>181</v>
      </c>
      <c r="F339" s="125"/>
      <c r="G339" s="126"/>
      <c r="AB339" s="6"/>
    </row>
    <row r="340" spans="1:28" x14ac:dyDescent="0.25">
      <c r="A340" s="115" t="s">
        <v>174</v>
      </c>
      <c r="B340" s="116"/>
      <c r="C340" s="117">
        <v>5.1696714294843391E-2</v>
      </c>
      <c r="D340" s="116"/>
      <c r="E340" s="31" t="s">
        <v>181</v>
      </c>
      <c r="F340" s="125"/>
      <c r="G340" s="126"/>
      <c r="AB340" s="6"/>
    </row>
    <row r="341" spans="1:28" x14ac:dyDescent="0.25">
      <c r="A341" s="115" t="s">
        <v>175</v>
      </c>
      <c r="B341" s="116"/>
      <c r="C341" s="117">
        <v>0</v>
      </c>
      <c r="D341" s="116"/>
      <c r="E341" s="31" t="s">
        <v>181</v>
      </c>
      <c r="F341" s="125"/>
      <c r="G341" s="126"/>
      <c r="AB341" s="6"/>
    </row>
    <row r="342" spans="1:28" x14ac:dyDescent="0.25">
      <c r="A342" s="115" t="s">
        <v>176</v>
      </c>
      <c r="B342" s="116"/>
      <c r="C342" s="117">
        <f>SUM(C336:C341)</f>
        <v>1.0000000000000002</v>
      </c>
      <c r="D342" s="116"/>
      <c r="E342" s="119"/>
      <c r="F342" s="125"/>
      <c r="G342" s="126"/>
      <c r="AB342" s="6"/>
    </row>
    <row r="343" spans="1:28" x14ac:dyDescent="0.25">
      <c r="A343" s="115"/>
      <c r="B343" s="116"/>
      <c r="C343" s="55"/>
      <c r="D343" s="116"/>
      <c r="E343" s="121"/>
      <c r="F343" s="125"/>
      <c r="G343" s="126"/>
      <c r="AB343" s="6"/>
    </row>
    <row r="344" spans="1:28" ht="30" customHeight="1" thickBot="1" x14ac:dyDescent="0.3">
      <c r="A344" s="163" t="s">
        <v>177</v>
      </c>
      <c r="B344" s="164"/>
      <c r="C344" s="164"/>
      <c r="D344" s="164"/>
      <c r="E344" s="165"/>
      <c r="F344" s="125"/>
      <c r="G344" s="126"/>
      <c r="AB344" s="6"/>
    </row>
    <row r="345" spans="1:28" ht="15.75" thickBot="1" x14ac:dyDescent="0.3">
      <c r="A345" s="125"/>
      <c r="B345" s="125"/>
      <c r="C345" s="125"/>
      <c r="D345" s="125"/>
      <c r="E345" s="125"/>
      <c r="F345" s="125"/>
      <c r="G345" s="126"/>
      <c r="AB345" s="6"/>
    </row>
    <row r="346" spans="1:28" x14ac:dyDescent="0.25">
      <c r="A346" s="111" t="s">
        <v>182</v>
      </c>
      <c r="B346" s="112"/>
      <c r="C346" s="112"/>
      <c r="D346" s="112"/>
      <c r="E346" s="113"/>
      <c r="F346" s="125"/>
      <c r="G346" s="126"/>
      <c r="AB346" s="6"/>
    </row>
    <row r="347" spans="1:28" x14ac:dyDescent="0.25">
      <c r="A347" s="115" t="s">
        <v>169</v>
      </c>
      <c r="B347" s="127"/>
      <c r="C347" s="117">
        <v>0.87688832938388628</v>
      </c>
      <c r="D347" s="127"/>
      <c r="E347" s="32" t="s">
        <v>181</v>
      </c>
      <c r="F347" s="125"/>
      <c r="G347" s="126"/>
      <c r="AB347" s="6"/>
    </row>
    <row r="348" spans="1:28" x14ac:dyDescent="0.25">
      <c r="A348" s="115" t="s">
        <v>171</v>
      </c>
      <c r="B348" s="127"/>
      <c r="C348" s="117">
        <v>4.6689869668246446E-2</v>
      </c>
      <c r="D348" s="127"/>
      <c r="E348" s="32" t="s">
        <v>181</v>
      </c>
      <c r="F348" s="125"/>
      <c r="G348" s="126"/>
      <c r="AB348" s="6"/>
    </row>
    <row r="349" spans="1:28" x14ac:dyDescent="0.25">
      <c r="A349" s="115" t="s">
        <v>172</v>
      </c>
      <c r="B349" s="127"/>
      <c r="C349" s="117">
        <v>3.3064277251184833E-2</v>
      </c>
      <c r="D349" s="127"/>
      <c r="E349" s="32" t="s">
        <v>181</v>
      </c>
      <c r="F349" s="125"/>
      <c r="G349" s="126"/>
      <c r="AB349" s="6"/>
    </row>
    <row r="350" spans="1:28" x14ac:dyDescent="0.25">
      <c r="A350" s="115" t="s">
        <v>173</v>
      </c>
      <c r="B350" s="127"/>
      <c r="C350" s="117">
        <v>4.3357523696682471E-2</v>
      </c>
      <c r="D350" s="127"/>
      <c r="E350" s="32" t="s">
        <v>181</v>
      </c>
      <c r="F350" s="125"/>
      <c r="G350" s="126"/>
      <c r="AB350" s="6"/>
    </row>
    <row r="351" spans="1:28" x14ac:dyDescent="0.25">
      <c r="A351" s="115" t="s">
        <v>174</v>
      </c>
      <c r="B351" s="127"/>
      <c r="C351" s="117">
        <v>0</v>
      </c>
      <c r="D351" s="127"/>
      <c r="E351" s="32" t="s">
        <v>181</v>
      </c>
      <c r="F351" s="125"/>
      <c r="G351" s="126"/>
      <c r="AB351" s="6"/>
    </row>
    <row r="352" spans="1:28" x14ac:dyDescent="0.25">
      <c r="A352" s="115" t="s">
        <v>175</v>
      </c>
      <c r="B352" s="127"/>
      <c r="C352" s="117">
        <v>0</v>
      </c>
      <c r="D352" s="127"/>
      <c r="E352" s="32" t="s">
        <v>181</v>
      </c>
      <c r="F352" s="125"/>
      <c r="G352" s="126"/>
      <c r="AB352" s="6"/>
    </row>
    <row r="353" spans="1:28" x14ac:dyDescent="0.25">
      <c r="A353" s="115" t="s">
        <v>176</v>
      </c>
      <c r="B353" s="127"/>
      <c r="C353" s="117">
        <f>SUM(C347:C352)</f>
        <v>1</v>
      </c>
      <c r="D353" s="127"/>
      <c r="E353" s="119"/>
      <c r="F353" s="125"/>
      <c r="G353" s="126"/>
      <c r="AB353" s="6"/>
    </row>
    <row r="354" spans="1:28" x14ac:dyDescent="0.25">
      <c r="A354" s="115"/>
      <c r="B354" s="127"/>
      <c r="C354" s="55"/>
      <c r="D354" s="127"/>
      <c r="E354" s="121"/>
      <c r="F354" s="125"/>
      <c r="G354" s="126"/>
      <c r="AB354" s="6"/>
    </row>
    <row r="355" spans="1:28" ht="31.5" customHeight="1" thickBot="1" x14ac:dyDescent="0.3">
      <c r="A355" s="163" t="s">
        <v>179</v>
      </c>
      <c r="B355" s="164"/>
      <c r="C355" s="164"/>
      <c r="D355" s="164"/>
      <c r="E355" s="165"/>
      <c r="F355" s="125"/>
      <c r="G355" s="126"/>
      <c r="AB355" s="6"/>
    </row>
    <row r="356" spans="1:28" ht="15.75" thickBot="1" x14ac:dyDescent="0.3">
      <c r="A356" s="125"/>
      <c r="B356" s="125"/>
      <c r="C356" s="125"/>
      <c r="D356" s="125"/>
      <c r="E356" s="125"/>
      <c r="F356" s="125"/>
      <c r="G356" s="126"/>
      <c r="AB356" s="6"/>
    </row>
    <row r="357" spans="1:28" x14ac:dyDescent="0.25">
      <c r="A357" s="111" t="s">
        <v>183</v>
      </c>
      <c r="B357" s="112"/>
      <c r="C357" s="112"/>
      <c r="D357" s="112"/>
      <c r="E357" s="113"/>
      <c r="F357" s="55"/>
      <c r="G357" s="122"/>
    </row>
    <row r="358" spans="1:28" x14ac:dyDescent="0.25">
      <c r="A358" s="115" t="s">
        <v>169</v>
      </c>
      <c r="B358" s="116"/>
      <c r="C358" s="117">
        <v>0.86248360064092455</v>
      </c>
      <c r="D358" s="116"/>
      <c r="E358" s="31" t="s">
        <v>184</v>
      </c>
      <c r="F358" s="116"/>
      <c r="G358" s="120"/>
    </row>
    <row r="359" spans="1:28" x14ac:dyDescent="0.25">
      <c r="A359" s="115" t="s">
        <v>171</v>
      </c>
      <c r="B359" s="116"/>
      <c r="C359" s="117">
        <v>5.4800421034269034E-2</v>
      </c>
      <c r="D359" s="116"/>
      <c r="E359" s="31" t="s">
        <v>184</v>
      </c>
      <c r="F359" s="116"/>
      <c r="G359" s="120"/>
    </row>
    <row r="360" spans="1:28" x14ac:dyDescent="0.25">
      <c r="A360" s="115" t="s">
        <v>172</v>
      </c>
      <c r="B360" s="116"/>
      <c r="C360" s="117">
        <v>3.4069890499083266E-2</v>
      </c>
      <c r="D360" s="116"/>
      <c r="E360" s="31" t="s">
        <v>184</v>
      </c>
      <c r="F360" s="116"/>
      <c r="G360" s="120"/>
    </row>
    <row r="361" spans="1:28" x14ac:dyDescent="0.25">
      <c r="A361" s="115" t="s">
        <v>173</v>
      </c>
      <c r="B361" s="116"/>
      <c r="C361" s="117">
        <v>3.9190307422570382E-2</v>
      </c>
      <c r="D361" s="116"/>
      <c r="E361" s="31" t="s">
        <v>184</v>
      </c>
      <c r="F361" s="116"/>
      <c r="G361" s="128"/>
    </row>
    <row r="362" spans="1:28" x14ac:dyDescent="0.25">
      <c r="A362" s="115" t="s">
        <v>174</v>
      </c>
      <c r="B362" s="116"/>
      <c r="C362" s="117">
        <v>8.8297650308043832E-3</v>
      </c>
      <c r="D362" s="116"/>
      <c r="E362" s="31" t="s">
        <v>184</v>
      </c>
      <c r="F362" s="116"/>
      <c r="G362" s="128"/>
    </row>
    <row r="363" spans="1:28" x14ac:dyDescent="0.25">
      <c r="A363" s="115" t="s">
        <v>175</v>
      </c>
      <c r="B363" s="116"/>
      <c r="C363" s="117">
        <v>6.2601537234832682E-4</v>
      </c>
      <c r="D363" s="116"/>
      <c r="E363" s="31" t="s">
        <v>184</v>
      </c>
      <c r="F363" s="116"/>
      <c r="G363" s="128"/>
    </row>
    <row r="364" spans="1:28" x14ac:dyDescent="0.25">
      <c r="A364" s="115" t="s">
        <v>176</v>
      </c>
      <c r="B364" s="116"/>
      <c r="C364" s="117">
        <f>SUM(C358:C363)</f>
        <v>0.99999999999999989</v>
      </c>
      <c r="D364" s="116"/>
      <c r="E364" s="119"/>
      <c r="F364" s="116"/>
      <c r="G364" s="128"/>
    </row>
    <row r="365" spans="1:28" x14ac:dyDescent="0.25">
      <c r="A365" s="115"/>
      <c r="B365" s="116"/>
      <c r="C365" s="55"/>
      <c r="D365" s="116"/>
      <c r="E365" s="121"/>
      <c r="F365" s="116"/>
      <c r="G365" s="52"/>
    </row>
    <row r="366" spans="1:28" ht="30.75" customHeight="1" thickBot="1" x14ac:dyDescent="0.3">
      <c r="A366" s="163" t="s">
        <v>185</v>
      </c>
      <c r="B366" s="164"/>
      <c r="C366" s="164"/>
      <c r="D366" s="164"/>
      <c r="E366" s="165"/>
      <c r="F366" s="129"/>
      <c r="G366" s="130"/>
    </row>
    <row r="367" spans="1:28" x14ac:dyDescent="0.25">
      <c r="A367" s="125"/>
      <c r="B367" s="125"/>
      <c r="C367" s="125"/>
      <c r="D367" s="125"/>
      <c r="E367" s="125"/>
      <c r="F367" s="129"/>
      <c r="G367" s="33"/>
      <c r="P367" s="131"/>
      <c r="Q367" s="131"/>
    </row>
    <row r="368" spans="1:28" s="133" customFormat="1" ht="15" customHeight="1" x14ac:dyDescent="0.25">
      <c r="A368" s="132" t="s">
        <v>186</v>
      </c>
      <c r="B368" s="132"/>
      <c r="C368" s="132"/>
      <c r="D368" s="132"/>
      <c r="E368" s="132"/>
      <c r="F368" s="132"/>
      <c r="G368" s="132"/>
      <c r="H368" s="132"/>
      <c r="I368" s="132"/>
      <c r="J368" s="132"/>
      <c r="K368" s="132"/>
      <c r="L368" s="132"/>
      <c r="M368" s="38"/>
      <c r="N368" s="38"/>
      <c r="O368" s="38"/>
      <c r="P368" s="38"/>
      <c r="Q368" s="38"/>
    </row>
    <row r="369" spans="1:17" x14ac:dyDescent="0.25">
      <c r="A369" s="125"/>
      <c r="B369" s="125"/>
      <c r="C369" s="125"/>
      <c r="D369" s="125"/>
      <c r="E369" s="125"/>
      <c r="F369" s="129"/>
      <c r="G369" s="129"/>
      <c r="M369" s="125"/>
      <c r="P369" s="125"/>
      <c r="Q369" s="125"/>
    </row>
    <row r="370" spans="1:17" ht="45" customHeight="1" x14ac:dyDescent="0.25">
      <c r="A370" s="156" t="s">
        <v>187</v>
      </c>
      <c r="B370" s="156"/>
      <c r="C370" s="156"/>
      <c r="D370" s="156"/>
      <c r="E370" s="156"/>
      <c r="F370" s="156"/>
      <c r="G370" s="156"/>
      <c r="H370" s="156"/>
      <c r="I370" s="156"/>
      <c r="J370" s="156"/>
      <c r="K370" s="156"/>
      <c r="L370" s="156"/>
      <c r="M370" s="156"/>
      <c r="P370" s="125"/>
      <c r="Q370" s="125"/>
    </row>
    <row r="371" spans="1:17" x14ac:dyDescent="0.25">
      <c r="A371" s="125"/>
      <c r="B371" s="125"/>
      <c r="C371" s="125"/>
      <c r="D371" s="125"/>
      <c r="E371" s="125"/>
      <c r="F371" s="125"/>
      <c r="G371" s="125"/>
      <c r="H371" s="125"/>
      <c r="I371" s="125"/>
      <c r="J371" s="125"/>
      <c r="K371" s="125"/>
      <c r="L371" s="125"/>
      <c r="M371" s="131"/>
      <c r="N371" s="131"/>
      <c r="O371" s="131"/>
      <c r="P371" s="131"/>
      <c r="Q371" s="131"/>
    </row>
    <row r="372" spans="1:17" ht="15" customHeight="1" x14ac:dyDescent="0.25">
      <c r="A372" s="132" t="s">
        <v>188</v>
      </c>
      <c r="B372" s="131"/>
      <c r="C372" s="131"/>
      <c r="D372" s="131"/>
      <c r="E372" s="131"/>
      <c r="F372" s="131"/>
      <c r="G372" s="131"/>
      <c r="H372" s="131"/>
      <c r="I372" s="131"/>
      <c r="J372" s="131"/>
      <c r="K372" s="131"/>
      <c r="L372" s="131"/>
      <c r="M372" s="125"/>
      <c r="P372" s="125"/>
      <c r="Q372" s="125"/>
    </row>
    <row r="373" spans="1:17" x14ac:dyDescent="0.25">
      <c r="A373" s="125"/>
      <c r="B373" s="125"/>
      <c r="C373" s="125"/>
      <c r="D373" s="125"/>
      <c r="E373" s="125"/>
      <c r="F373" s="125"/>
      <c r="G373" s="125"/>
      <c r="H373" s="125"/>
      <c r="I373" s="125"/>
      <c r="J373" s="125"/>
      <c r="K373" s="125"/>
      <c r="L373" s="125"/>
      <c r="M373" s="125"/>
      <c r="P373" s="125"/>
      <c r="Q373" s="125"/>
    </row>
    <row r="374" spans="1:17" x14ac:dyDescent="0.25">
      <c r="A374" s="132" t="s">
        <v>189</v>
      </c>
      <c r="B374" s="125"/>
      <c r="C374" s="125"/>
      <c r="D374" s="125"/>
      <c r="E374" s="125"/>
      <c r="F374" s="125"/>
      <c r="G374" s="125"/>
      <c r="H374" s="125"/>
      <c r="I374" s="125"/>
      <c r="J374" s="125"/>
      <c r="K374" s="125"/>
      <c r="L374" s="125"/>
      <c r="M374" s="125"/>
      <c r="P374" s="125"/>
      <c r="Q374" s="125"/>
    </row>
    <row r="375" spans="1:17" x14ac:dyDescent="0.25">
      <c r="A375" s="125"/>
      <c r="B375" s="125"/>
      <c r="C375" s="125"/>
      <c r="D375" s="125"/>
      <c r="E375" s="125"/>
      <c r="F375" s="125"/>
      <c r="G375" s="125"/>
      <c r="H375" s="125"/>
      <c r="I375" s="125"/>
      <c r="J375" s="125"/>
      <c r="K375" s="125"/>
      <c r="L375" s="125"/>
      <c r="M375" s="125"/>
      <c r="N375" s="125"/>
      <c r="O375" s="125"/>
    </row>
    <row r="376" spans="1:17" x14ac:dyDescent="0.25">
      <c r="A376" s="109" t="s">
        <v>190</v>
      </c>
      <c r="B376" s="38" t="s">
        <v>191</v>
      </c>
      <c r="M376" s="125"/>
      <c r="N376" s="125"/>
      <c r="O376" s="125"/>
    </row>
    <row r="377" spans="1:17" x14ac:dyDescent="0.25">
      <c r="A377" s="109"/>
      <c r="M377" s="131"/>
      <c r="N377" s="131"/>
      <c r="O377" s="131"/>
    </row>
    <row r="378" spans="1:17" x14ac:dyDescent="0.25">
      <c r="A378" s="109" t="s">
        <v>192</v>
      </c>
      <c r="B378" s="38" t="s">
        <v>193</v>
      </c>
      <c r="M378" s="125"/>
      <c r="N378" s="125"/>
      <c r="O378" s="125"/>
    </row>
    <row r="379" spans="1:17" ht="15.75" thickBot="1" x14ac:dyDescent="0.3"/>
    <row r="380" spans="1:17" ht="15.75" thickBot="1" x14ac:dyDescent="0.3">
      <c r="A380" s="134"/>
      <c r="B380" s="108" t="s">
        <v>194</v>
      </c>
    </row>
  </sheetData>
  <mergeCells count="13">
    <mergeCell ref="A370:M370"/>
    <mergeCell ref="A1:AC1"/>
    <mergeCell ref="A2:AC2"/>
    <mergeCell ref="A3:AC3"/>
    <mergeCell ref="A4:AC4"/>
    <mergeCell ref="A6:AC6"/>
    <mergeCell ref="Q9:W9"/>
    <mergeCell ref="Y9:AA9"/>
    <mergeCell ref="A322:E322"/>
    <mergeCell ref="A333:E333"/>
    <mergeCell ref="A344:E344"/>
    <mergeCell ref="A355:E355"/>
    <mergeCell ref="A366:E366"/>
  </mergeCells>
  <hyperlinks>
    <hyperlink ref="AE1" location="'WP - Summary'!A1" display="Summary" xr:uid="{98D79454-D475-45BD-9B1F-BF7CABADC5BD}"/>
    <hyperlink ref="G38" location="'WP - PIS Detail'!A1" display="WP - PIS Detail" xr:uid="{9B7450F7-D1D3-4F13-9001-621036B0EAE0}"/>
    <hyperlink ref="G46" location="'WP - PIS Detail'!A1" display="WP - PIS Detail" xr:uid="{7E83EABD-F388-46EC-ADC5-EAD728080AD1}"/>
    <hyperlink ref="G55" location="'WP - PIS Detail'!A1" display="WP - PIS Detail" xr:uid="{02DE2C62-5820-42F3-AECF-6C7169EB0DA6}"/>
    <hyperlink ref="G64" location="'WP - PIS Detail'!A1" display="WP - PIS Detail" xr:uid="{7F9AA56B-2C9D-40F8-9728-88A4BDBF92B9}"/>
    <hyperlink ref="G77" location="'WP - PIS Detail'!A1" display="WP - PIS Detail" xr:uid="{6967F35A-AC61-4E20-9C2B-58B9DD6DB64D}"/>
    <hyperlink ref="G85" location="'WP - PIS Detail'!A1" display="WP - PIS Detail" xr:uid="{648E9F2A-7616-4C56-B589-8616B7920818}"/>
    <hyperlink ref="G95" location="'WP - PIS Detail'!A1" display="WP - PIS Detail" xr:uid="{854C602D-7F50-4622-AE91-7CC3ABA6D862}"/>
    <hyperlink ref="G125" location="'WP - PIS Detail'!A1" display="WP - PIS Detail" xr:uid="{F9243C3F-C996-4BD1-9A62-C6B085870057}"/>
    <hyperlink ref="G134" location="'WP - PIS Detail'!A1" display="WP - PIS Detail" xr:uid="{88EACE0B-0D27-48AE-A380-7B365CA87B57}"/>
    <hyperlink ref="G143" location="'WP - PIS Detail'!A1" display="WP - PIS Detail" xr:uid="{D93C5C22-31D3-4368-BB9A-0B5FF4DD1032}"/>
    <hyperlink ref="G146" location="'WP - PIS Detail'!A1" display="WP - PIS Detail" xr:uid="{2D595115-3A47-4CC0-B658-E66E7959100C}"/>
    <hyperlink ref="G155" location="'WP - PIS Detail'!A1" display="WP - PIS Detail" xr:uid="{1253AC6B-CD16-42AB-9B0B-E1391EE92B1A}"/>
    <hyperlink ref="G164" location="'WP - PIS Detail'!A1" display="WP - PIS Detail" xr:uid="{8C184FB3-33E7-4734-A5E7-A7BCB6230ABF}"/>
    <hyperlink ref="G173" location="'WP - PIS Detail'!A1" display="WP - PIS Detail" xr:uid="{8E42FB3A-386A-4BEE-8C47-0C48E5EA795E}"/>
    <hyperlink ref="G182" location="'WP - PIS Detail'!A1" display="WP - PIS Detail" xr:uid="{EE764203-0E70-4815-ACAA-95505820AFE8}"/>
    <hyperlink ref="G223" location="'WP - PIS Detail'!A1" display="WP - PIS Detail" xr:uid="{D91F9D29-6692-427F-B59A-59484C03E9F0}"/>
    <hyperlink ref="G261" location="'WP - PIS Detail'!A1" display="WP - PIS Detail" xr:uid="{206A23E1-C6C1-47BB-9809-99D76EF6157D}"/>
    <hyperlink ref="G286" location="'WP - PIS Detail'!A1" display="WP - PIS Detail" xr:uid="{432BCDEF-A0DE-4A7F-9B28-A30270C55948}"/>
    <hyperlink ref="G302" location="'WP - PIS Detail'!A1" display="WP - PIS Detail (B)" xr:uid="{9FD634C4-38A5-43DC-9383-A66F20799258}"/>
    <hyperlink ref="E314" location="'WP - Coin. Peak Allocator Prod'!A1" display="WP - 12 Month Average Peak Allocator Prod" xr:uid="{06ADDFA3-52BD-4C39-B19E-08211A52181C}"/>
    <hyperlink ref="E358" location="'WP - Int &amp; Gen Allocator'!A1" display="WP - Intangible &amp; General Plant Allocator" xr:uid="{275CE812-2982-4587-B547-7667A54F9BFD}"/>
    <hyperlink ref="E359:E363" location="'WP - Int &amp; Gen Allocator'!A1" display="WP - Intangible &amp; General Plant Allocator" xr:uid="{4ECB19D8-B4A0-4B9F-B00F-72211823DC34}"/>
    <hyperlink ref="E336" location="'WP - Coin. Peak Allocator Trans'!A1" display="WP - 12 Month Average Peak Allocator Trans" xr:uid="{E5F28FE4-5CF9-4E63-922B-1252B4F76760}"/>
    <hyperlink ref="E315:E319" location="'WP - Coin. Peak Allocator Prod'!A1" display="WP - 12 Month Average Peak Allocator Prod" xr:uid="{C9DB25D1-9D1D-4A4F-B8D2-CCE4109E1EA6}"/>
    <hyperlink ref="E337:E341" location="'WP - Coin. Peak Allocator Trans'!A1" display="WP - 12 Month Average Peak Allocator Trans" xr:uid="{FE709985-239F-4779-88A5-9BE19DD99D78}"/>
    <hyperlink ref="G106" location="'WP - PIS Detail'!A1" display="WP - PIS Detail" xr:uid="{B71AAD6C-68D7-40CC-B1F7-9FF00CD76537}"/>
    <hyperlink ref="G115" location="'WP - PIS Detail'!A1" display="WP - PIS Detail" xr:uid="{2A2AF133-5EEA-48D4-80D3-20CE21F276AE}"/>
    <hyperlink ref="G103" location="'WP - PIS Detail'!A1" display="WP - PIS Detail" xr:uid="{348378A8-1241-405C-815E-8CC3F4077E90}"/>
    <hyperlink ref="E325" location="'WP - Coin. Peak Allocator Prod'!A1" display="WP - 12 Month Average Peak Allocator Prod" xr:uid="{DB0F5AB0-BABD-4A5A-A37A-B3E52D9273D3}"/>
    <hyperlink ref="E326:E330" location="'WP - Coin. Peak Allocator Prod'!A1" display="WP - 12 Month Average Peak Allocator Prod" xr:uid="{21F8C2C4-E31E-4E43-8C7A-3829FBEC0688}"/>
    <hyperlink ref="E347" location="'WP - Coin. Peak Allocator Trans'!A1" display="WP - 12 Month Average Peak Allocator Trans" xr:uid="{9E6C96D2-2F54-4FA4-B5E1-4078D7332352}"/>
    <hyperlink ref="E348:E352" location="'WP - Coin. Peak Allocator Trans'!A1" display="WP - 12 Month Average Peak Allocator Trans" xr:uid="{E242EEDE-A65C-488C-ACEC-D981A48FB764}"/>
    <hyperlink ref="G234" location="'WP - Plant Wind'!A1" display="WP - PIS Wind" xr:uid="{16882677-F95B-4ADE-8D93-2D21985F7BC4}"/>
    <hyperlink ref="G242" location="'WP - Plant Wind'!A1" display="WP - PIS Wind" xr:uid="{C3C34B45-195E-451F-9F04-0CE0392A3063}"/>
    <hyperlink ref="G20" location="'WP - Plant Wind'!A1" display="WP - PIS Wind" xr:uid="{9F170839-BA94-4232-879D-33005A375A80}"/>
    <hyperlink ref="G26" location="'WP - Plant Wind'!A1" display="WP - PIS Wind" xr:uid="{E05B84C4-B73D-4880-9F29-4E8609EAFA77}"/>
    <hyperlink ref="G14" location="'WP - PIS Detail'!A1" display="WP - PIS Detail" xr:uid="{6EF8CD6F-6051-401D-A4EA-153907C0B5FA}"/>
    <hyperlink ref="G31" location="'WP - Plant Wind'!A1" display="WP - PIS Wind" xr:uid="{DE95FBA1-1E23-4E75-9342-510CFCF01B02}"/>
    <hyperlink ref="G210" location="'WP - Plant Wind'!A1" display="WP - PIS Wind" xr:uid="{50F45FC1-ABDA-422C-A7BF-C3C07AE7AAE0}"/>
    <hyperlink ref="G192" location="'WP - Plant Wind'!A1" display="WP - PIS Wind" xr:uid="{0073A559-A5A8-4F99-9122-2D2600BEAAB5}"/>
    <hyperlink ref="G201" location="'WP - Plant Wind'!A1" display="WP - PIS Wind" xr:uid="{1583958F-CDCA-496A-A99D-8D09BC7E56F0}"/>
    <hyperlink ref="G250" location="'WP - Plant Wind'!A1" display="WP - PIS Wind" xr:uid="{992751E7-C189-4D96-9FDC-200C00391A83}"/>
  </hyperlinks>
  <pageMargins left="0.25" right="0.25" top="0.75" bottom="0.75" header="0.3" footer="0.3"/>
  <pageSetup scale="41" fitToHeight="0" orientation="landscape" r:id="rId1"/>
  <rowBreaks count="2" manualBreakCount="2">
    <brk id="83" max="16383" man="1"/>
    <brk id="31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E7ACB-5BDB-4795-BF6B-8A5B0CC28E61}">
  <sheetPr>
    <pageSetUpPr fitToPage="1"/>
  </sheetPr>
  <dimension ref="A1:AE381"/>
  <sheetViews>
    <sheetView zoomScale="90" zoomScaleNormal="90" workbookViewId="0">
      <pane ySplit="10" topLeftCell="A11" activePane="bottomLeft" state="frozen"/>
      <selection activeCell="F1" sqref="A1:XFD1048576"/>
      <selection pane="bottomLeft" activeCell="A4" sqref="A4:AC4"/>
    </sheetView>
  </sheetViews>
  <sheetFormatPr defaultColWidth="9.140625" defaultRowHeight="15" x14ac:dyDescent="0.25"/>
  <cols>
    <col min="1" max="1" width="11.5703125" style="38" customWidth="1"/>
    <col min="2" max="2" width="2.7109375" style="38" customWidth="1"/>
    <col min="3" max="3" width="11.140625" style="38" bestFit="1" customWidth="1"/>
    <col min="4" max="4" width="2.7109375" style="38" customWidth="1"/>
    <col min="5" max="5" width="50.28515625" style="38" customWidth="1"/>
    <col min="6" max="6" width="2.7109375" style="38" customWidth="1"/>
    <col min="7" max="7" width="18.140625" style="38" bestFit="1" customWidth="1"/>
    <col min="8" max="8" width="2.7109375" style="38" customWidth="1"/>
    <col min="9" max="9" width="18" style="38" bestFit="1" customWidth="1"/>
    <col min="10" max="10" width="2.7109375" style="38" customWidth="1"/>
    <col min="11" max="11" width="19.28515625" style="38" bestFit="1" customWidth="1"/>
    <col min="12" max="12" width="4" style="38" bestFit="1" customWidth="1"/>
    <col min="13" max="13" width="12.28515625" style="38" customWidth="1"/>
    <col min="14" max="14" width="2.7109375" style="38" customWidth="1"/>
    <col min="15" max="15" width="17.85546875" style="38" bestFit="1" customWidth="1"/>
    <col min="16" max="16" width="2.7109375" style="38" customWidth="1"/>
    <col min="17" max="17" width="16.28515625" style="38" bestFit="1" customWidth="1"/>
    <col min="18" max="18" width="2.7109375" style="38" customWidth="1"/>
    <col min="19" max="19" width="15.140625" style="38" bestFit="1" customWidth="1"/>
    <col min="20" max="20" width="2.7109375" style="38" customWidth="1"/>
    <col min="21" max="21" width="15.140625" style="38" bestFit="1" customWidth="1"/>
    <col min="22" max="22" width="2.7109375" style="38" customWidth="1"/>
    <col min="23" max="23" width="15.140625" style="38" bestFit="1" customWidth="1"/>
    <col min="24" max="24" width="2.7109375" style="38" customWidth="1"/>
    <col min="25" max="25" width="12.7109375" style="38" customWidth="1"/>
    <col min="26" max="26" width="2.7109375" style="38" customWidth="1"/>
    <col min="27" max="27" width="13.42578125" style="38" bestFit="1" customWidth="1"/>
    <col min="28" max="28" width="3.140625" style="38" customWidth="1"/>
    <col min="29" max="29" width="17.85546875" style="38" bestFit="1" customWidth="1"/>
    <col min="30" max="30" width="2.7109375" style="38" customWidth="1"/>
    <col min="31" max="31" width="10.5703125" style="38" bestFit="1" customWidth="1"/>
    <col min="32" max="16384" width="9.140625" style="38"/>
  </cols>
  <sheetData>
    <row r="1" spans="1:31" x14ac:dyDescent="0.25">
      <c r="A1" s="157" t="s">
        <v>0</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E1" s="45" t="s">
        <v>1</v>
      </c>
    </row>
    <row r="2" spans="1:31" x14ac:dyDescent="0.25">
      <c r="A2" s="158" t="s">
        <v>2</v>
      </c>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row>
    <row r="3" spans="1:31" x14ac:dyDescent="0.25">
      <c r="A3" s="158" t="s">
        <v>195</v>
      </c>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row>
    <row r="4" spans="1:31" x14ac:dyDescent="0.25">
      <c r="A4" s="158" t="s">
        <v>4</v>
      </c>
      <c r="B4" s="158"/>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row>
    <row r="5" spans="1:31" x14ac:dyDescent="0.25">
      <c r="A5" s="47" t="s">
        <v>231</v>
      </c>
      <c r="B5" s="47"/>
      <c r="C5" s="48"/>
      <c r="D5" s="48"/>
      <c r="E5" s="48"/>
      <c r="F5" s="48"/>
      <c r="G5" s="49"/>
      <c r="H5" s="48"/>
      <c r="I5" s="49"/>
      <c r="J5" s="49"/>
      <c r="K5" s="50"/>
      <c r="L5" s="50"/>
      <c r="M5" s="49"/>
      <c r="N5" s="49"/>
      <c r="O5" s="49"/>
      <c r="P5" s="49"/>
      <c r="Q5" s="49"/>
      <c r="R5" s="49"/>
      <c r="S5" s="49"/>
      <c r="T5" s="49"/>
      <c r="U5" s="49"/>
      <c r="V5" s="49"/>
      <c r="W5" s="49"/>
      <c r="X5" s="49"/>
      <c r="Y5" s="49"/>
      <c r="Z5" s="49"/>
      <c r="AA5" s="49"/>
      <c r="AB5" s="49"/>
      <c r="AC5" s="49"/>
    </row>
    <row r="6" spans="1:31" x14ac:dyDescent="0.25">
      <c r="A6" s="159" t="s">
        <v>5</v>
      </c>
      <c r="B6" s="159"/>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row>
    <row r="8" spans="1:31" ht="15.75" thickBot="1" x14ac:dyDescent="0.3">
      <c r="A8" s="49"/>
      <c r="B8" s="49"/>
      <c r="C8" s="49"/>
      <c r="D8" s="49"/>
      <c r="E8" s="49"/>
      <c r="F8" s="49"/>
      <c r="G8" s="49"/>
      <c r="H8" s="49"/>
      <c r="I8" s="52"/>
      <c r="J8" s="52"/>
      <c r="K8" s="53"/>
      <c r="L8" s="54"/>
      <c r="M8" s="55"/>
      <c r="N8" s="55"/>
      <c r="O8" s="49"/>
      <c r="P8" s="49"/>
      <c r="Q8" s="49"/>
      <c r="R8" s="49"/>
      <c r="S8" s="49"/>
      <c r="T8" s="49"/>
      <c r="U8" s="49"/>
      <c r="V8" s="49"/>
      <c r="W8" s="49"/>
      <c r="X8" s="49"/>
      <c r="Y8" s="49"/>
      <c r="Z8" s="49"/>
      <c r="AA8" s="49"/>
      <c r="AB8" s="49"/>
      <c r="AC8" s="49"/>
    </row>
    <row r="9" spans="1:31" ht="15.75" thickBot="1" x14ac:dyDescent="0.3">
      <c r="A9" s="52"/>
      <c r="B9" s="52"/>
      <c r="C9" s="52"/>
      <c r="D9" s="52"/>
      <c r="E9" s="49"/>
      <c r="F9" s="49"/>
      <c r="G9" s="49"/>
      <c r="H9" s="49"/>
      <c r="I9" s="56" t="s">
        <v>6</v>
      </c>
      <c r="J9" s="52"/>
      <c r="K9" s="57"/>
      <c r="L9" s="58"/>
      <c r="M9" s="59"/>
      <c r="N9" s="55"/>
      <c r="O9" s="60" t="s">
        <v>7</v>
      </c>
      <c r="P9" s="49"/>
      <c r="Q9" s="160" t="s">
        <v>8</v>
      </c>
      <c r="R9" s="161"/>
      <c r="S9" s="161"/>
      <c r="T9" s="161"/>
      <c r="U9" s="161"/>
      <c r="V9" s="161"/>
      <c r="W9" s="162"/>
      <c r="X9" s="49"/>
      <c r="Y9" s="160" t="s">
        <v>9</v>
      </c>
      <c r="Z9" s="161"/>
      <c r="AA9" s="162"/>
      <c r="AB9" s="49"/>
      <c r="AC9" s="59"/>
    </row>
    <row r="10" spans="1:31" ht="30.75" thickBot="1" x14ac:dyDescent="0.3">
      <c r="A10" s="62" t="s">
        <v>10</v>
      </c>
      <c r="B10" s="63"/>
      <c r="C10" s="63" t="s">
        <v>11</v>
      </c>
      <c r="D10" s="63"/>
      <c r="E10" s="63" t="s">
        <v>12</v>
      </c>
      <c r="F10" s="63"/>
      <c r="G10" s="63" t="s">
        <v>13</v>
      </c>
      <c r="H10" s="136"/>
      <c r="I10" s="137" t="s">
        <v>14</v>
      </c>
      <c r="J10" s="52"/>
      <c r="K10" s="64" t="s">
        <v>15</v>
      </c>
      <c r="L10" s="58"/>
      <c r="M10" s="65" t="s">
        <v>13</v>
      </c>
      <c r="N10" s="52"/>
      <c r="O10" s="56" t="s">
        <v>16</v>
      </c>
      <c r="P10" s="52"/>
      <c r="Q10" s="66" t="s">
        <v>17</v>
      </c>
      <c r="R10" s="61"/>
      <c r="S10" s="67" t="s">
        <v>18</v>
      </c>
      <c r="T10" s="61"/>
      <c r="U10" s="67" t="s">
        <v>19</v>
      </c>
      <c r="V10" s="61"/>
      <c r="W10" s="68" t="s">
        <v>20</v>
      </c>
      <c r="X10" s="52"/>
      <c r="Y10" s="66" t="s">
        <v>21</v>
      </c>
      <c r="Z10" s="61"/>
      <c r="AA10" s="68" t="s">
        <v>22</v>
      </c>
      <c r="AB10" s="52"/>
      <c r="AC10" s="65" t="s">
        <v>7</v>
      </c>
    </row>
    <row r="11" spans="1:31" x14ac:dyDescent="0.25">
      <c r="A11" s="52"/>
      <c r="B11" s="52"/>
      <c r="C11" s="52" t="s">
        <v>23</v>
      </c>
      <c r="D11" s="52"/>
      <c r="E11" s="52" t="s">
        <v>24</v>
      </c>
      <c r="F11" s="52"/>
      <c r="G11" s="52" t="s">
        <v>25</v>
      </c>
      <c r="H11" s="52"/>
      <c r="I11" s="70" t="s">
        <v>26</v>
      </c>
      <c r="J11" s="52"/>
      <c r="K11" s="52" t="s">
        <v>27</v>
      </c>
      <c r="L11" s="70"/>
      <c r="M11" s="52" t="s">
        <v>28</v>
      </c>
      <c r="N11" s="52"/>
      <c r="O11" s="71" t="s">
        <v>29</v>
      </c>
      <c r="P11" s="71"/>
      <c r="Q11" s="71" t="s">
        <v>30</v>
      </c>
      <c r="R11" s="71"/>
      <c r="S11" s="71" t="s">
        <v>31</v>
      </c>
      <c r="T11" s="71"/>
      <c r="U11" s="71" t="s">
        <v>32</v>
      </c>
      <c r="V11" s="71"/>
      <c r="W11" s="71" t="s">
        <v>33</v>
      </c>
      <c r="X11" s="71"/>
      <c r="Y11" s="71" t="s">
        <v>34</v>
      </c>
      <c r="Z11" s="71"/>
      <c r="AA11" s="71" t="s">
        <v>35</v>
      </c>
      <c r="AB11" s="71"/>
      <c r="AC11" s="71" t="s">
        <v>36</v>
      </c>
    </row>
    <row r="12" spans="1:31" x14ac:dyDescent="0.25">
      <c r="A12" s="52"/>
      <c r="B12" s="52"/>
      <c r="C12" s="52"/>
      <c r="D12" s="52"/>
      <c r="E12" s="52"/>
      <c r="F12" s="52"/>
      <c r="G12" s="52"/>
      <c r="H12" s="52"/>
      <c r="I12" s="70"/>
      <c r="J12" s="52"/>
      <c r="K12" s="52"/>
      <c r="L12" s="70"/>
      <c r="M12" s="52"/>
      <c r="N12" s="52"/>
      <c r="O12" s="71"/>
      <c r="P12" s="71"/>
      <c r="Q12" s="71"/>
      <c r="R12" s="71"/>
      <c r="S12" s="71"/>
      <c r="T12" s="71"/>
      <c r="U12" s="71"/>
      <c r="V12" s="71"/>
      <c r="W12" s="71"/>
      <c r="X12" s="71"/>
      <c r="Y12" s="71"/>
      <c r="Z12" s="71"/>
      <c r="AA12" s="71"/>
      <c r="AB12" s="71"/>
      <c r="AC12" s="71"/>
    </row>
    <row r="13" spans="1:31" x14ac:dyDescent="0.25">
      <c r="A13" s="72" t="s">
        <v>196</v>
      </c>
    </row>
    <row r="14" spans="1:31" x14ac:dyDescent="0.25">
      <c r="A14" s="52">
        <v>1</v>
      </c>
      <c r="E14" s="73" t="s">
        <v>38</v>
      </c>
    </row>
    <row r="15" spans="1:31" x14ac:dyDescent="0.25">
      <c r="A15" s="52">
        <f>+A14+1</f>
        <v>2</v>
      </c>
      <c r="B15" s="52"/>
      <c r="C15" s="74">
        <v>301</v>
      </c>
      <c r="D15" s="75"/>
      <c r="E15" s="76" t="s">
        <v>40</v>
      </c>
      <c r="F15" s="76"/>
      <c r="G15" s="1" t="s">
        <v>39</v>
      </c>
      <c r="H15" s="76"/>
      <c r="I15" s="2">
        <v>0</v>
      </c>
      <c r="J15" s="77"/>
      <c r="K15" s="2">
        <v>0</v>
      </c>
      <c r="L15" s="3"/>
      <c r="M15" s="4"/>
      <c r="N15" s="3"/>
      <c r="O15" s="5">
        <f>+I15+K15</f>
        <v>0</v>
      </c>
      <c r="P15" s="2"/>
      <c r="Q15" s="5">
        <f>O15*$C$348</f>
        <v>0</v>
      </c>
      <c r="R15" s="2"/>
      <c r="S15" s="5">
        <f>O15*$C$349</f>
        <v>0</v>
      </c>
      <c r="T15" s="2"/>
      <c r="U15" s="5">
        <f>O15*$C$350</f>
        <v>0</v>
      </c>
      <c r="V15" s="2"/>
      <c r="W15" s="5">
        <f>O15*$C$351</f>
        <v>0</v>
      </c>
      <c r="X15" s="2"/>
      <c r="Y15" s="5">
        <f>O15*$C$352</f>
        <v>0</v>
      </c>
      <c r="Z15" s="2"/>
      <c r="AA15" s="5">
        <f>O15*$C$353</f>
        <v>0</v>
      </c>
      <c r="AB15" s="138" t="s">
        <v>41</v>
      </c>
      <c r="AC15" s="5">
        <f>SUM(Q15:AB15)</f>
        <v>0</v>
      </c>
    </row>
    <row r="16" spans="1:31" x14ac:dyDescent="0.25">
      <c r="A16" s="52">
        <f>+A15+1</f>
        <v>3</v>
      </c>
      <c r="B16" s="52"/>
      <c r="C16" s="74">
        <v>302</v>
      </c>
      <c r="D16" s="75"/>
      <c r="E16" s="76" t="s">
        <v>42</v>
      </c>
      <c r="F16" s="76"/>
      <c r="G16" s="139"/>
      <c r="H16" s="76"/>
      <c r="I16" s="7">
        <v>1079798.2</v>
      </c>
      <c r="J16" s="77"/>
      <c r="K16" s="7">
        <v>0</v>
      </c>
      <c r="L16" s="3"/>
      <c r="M16" s="4"/>
      <c r="N16" s="3"/>
      <c r="O16" s="8">
        <f>+I16+K16</f>
        <v>1079798.2</v>
      </c>
      <c r="P16" s="7"/>
      <c r="Q16" s="8">
        <f>O16*$C$348</f>
        <v>931308.23950158909</v>
      </c>
      <c r="R16" s="7"/>
      <c r="S16" s="8">
        <f>O16*$C$349</f>
        <v>59173.395992045836</v>
      </c>
      <c r="T16" s="7"/>
      <c r="U16" s="8">
        <f>O16*$C$350</f>
        <v>36788.606435107213</v>
      </c>
      <c r="V16" s="7"/>
      <c r="W16" s="8">
        <f>O16*$C$351</f>
        <v>42317.623412338136</v>
      </c>
      <c r="X16" s="7"/>
      <c r="Y16" s="8">
        <f>O16*$C$352</f>
        <v>9534.3643866855164</v>
      </c>
      <c r="Z16" s="7"/>
      <c r="AA16" s="8">
        <f>O16*$C$353</f>
        <v>675.97027223405303</v>
      </c>
      <c r="AB16" s="138" t="s">
        <v>41</v>
      </c>
      <c r="AC16" s="9">
        <f>SUM(Q16:AB16)</f>
        <v>1079798.1999999997</v>
      </c>
    </row>
    <row r="17" spans="1:29" x14ac:dyDescent="0.25">
      <c r="A17" s="52">
        <f>+A16+1</f>
        <v>4</v>
      </c>
      <c r="B17" s="52"/>
      <c r="C17" s="74">
        <v>303</v>
      </c>
      <c r="D17" s="75"/>
      <c r="E17" s="76" t="s">
        <v>43</v>
      </c>
      <c r="F17" s="76"/>
      <c r="G17" s="139"/>
      <c r="H17" s="76"/>
      <c r="I17" s="7">
        <v>71613241.504169255</v>
      </c>
      <c r="J17" s="77"/>
      <c r="K17" s="140">
        <v>-4099392.13</v>
      </c>
      <c r="L17" s="6" t="s">
        <v>197</v>
      </c>
      <c r="M17" s="4"/>
      <c r="N17" s="3"/>
      <c r="O17" s="8">
        <f>+I17+K17</f>
        <v>67513849.37416926</v>
      </c>
      <c r="P17" s="7"/>
      <c r="Q17" s="8">
        <f>O17*$C$348</f>
        <v>58229587.901362531</v>
      </c>
      <c r="R17" s="7"/>
      <c r="S17" s="8">
        <f>O17*$C$349</f>
        <v>3699787.3713486963</v>
      </c>
      <c r="T17" s="7"/>
      <c r="U17" s="8">
        <f>O17*$C$350</f>
        <v>2300189.4553495478</v>
      </c>
      <c r="V17" s="7"/>
      <c r="W17" s="8">
        <f>O17*$C$351</f>
        <v>2645888.5122548044</v>
      </c>
      <c r="X17" s="7"/>
      <c r="Y17" s="8">
        <f>O17*$C$352</f>
        <v>596131.42629903415</v>
      </c>
      <c r="Z17" s="7"/>
      <c r="AA17" s="8">
        <f>O17*$C$353</f>
        <v>42264.707554639419</v>
      </c>
      <c r="AB17" s="138" t="s">
        <v>41</v>
      </c>
      <c r="AC17" s="9">
        <f>SUM(Q17:AB17)</f>
        <v>67513849.374169245</v>
      </c>
    </row>
    <row r="18" spans="1:29" x14ac:dyDescent="0.25">
      <c r="A18" s="52">
        <f>+A17+1</f>
        <v>5</v>
      </c>
      <c r="B18" s="52"/>
      <c r="C18" s="79"/>
      <c r="D18" s="49"/>
      <c r="E18" s="72" t="s">
        <v>198</v>
      </c>
      <c r="F18" s="49"/>
      <c r="G18" s="49"/>
      <c r="H18" s="49"/>
      <c r="I18" s="10">
        <f>SUM(I15:I17)</f>
        <v>72693039.704169258</v>
      </c>
      <c r="J18" s="11"/>
      <c r="K18" s="15">
        <f>SUM(K15:K17)</f>
        <v>-4099392.13</v>
      </c>
      <c r="L18" s="12"/>
      <c r="M18" s="12"/>
      <c r="N18" s="12"/>
      <c r="O18" s="10">
        <f>SUM(O15:O17)</f>
        <v>68593647.574169263</v>
      </c>
      <c r="P18" s="11"/>
      <c r="Q18" s="10">
        <f>SUM(Q15:Q17)</f>
        <v>59160896.140864119</v>
      </c>
      <c r="R18" s="11"/>
      <c r="S18" s="13">
        <f>SUM(S15:S17)</f>
        <v>3758960.7673407421</v>
      </c>
      <c r="T18" s="11"/>
      <c r="U18" s="10">
        <f>SUM(U15:U17)</f>
        <v>2336978.0617846549</v>
      </c>
      <c r="V18" s="11"/>
      <c r="W18" s="10">
        <f>SUM(W15:W17)</f>
        <v>2688206.1356671425</v>
      </c>
      <c r="X18" s="11"/>
      <c r="Y18" s="10">
        <f>SUM(Y15:Y17)</f>
        <v>605665.79068571969</v>
      </c>
      <c r="Z18" s="11"/>
      <c r="AA18" s="10">
        <f>SUM(AA15:AA17)</f>
        <v>42940.677826873471</v>
      </c>
      <c r="AB18" s="141"/>
      <c r="AC18" s="13">
        <f>SUM(AC15:AC17)</f>
        <v>68593647.574169248</v>
      </c>
    </row>
    <row r="19" spans="1:29" x14ac:dyDescent="0.25">
      <c r="A19" s="52"/>
      <c r="B19" s="52"/>
      <c r="C19" s="79"/>
      <c r="D19" s="49"/>
      <c r="E19" s="72"/>
      <c r="F19" s="49"/>
      <c r="G19" s="49"/>
      <c r="H19" s="49"/>
      <c r="I19" s="15"/>
      <c r="J19" s="11"/>
      <c r="K19" s="15"/>
      <c r="L19" s="12"/>
      <c r="M19" s="12"/>
      <c r="N19" s="12"/>
      <c r="O19" s="15"/>
      <c r="P19" s="11"/>
      <c r="Q19" s="15"/>
      <c r="R19" s="11"/>
      <c r="S19" s="14"/>
      <c r="T19" s="11"/>
      <c r="U19" s="15"/>
      <c r="V19" s="11"/>
      <c r="W19" s="15"/>
      <c r="X19" s="11"/>
      <c r="Y19" s="15"/>
      <c r="Z19" s="11"/>
      <c r="AA19" s="15"/>
      <c r="AB19" s="141"/>
      <c r="AC19" s="14"/>
    </row>
    <row r="20" spans="1:29" x14ac:dyDescent="0.25">
      <c r="A20" s="52">
        <f>+A18+1</f>
        <v>6</v>
      </c>
      <c r="B20" s="52"/>
      <c r="C20" s="79"/>
      <c r="D20" s="49"/>
      <c r="E20" s="73" t="s">
        <v>46</v>
      </c>
      <c r="F20" s="49"/>
      <c r="G20" s="49"/>
      <c r="H20" s="49"/>
      <c r="I20" s="15"/>
      <c r="J20" s="11"/>
      <c r="K20" s="15"/>
      <c r="L20" s="12"/>
      <c r="M20" s="12"/>
      <c r="N20" s="12"/>
      <c r="O20" s="15"/>
      <c r="P20" s="11"/>
      <c r="Q20" s="15"/>
      <c r="R20" s="11"/>
      <c r="S20" s="14"/>
      <c r="T20" s="11"/>
      <c r="U20" s="15"/>
      <c r="V20" s="11"/>
      <c r="W20" s="15"/>
      <c r="X20" s="11"/>
      <c r="Y20" s="15"/>
      <c r="Z20" s="11"/>
      <c r="AA20" s="15"/>
      <c r="AB20" s="141"/>
      <c r="AC20" s="14"/>
    </row>
    <row r="21" spans="1:29" x14ac:dyDescent="0.25">
      <c r="A21" s="52">
        <f>+A20+1</f>
        <v>7</v>
      </c>
      <c r="B21" s="52"/>
      <c r="C21" s="74">
        <v>301</v>
      </c>
      <c r="D21" s="75"/>
      <c r="E21" s="76" t="s">
        <v>40</v>
      </c>
      <c r="F21" s="49"/>
      <c r="G21" s="16" t="s">
        <v>199</v>
      </c>
      <c r="H21" s="49"/>
      <c r="I21" s="15">
        <v>0</v>
      </c>
      <c r="J21" s="11"/>
      <c r="K21" s="15">
        <v>0</v>
      </c>
      <c r="L21" s="12"/>
      <c r="M21" s="12"/>
      <c r="N21" s="12"/>
      <c r="O21" s="8">
        <f>+I21+K21</f>
        <v>0</v>
      </c>
      <c r="P21" s="11"/>
      <c r="Q21" s="8">
        <f>O21*$C$315</f>
        <v>0</v>
      </c>
      <c r="R21" s="7"/>
      <c r="S21" s="8">
        <f>O21*$C$316</f>
        <v>0</v>
      </c>
      <c r="T21" s="7"/>
      <c r="U21" s="8">
        <f>O21*$C$317</f>
        <v>0</v>
      </c>
      <c r="V21" s="7"/>
      <c r="W21" s="8">
        <f>O21*$C$318</f>
        <v>0</v>
      </c>
      <c r="X21" s="7"/>
      <c r="Y21" s="8">
        <f>O21*$C$319</f>
        <v>0</v>
      </c>
      <c r="Z21" s="7"/>
      <c r="AA21" s="8">
        <f>O21*$C$320</f>
        <v>0</v>
      </c>
      <c r="AB21" s="138" t="s">
        <v>48</v>
      </c>
      <c r="AC21" s="9">
        <f>SUM(Q21:AB21)</f>
        <v>0</v>
      </c>
    </row>
    <row r="22" spans="1:29" x14ac:dyDescent="0.25">
      <c r="A22" s="52">
        <f>+A21+1</f>
        <v>8</v>
      </c>
      <c r="B22" s="52"/>
      <c r="C22" s="74">
        <v>302</v>
      </c>
      <c r="D22" s="75"/>
      <c r="E22" s="76" t="s">
        <v>42</v>
      </c>
      <c r="F22" s="49"/>
      <c r="G22" s="49"/>
      <c r="H22" s="49"/>
      <c r="I22" s="15">
        <v>0</v>
      </c>
      <c r="J22" s="11"/>
      <c r="K22" s="15">
        <v>0</v>
      </c>
      <c r="L22" s="12"/>
      <c r="M22" s="12"/>
      <c r="N22" s="12"/>
      <c r="O22" s="8">
        <f>+I22+K22</f>
        <v>0</v>
      </c>
      <c r="P22" s="11"/>
      <c r="Q22" s="8">
        <f>O22*$C$315</f>
        <v>0</v>
      </c>
      <c r="R22" s="7"/>
      <c r="S22" s="8">
        <f>O22*$C$316</f>
        <v>0</v>
      </c>
      <c r="T22" s="7"/>
      <c r="U22" s="8">
        <f>O22*$C$317</f>
        <v>0</v>
      </c>
      <c r="V22" s="7"/>
      <c r="W22" s="8">
        <f>O22*$C$318</f>
        <v>0</v>
      </c>
      <c r="X22" s="7"/>
      <c r="Y22" s="8">
        <f>O22*$C$319</f>
        <v>0</v>
      </c>
      <c r="Z22" s="7"/>
      <c r="AA22" s="8">
        <f>O22*$C$320</f>
        <v>0</v>
      </c>
      <c r="AB22" s="138" t="s">
        <v>48</v>
      </c>
      <c r="AC22" s="9">
        <f>SUM(Q22:AB22)</f>
        <v>0</v>
      </c>
    </row>
    <row r="23" spans="1:29" x14ac:dyDescent="0.25">
      <c r="A23" s="52">
        <f>+A22+1</f>
        <v>9</v>
      </c>
      <c r="B23" s="52"/>
      <c r="C23" s="74">
        <v>303</v>
      </c>
      <c r="D23" s="75"/>
      <c r="E23" s="76" t="s">
        <v>43</v>
      </c>
      <c r="F23" s="49"/>
      <c r="G23" s="49"/>
      <c r="H23" s="49"/>
      <c r="I23" s="15">
        <v>1023205.4477100001</v>
      </c>
      <c r="J23" s="11"/>
      <c r="K23" s="15">
        <v>1447069.93</v>
      </c>
      <c r="L23" s="6" t="s">
        <v>197</v>
      </c>
      <c r="M23" s="12"/>
      <c r="N23" s="12"/>
      <c r="O23" s="8">
        <f>+I23+K23</f>
        <v>2470275.3777100001</v>
      </c>
      <c r="P23" s="11"/>
      <c r="Q23" s="8">
        <f>O23*$C$315</f>
        <v>2166155.6490782709</v>
      </c>
      <c r="R23" s="7"/>
      <c r="S23" s="8">
        <f>O23*$C$316</f>
        <v>115336.83542995818</v>
      </c>
      <c r="T23" s="7"/>
      <c r="U23" s="8">
        <f>O23*$C$317</f>
        <v>81677.869975378795</v>
      </c>
      <c r="V23" s="7"/>
      <c r="W23" s="8">
        <f>O23*$C$318</f>
        <v>107105.02322639257</v>
      </c>
      <c r="X23" s="7"/>
      <c r="Y23" s="8">
        <f>O23*$C$319</f>
        <v>0</v>
      </c>
      <c r="Z23" s="7"/>
      <c r="AA23" s="8">
        <f>O23*$C$320</f>
        <v>0</v>
      </c>
      <c r="AB23" s="138" t="s">
        <v>48</v>
      </c>
      <c r="AC23" s="9">
        <f>SUM(Q23:AB23)</f>
        <v>2470275.3777100001</v>
      </c>
    </row>
    <row r="24" spans="1:29" x14ac:dyDescent="0.25">
      <c r="A24" s="52"/>
      <c r="B24" s="52"/>
      <c r="C24" s="79"/>
      <c r="D24" s="49"/>
      <c r="E24" s="72"/>
      <c r="F24" s="49"/>
      <c r="G24" s="49"/>
      <c r="H24" s="49"/>
      <c r="I24" s="15"/>
      <c r="J24" s="11"/>
      <c r="K24" s="15"/>
      <c r="L24" s="12"/>
      <c r="M24" s="12"/>
      <c r="N24" s="12"/>
      <c r="O24" s="15"/>
      <c r="P24" s="11"/>
      <c r="Q24" s="15"/>
      <c r="R24" s="11"/>
      <c r="S24" s="14"/>
      <c r="T24" s="11"/>
      <c r="U24" s="15"/>
      <c r="V24" s="11"/>
      <c r="W24" s="15"/>
      <c r="X24" s="11"/>
      <c r="Y24" s="15"/>
      <c r="Z24" s="11"/>
      <c r="AA24" s="15"/>
      <c r="AB24" s="141"/>
      <c r="AC24" s="14"/>
    </row>
    <row r="25" spans="1:29" x14ac:dyDescent="0.25">
      <c r="A25" s="52">
        <f>+A23+1</f>
        <v>10</v>
      </c>
      <c r="B25" s="52"/>
      <c r="C25" s="79"/>
      <c r="D25" s="49"/>
      <c r="E25" s="73" t="s">
        <v>49</v>
      </c>
      <c r="F25" s="49"/>
      <c r="G25" s="49"/>
      <c r="H25" s="49"/>
      <c r="I25" s="15"/>
      <c r="J25" s="11"/>
      <c r="K25" s="15"/>
      <c r="L25" s="12"/>
      <c r="M25" s="12"/>
      <c r="N25" s="12"/>
      <c r="O25" s="15"/>
      <c r="P25" s="11"/>
      <c r="Q25" s="15"/>
      <c r="R25" s="11"/>
      <c r="S25" s="14"/>
      <c r="T25" s="11"/>
      <c r="U25" s="15"/>
      <c r="V25" s="11"/>
      <c r="W25" s="15"/>
      <c r="X25" s="11"/>
      <c r="Y25" s="15"/>
      <c r="Z25" s="11"/>
      <c r="AA25" s="15"/>
      <c r="AB25" s="141"/>
      <c r="AC25" s="14"/>
    </row>
    <row r="26" spans="1:29" x14ac:dyDescent="0.25">
      <c r="A26" s="52">
        <f>+A25+1</f>
        <v>11</v>
      </c>
      <c r="B26" s="52"/>
      <c r="C26" s="74">
        <v>301</v>
      </c>
      <c r="D26" s="75"/>
      <c r="E26" s="76" t="s">
        <v>40</v>
      </c>
      <c r="F26" s="49"/>
      <c r="G26" s="16" t="s">
        <v>199</v>
      </c>
      <c r="H26" s="49"/>
      <c r="I26" s="15">
        <v>0</v>
      </c>
      <c r="J26" s="11"/>
      <c r="K26" s="15">
        <v>0</v>
      </c>
      <c r="L26" s="12"/>
      <c r="M26" s="12"/>
      <c r="N26" s="12"/>
      <c r="O26" s="8">
        <f>+I26+K26</f>
        <v>0</v>
      </c>
      <c r="P26" s="11"/>
      <c r="Q26" s="8">
        <f>O26*$C$315</f>
        <v>0</v>
      </c>
      <c r="R26" s="7"/>
      <c r="S26" s="8">
        <f>O26*$C$316</f>
        <v>0</v>
      </c>
      <c r="T26" s="7"/>
      <c r="U26" s="8">
        <f>O26*$C$317</f>
        <v>0</v>
      </c>
      <c r="V26" s="7"/>
      <c r="W26" s="8">
        <f>O26*$C$318</f>
        <v>0</v>
      </c>
      <c r="X26" s="7"/>
      <c r="Y26" s="8">
        <f>O26*$C$319</f>
        <v>0</v>
      </c>
      <c r="Z26" s="7"/>
      <c r="AA26" s="8">
        <f>O26*$C$320</f>
        <v>0</v>
      </c>
      <c r="AB26" s="138" t="s">
        <v>48</v>
      </c>
      <c r="AC26" s="9">
        <f>SUM(Q26:AB26)</f>
        <v>0</v>
      </c>
    </row>
    <row r="27" spans="1:29" x14ac:dyDescent="0.25">
      <c r="A27" s="52">
        <f>+A26+1</f>
        <v>12</v>
      </c>
      <c r="B27" s="52"/>
      <c r="C27" s="74">
        <v>302</v>
      </c>
      <c r="D27" s="75"/>
      <c r="E27" s="76" t="s">
        <v>42</v>
      </c>
      <c r="F27" s="49"/>
      <c r="G27" s="49"/>
      <c r="H27" s="49"/>
      <c r="I27" s="15">
        <v>0</v>
      </c>
      <c r="J27" s="11"/>
      <c r="K27" s="15">
        <v>0</v>
      </c>
      <c r="L27" s="12"/>
      <c r="M27" s="12"/>
      <c r="N27" s="12"/>
      <c r="O27" s="8">
        <f>+I27+K27</f>
        <v>0</v>
      </c>
      <c r="P27" s="11"/>
      <c r="Q27" s="8">
        <f>O27*$C$315</f>
        <v>0</v>
      </c>
      <c r="R27" s="7"/>
      <c r="S27" s="8">
        <f>O27*$C$316</f>
        <v>0</v>
      </c>
      <c r="T27" s="7"/>
      <c r="U27" s="8">
        <f>O27*$C$317</f>
        <v>0</v>
      </c>
      <c r="V27" s="7"/>
      <c r="W27" s="8">
        <f>O27*$C$318</f>
        <v>0</v>
      </c>
      <c r="X27" s="7"/>
      <c r="Y27" s="8">
        <f>O27*$C$319</f>
        <v>0</v>
      </c>
      <c r="Z27" s="7"/>
      <c r="AA27" s="8">
        <f>O27*$C$320</f>
        <v>0</v>
      </c>
      <c r="AB27" s="138" t="s">
        <v>48</v>
      </c>
      <c r="AC27" s="9">
        <f>SUM(Q27:AB27)</f>
        <v>0</v>
      </c>
    </row>
    <row r="28" spans="1:29" x14ac:dyDescent="0.25">
      <c r="A28" s="52">
        <f>+A27+1</f>
        <v>13</v>
      </c>
      <c r="B28" s="52"/>
      <c r="C28" s="74">
        <v>303</v>
      </c>
      <c r="D28" s="75"/>
      <c r="E28" s="76" t="s">
        <v>43</v>
      </c>
      <c r="F28" s="49"/>
      <c r="G28" s="49"/>
      <c r="H28" s="49"/>
      <c r="I28" s="15">
        <v>172573.63533000002</v>
      </c>
      <c r="J28" s="11"/>
      <c r="K28" s="15">
        <v>1379434.09</v>
      </c>
      <c r="L28" s="6" t="s">
        <v>197</v>
      </c>
      <c r="M28" s="12"/>
      <c r="N28" s="12"/>
      <c r="O28" s="8">
        <f>+I28+K28</f>
        <v>1552007.72533</v>
      </c>
      <c r="P28" s="11"/>
      <c r="Q28" s="8">
        <f>O28*$C$315</f>
        <v>1360937.4614555093</v>
      </c>
      <c r="R28" s="7"/>
      <c r="S28" s="8">
        <f>O28*$C$316</f>
        <v>72463.038419769335</v>
      </c>
      <c r="T28" s="7"/>
      <c r="U28" s="8">
        <f>O28*$C$317</f>
        <v>51316.013726291851</v>
      </c>
      <c r="V28" s="7"/>
      <c r="W28" s="8">
        <f>O28*$C$318</f>
        <v>67291.211728429742</v>
      </c>
      <c r="X28" s="7"/>
      <c r="Y28" s="8">
        <f>O28*$C$319</f>
        <v>0</v>
      </c>
      <c r="Z28" s="7"/>
      <c r="AA28" s="8">
        <f>O28*$C$320</f>
        <v>0</v>
      </c>
      <c r="AB28" s="138" t="s">
        <v>48</v>
      </c>
      <c r="AC28" s="9">
        <f>SUM(Q28:AB28)</f>
        <v>1552007.7253300003</v>
      </c>
    </row>
    <row r="29" spans="1:29" x14ac:dyDescent="0.25">
      <c r="A29" s="52"/>
      <c r="B29" s="52"/>
      <c r="C29" s="74"/>
      <c r="D29" s="75"/>
      <c r="E29" s="76"/>
      <c r="F29" s="49"/>
      <c r="G29" s="49"/>
      <c r="H29" s="49"/>
      <c r="I29" s="15"/>
      <c r="J29" s="11"/>
      <c r="K29" s="15"/>
      <c r="L29" s="12"/>
      <c r="M29" s="12"/>
      <c r="N29" s="12"/>
      <c r="O29" s="8"/>
      <c r="P29" s="11"/>
      <c r="Q29" s="8"/>
      <c r="R29" s="7"/>
      <c r="S29" s="8"/>
      <c r="T29" s="7"/>
      <c r="U29" s="8"/>
      <c r="V29" s="7"/>
      <c r="W29" s="8"/>
      <c r="X29" s="7"/>
      <c r="Y29" s="8"/>
      <c r="Z29" s="7"/>
      <c r="AA29" s="8"/>
      <c r="AB29" s="138"/>
      <c r="AC29" s="9"/>
    </row>
    <row r="30" spans="1:29" x14ac:dyDescent="0.25">
      <c r="A30" s="52">
        <f>+A28+1</f>
        <v>14</v>
      </c>
      <c r="B30" s="52"/>
      <c r="C30" s="79"/>
      <c r="D30" s="49"/>
      <c r="E30" s="73" t="s">
        <v>50</v>
      </c>
      <c r="F30" s="49"/>
      <c r="G30" s="49"/>
      <c r="H30" s="49"/>
      <c r="I30" s="15"/>
      <c r="J30" s="11"/>
      <c r="K30" s="15"/>
      <c r="L30" s="12"/>
      <c r="M30" s="12"/>
      <c r="N30" s="12"/>
      <c r="O30" s="15"/>
      <c r="P30" s="11"/>
      <c r="Q30" s="15"/>
      <c r="R30" s="11"/>
      <c r="S30" s="14"/>
      <c r="T30" s="11"/>
      <c r="U30" s="15"/>
      <c r="V30" s="11"/>
      <c r="W30" s="15"/>
      <c r="X30" s="11"/>
      <c r="Y30" s="15"/>
      <c r="Z30" s="11"/>
      <c r="AA30" s="15"/>
      <c r="AB30" s="141"/>
      <c r="AC30" s="14"/>
    </row>
    <row r="31" spans="1:29" x14ac:dyDescent="0.25">
      <c r="A31" s="52">
        <f>+A30+1</f>
        <v>15</v>
      </c>
      <c r="B31" s="52"/>
      <c r="C31" s="74">
        <v>301</v>
      </c>
      <c r="D31" s="75"/>
      <c r="E31" s="76" t="s">
        <v>40</v>
      </c>
      <c r="F31" s="49"/>
      <c r="G31" s="16" t="s">
        <v>199</v>
      </c>
      <c r="H31" s="49"/>
      <c r="I31" s="15">
        <v>0</v>
      </c>
      <c r="J31" s="11"/>
      <c r="K31" s="15">
        <v>0</v>
      </c>
      <c r="L31" s="12"/>
      <c r="M31" s="12"/>
      <c r="N31" s="12"/>
      <c r="O31" s="8">
        <f>+I31+K31</f>
        <v>0</v>
      </c>
      <c r="P31" s="11"/>
      <c r="Q31" s="8">
        <f>O31*$C$315</f>
        <v>0</v>
      </c>
      <c r="R31" s="7"/>
      <c r="S31" s="8">
        <f>O31*$C$316</f>
        <v>0</v>
      </c>
      <c r="T31" s="7"/>
      <c r="U31" s="8">
        <f>O31*$C$317</f>
        <v>0</v>
      </c>
      <c r="V31" s="7"/>
      <c r="W31" s="8">
        <f>O31*$C$318</f>
        <v>0</v>
      </c>
      <c r="X31" s="7"/>
      <c r="Y31" s="8">
        <f>O31*$C$319</f>
        <v>0</v>
      </c>
      <c r="Z31" s="7"/>
      <c r="AA31" s="8">
        <f>O31*$C$320</f>
        <v>0</v>
      </c>
      <c r="AB31" s="138" t="s">
        <v>48</v>
      </c>
      <c r="AC31" s="9">
        <f>SUM(Q31:AB31)</f>
        <v>0</v>
      </c>
    </row>
    <row r="32" spans="1:29" x14ac:dyDescent="0.25">
      <c r="A32" s="52">
        <f>+A31+1</f>
        <v>16</v>
      </c>
      <c r="B32" s="52"/>
      <c r="C32" s="74">
        <v>302</v>
      </c>
      <c r="D32" s="75"/>
      <c r="E32" s="76" t="s">
        <v>42</v>
      </c>
      <c r="F32" s="49"/>
      <c r="G32" s="49"/>
      <c r="H32" s="49"/>
      <c r="I32" s="15">
        <v>0</v>
      </c>
      <c r="J32" s="11"/>
      <c r="K32" s="15">
        <v>0</v>
      </c>
      <c r="L32" s="12"/>
      <c r="M32" s="12"/>
      <c r="N32" s="12"/>
      <c r="O32" s="8">
        <f>+I32+K32</f>
        <v>0</v>
      </c>
      <c r="P32" s="11"/>
      <c r="Q32" s="8">
        <f>O32*$C$315</f>
        <v>0</v>
      </c>
      <c r="R32" s="7"/>
      <c r="S32" s="8">
        <f>O32*$C$316</f>
        <v>0</v>
      </c>
      <c r="T32" s="7"/>
      <c r="U32" s="8">
        <f>O32*$C$317</f>
        <v>0</v>
      </c>
      <c r="V32" s="7"/>
      <c r="W32" s="8">
        <f>O32*$C$318</f>
        <v>0</v>
      </c>
      <c r="X32" s="7"/>
      <c r="Y32" s="8">
        <f>O32*$C$319</f>
        <v>0</v>
      </c>
      <c r="Z32" s="7"/>
      <c r="AA32" s="8">
        <f>O32*$C$320</f>
        <v>0</v>
      </c>
      <c r="AB32" s="138" t="s">
        <v>48</v>
      </c>
      <c r="AC32" s="9">
        <f>SUM(Q32:AB32)</f>
        <v>0</v>
      </c>
    </row>
    <row r="33" spans="1:29" x14ac:dyDescent="0.25">
      <c r="A33" s="52">
        <f>+A32+1</f>
        <v>17</v>
      </c>
      <c r="B33" s="52"/>
      <c r="C33" s="74">
        <v>303</v>
      </c>
      <c r="D33" s="75"/>
      <c r="E33" s="76" t="s">
        <v>43</v>
      </c>
      <c r="F33" s="49"/>
      <c r="G33" s="49"/>
      <c r="H33" s="49"/>
      <c r="I33" s="15">
        <v>128664.03019</v>
      </c>
      <c r="J33" s="11"/>
      <c r="K33" s="15">
        <v>1272888.1099999999</v>
      </c>
      <c r="L33" s="6" t="s">
        <v>197</v>
      </c>
      <c r="M33" s="12"/>
      <c r="N33" s="12"/>
      <c r="O33" s="8">
        <f>+I33+K33</f>
        <v>1401552.1401899999</v>
      </c>
      <c r="P33" s="11"/>
      <c r="Q33" s="8">
        <f>O33*$C$315</f>
        <v>1229004.7147556196</v>
      </c>
      <c r="R33" s="7"/>
      <c r="S33" s="8">
        <f>O33*$C$316</f>
        <v>65438.286758722978</v>
      </c>
      <c r="T33" s="7"/>
      <c r="U33" s="8">
        <f>O33*$C$317</f>
        <v>46341.308545233638</v>
      </c>
      <c r="V33" s="7"/>
      <c r="W33" s="8">
        <f>O33*$C$318</f>
        <v>60767.830130423958</v>
      </c>
      <c r="X33" s="7"/>
      <c r="Y33" s="8">
        <f>O33*$C$319</f>
        <v>0</v>
      </c>
      <c r="Z33" s="7"/>
      <c r="AA33" s="8">
        <f>O33*$C$320</f>
        <v>0</v>
      </c>
      <c r="AB33" s="138" t="s">
        <v>48</v>
      </c>
      <c r="AC33" s="9">
        <f>SUM(Q33:AB33)</f>
        <v>1401552.1401900002</v>
      </c>
    </row>
    <row r="34" spans="1:29" x14ac:dyDescent="0.25">
      <c r="A34" s="52">
        <f>+A33+1</f>
        <v>18</v>
      </c>
      <c r="B34" s="52"/>
      <c r="C34" s="79"/>
      <c r="D34" s="49"/>
      <c r="E34" s="72" t="s">
        <v>200</v>
      </c>
      <c r="F34" s="49"/>
      <c r="G34" s="49"/>
      <c r="H34" s="49"/>
      <c r="I34" s="17">
        <f>SUM(I18:I33)</f>
        <v>74017482.817399278</v>
      </c>
      <c r="J34" s="11"/>
      <c r="K34" s="17">
        <f>SUM(K18:K33)</f>
        <v>0</v>
      </c>
      <c r="L34" s="12"/>
      <c r="M34" s="12"/>
      <c r="N34" s="12"/>
      <c r="O34" s="17">
        <f>SUM(O18:O33)</f>
        <v>74017482.817399263</v>
      </c>
      <c r="P34" s="11"/>
      <c r="Q34" s="17">
        <f>SUM(Q18:Q33)</f>
        <v>63916993.966153517</v>
      </c>
      <c r="R34" s="11"/>
      <c r="S34" s="17">
        <f>SUM(S18:S33)</f>
        <v>4012198.9279491925</v>
      </c>
      <c r="T34" s="11"/>
      <c r="U34" s="17">
        <f>SUM(U18:U33)</f>
        <v>2516313.254031559</v>
      </c>
      <c r="V34" s="11"/>
      <c r="W34" s="17">
        <f>SUM(W18:W33)</f>
        <v>2923370.2007523887</v>
      </c>
      <c r="X34" s="11"/>
      <c r="Y34" s="17">
        <f>SUM(Y18:Y33)</f>
        <v>605665.79068571969</v>
      </c>
      <c r="Z34" s="11"/>
      <c r="AA34" s="17">
        <f>SUM(AA18:AA33)</f>
        <v>42940.677826873471</v>
      </c>
      <c r="AB34" s="141"/>
      <c r="AC34" s="17">
        <f>SUM(AC18:AC33)</f>
        <v>74017482.817399248</v>
      </c>
    </row>
    <row r="35" spans="1:29" x14ac:dyDescent="0.25">
      <c r="A35" s="52"/>
      <c r="B35" s="52"/>
      <c r="C35" s="79"/>
      <c r="D35" s="49"/>
      <c r="E35" s="72"/>
      <c r="F35" s="49"/>
      <c r="G35" s="49"/>
      <c r="H35" s="49"/>
      <c r="I35" s="15"/>
      <c r="J35" s="11"/>
      <c r="K35" s="15"/>
      <c r="L35" s="12"/>
      <c r="M35" s="12"/>
      <c r="N35" s="12"/>
      <c r="O35" s="15"/>
      <c r="P35" s="11"/>
      <c r="Q35" s="15"/>
      <c r="R35" s="11"/>
      <c r="S35" s="14"/>
      <c r="T35" s="11"/>
      <c r="U35" s="15"/>
      <c r="V35" s="11"/>
      <c r="W35" s="15"/>
      <c r="X35" s="11"/>
      <c r="Y35" s="15"/>
      <c r="Z35" s="11"/>
      <c r="AA35" s="15"/>
      <c r="AB35" s="141"/>
      <c r="AC35" s="14"/>
    </row>
    <row r="36" spans="1:29" x14ac:dyDescent="0.25">
      <c r="A36" s="86" t="s">
        <v>52</v>
      </c>
      <c r="B36" s="52"/>
      <c r="C36" s="74"/>
      <c r="D36" s="75"/>
      <c r="E36" s="87"/>
      <c r="F36" s="76"/>
      <c r="G36" s="142"/>
      <c r="H36" s="76"/>
      <c r="I36" s="18"/>
      <c r="J36" s="77"/>
      <c r="K36" s="18"/>
      <c r="L36" s="19"/>
      <c r="M36" s="19"/>
      <c r="N36" s="19"/>
      <c r="O36" s="9"/>
      <c r="P36" s="82"/>
      <c r="Q36" s="9"/>
      <c r="R36" s="82"/>
      <c r="S36" s="9"/>
      <c r="T36" s="82"/>
      <c r="U36" s="9"/>
      <c r="V36" s="82"/>
      <c r="W36" s="9"/>
      <c r="X36" s="82"/>
      <c r="Y36" s="9"/>
      <c r="Z36" s="82"/>
      <c r="AA36" s="9"/>
      <c r="AB36" s="141"/>
      <c r="AC36" s="9"/>
    </row>
    <row r="37" spans="1:29" x14ac:dyDescent="0.25">
      <c r="A37" s="52">
        <f>+A34+1</f>
        <v>19</v>
      </c>
      <c r="B37" s="52"/>
      <c r="C37" s="74"/>
      <c r="D37" s="75"/>
      <c r="E37" s="87" t="s">
        <v>53</v>
      </c>
      <c r="F37" s="76"/>
      <c r="G37" s="142"/>
      <c r="H37" s="76"/>
      <c r="I37" s="18"/>
      <c r="J37" s="77"/>
      <c r="K37" s="18"/>
      <c r="L37" s="19"/>
      <c r="M37" s="19"/>
      <c r="N37" s="19"/>
      <c r="O37" s="9"/>
      <c r="P37" s="82"/>
      <c r="Q37" s="9"/>
      <c r="R37" s="82"/>
      <c r="S37" s="9"/>
      <c r="T37" s="82"/>
      <c r="U37" s="9"/>
      <c r="V37" s="82"/>
      <c r="W37" s="9"/>
      <c r="X37" s="82"/>
      <c r="Y37" s="9"/>
      <c r="Z37" s="82"/>
      <c r="AA37" s="9"/>
      <c r="AB37" s="141"/>
      <c r="AC37" s="9"/>
    </row>
    <row r="38" spans="1:29" x14ac:dyDescent="0.25">
      <c r="A38" s="52">
        <f t="shared" ref="A38:A43" si="0">+A37+1</f>
        <v>20</v>
      </c>
      <c r="B38" s="52"/>
      <c r="C38" s="74">
        <v>310</v>
      </c>
      <c r="D38" s="75"/>
      <c r="E38" s="76" t="s">
        <v>54</v>
      </c>
      <c r="F38" s="76"/>
      <c r="G38" s="1" t="s">
        <v>39</v>
      </c>
      <c r="H38" s="76"/>
      <c r="I38" s="7">
        <v>0</v>
      </c>
      <c r="J38" s="77"/>
      <c r="K38" s="7">
        <v>0</v>
      </c>
      <c r="L38" s="19"/>
      <c r="M38" s="20"/>
      <c r="N38" s="19"/>
      <c r="O38" s="9">
        <f t="shared" ref="O38:O100" si="1">+I38+K38</f>
        <v>0</v>
      </c>
      <c r="P38" s="82"/>
      <c r="Q38" s="9">
        <f t="shared" ref="Q38:Q43" si="2">O38*$C$303</f>
        <v>0</v>
      </c>
      <c r="R38" s="82"/>
      <c r="S38" s="9">
        <f t="shared" ref="S38:S43" si="3">O38*$C$304</f>
        <v>0</v>
      </c>
      <c r="T38" s="82"/>
      <c r="U38" s="9">
        <f t="shared" ref="U38:U43" si="4">O38*$C$305</f>
        <v>0</v>
      </c>
      <c r="V38" s="82"/>
      <c r="W38" s="9">
        <f t="shared" ref="W38:W43" si="5">O38*$C$306</f>
        <v>0</v>
      </c>
      <c r="X38" s="82"/>
      <c r="Y38" s="9">
        <f t="shared" ref="Y38:Y43" si="6">O38*$C$307</f>
        <v>0</v>
      </c>
      <c r="Z38" s="82"/>
      <c r="AA38" s="9">
        <f t="shared" ref="AA38:AA43" si="7">O38*$C$308</f>
        <v>0</v>
      </c>
      <c r="AB38" s="141" t="s">
        <v>55</v>
      </c>
      <c r="AC38" s="9">
        <f>SUM(Q38:AB38)</f>
        <v>0</v>
      </c>
    </row>
    <row r="39" spans="1:29" x14ac:dyDescent="0.25">
      <c r="A39" s="52">
        <f t="shared" si="0"/>
        <v>21</v>
      </c>
      <c r="B39" s="52"/>
      <c r="C39" s="74">
        <v>311</v>
      </c>
      <c r="D39" s="75"/>
      <c r="E39" s="76" t="s">
        <v>56</v>
      </c>
      <c r="F39" s="76"/>
      <c r="G39" s="139"/>
      <c r="H39" s="76"/>
      <c r="I39" s="7">
        <v>0</v>
      </c>
      <c r="J39" s="77"/>
      <c r="K39" s="7">
        <v>0</v>
      </c>
      <c r="L39" s="19"/>
      <c r="M39" s="20"/>
      <c r="N39" s="19"/>
      <c r="O39" s="9">
        <f t="shared" si="1"/>
        <v>0</v>
      </c>
      <c r="P39" s="82"/>
      <c r="Q39" s="9">
        <f t="shared" si="2"/>
        <v>0</v>
      </c>
      <c r="R39" s="82"/>
      <c r="S39" s="9">
        <f t="shared" si="3"/>
        <v>0</v>
      </c>
      <c r="T39" s="82"/>
      <c r="U39" s="9">
        <f t="shared" si="4"/>
        <v>0</v>
      </c>
      <c r="V39" s="82"/>
      <c r="W39" s="9">
        <f t="shared" si="5"/>
        <v>0</v>
      </c>
      <c r="X39" s="82"/>
      <c r="Y39" s="9">
        <f t="shared" si="6"/>
        <v>0</v>
      </c>
      <c r="Z39" s="82"/>
      <c r="AA39" s="9">
        <f t="shared" si="7"/>
        <v>0</v>
      </c>
      <c r="AB39" s="141" t="s">
        <v>55</v>
      </c>
      <c r="AC39" s="9">
        <f t="shared" ref="AC39:AC125" si="8">SUM(Q39:AB39)</f>
        <v>0</v>
      </c>
    </row>
    <row r="40" spans="1:29" x14ac:dyDescent="0.25">
      <c r="A40" s="52">
        <f t="shared" si="0"/>
        <v>22</v>
      </c>
      <c r="B40" s="52"/>
      <c r="C40" s="74">
        <v>312</v>
      </c>
      <c r="D40" s="75"/>
      <c r="E40" s="76" t="s">
        <v>57</v>
      </c>
      <c r="F40" s="76"/>
      <c r="G40" s="139"/>
      <c r="H40" s="76"/>
      <c r="I40" s="7">
        <v>0</v>
      </c>
      <c r="J40" s="77"/>
      <c r="K40" s="7">
        <v>0</v>
      </c>
      <c r="L40" s="19"/>
      <c r="M40" s="20"/>
      <c r="N40" s="19"/>
      <c r="O40" s="9">
        <f t="shared" si="1"/>
        <v>0</v>
      </c>
      <c r="P40" s="82"/>
      <c r="Q40" s="9">
        <f t="shared" si="2"/>
        <v>0</v>
      </c>
      <c r="R40" s="82"/>
      <c r="S40" s="9">
        <f t="shared" si="3"/>
        <v>0</v>
      </c>
      <c r="T40" s="82"/>
      <c r="U40" s="9">
        <f t="shared" si="4"/>
        <v>0</v>
      </c>
      <c r="V40" s="82"/>
      <c r="W40" s="9">
        <f t="shared" si="5"/>
        <v>0</v>
      </c>
      <c r="X40" s="82"/>
      <c r="Y40" s="9">
        <f t="shared" si="6"/>
        <v>0</v>
      </c>
      <c r="Z40" s="82"/>
      <c r="AA40" s="9">
        <f t="shared" si="7"/>
        <v>0</v>
      </c>
      <c r="AB40" s="141" t="s">
        <v>55</v>
      </c>
      <c r="AC40" s="9">
        <f t="shared" si="8"/>
        <v>0</v>
      </c>
    </row>
    <row r="41" spans="1:29" x14ac:dyDescent="0.25">
      <c r="A41" s="52">
        <f t="shared" si="0"/>
        <v>23</v>
      </c>
      <c r="B41" s="52"/>
      <c r="C41" s="74">
        <v>314</v>
      </c>
      <c r="D41" s="75"/>
      <c r="E41" s="76" t="s">
        <v>58</v>
      </c>
      <c r="F41" s="76"/>
      <c r="G41" s="139"/>
      <c r="H41" s="76"/>
      <c r="I41" s="7">
        <v>0</v>
      </c>
      <c r="J41" s="77"/>
      <c r="K41" s="7">
        <v>0</v>
      </c>
      <c r="L41" s="19"/>
      <c r="M41" s="20"/>
      <c r="N41" s="19"/>
      <c r="O41" s="9">
        <f t="shared" si="1"/>
        <v>0</v>
      </c>
      <c r="P41" s="82"/>
      <c r="Q41" s="9">
        <f t="shared" si="2"/>
        <v>0</v>
      </c>
      <c r="R41" s="82"/>
      <c r="S41" s="9">
        <f t="shared" si="3"/>
        <v>0</v>
      </c>
      <c r="T41" s="82"/>
      <c r="U41" s="9">
        <f t="shared" si="4"/>
        <v>0</v>
      </c>
      <c r="V41" s="82"/>
      <c r="W41" s="9">
        <f t="shared" si="5"/>
        <v>0</v>
      </c>
      <c r="X41" s="82"/>
      <c r="Y41" s="9">
        <f t="shared" si="6"/>
        <v>0</v>
      </c>
      <c r="Z41" s="82"/>
      <c r="AA41" s="9">
        <f t="shared" si="7"/>
        <v>0</v>
      </c>
      <c r="AB41" s="141" t="s">
        <v>55</v>
      </c>
      <c r="AC41" s="9">
        <f t="shared" si="8"/>
        <v>0</v>
      </c>
    </row>
    <row r="42" spans="1:29" x14ac:dyDescent="0.25">
      <c r="A42" s="52">
        <f t="shared" si="0"/>
        <v>24</v>
      </c>
      <c r="B42" s="52"/>
      <c r="C42" s="74">
        <v>315</v>
      </c>
      <c r="D42" s="75"/>
      <c r="E42" s="76" t="s">
        <v>59</v>
      </c>
      <c r="F42" s="76"/>
      <c r="G42" s="139"/>
      <c r="H42" s="76"/>
      <c r="I42" s="7">
        <v>0</v>
      </c>
      <c r="J42" s="77"/>
      <c r="K42" s="7">
        <v>0</v>
      </c>
      <c r="L42" s="19"/>
      <c r="M42" s="20"/>
      <c r="N42" s="19"/>
      <c r="O42" s="9">
        <f t="shared" si="1"/>
        <v>0</v>
      </c>
      <c r="P42" s="82"/>
      <c r="Q42" s="9">
        <f t="shared" si="2"/>
        <v>0</v>
      </c>
      <c r="R42" s="82"/>
      <c r="S42" s="9">
        <f t="shared" si="3"/>
        <v>0</v>
      </c>
      <c r="T42" s="82"/>
      <c r="U42" s="9">
        <f t="shared" si="4"/>
        <v>0</v>
      </c>
      <c r="V42" s="82"/>
      <c r="W42" s="9">
        <f t="shared" si="5"/>
        <v>0</v>
      </c>
      <c r="X42" s="82"/>
      <c r="Y42" s="9">
        <f t="shared" si="6"/>
        <v>0</v>
      </c>
      <c r="Z42" s="82"/>
      <c r="AA42" s="9">
        <f t="shared" si="7"/>
        <v>0</v>
      </c>
      <c r="AB42" s="141" t="s">
        <v>55</v>
      </c>
      <c r="AC42" s="9">
        <f t="shared" si="8"/>
        <v>0</v>
      </c>
    </row>
    <row r="43" spans="1:29" x14ac:dyDescent="0.25">
      <c r="A43" s="52">
        <f t="shared" si="0"/>
        <v>25</v>
      </c>
      <c r="B43" s="52"/>
      <c r="C43" s="74">
        <v>316</v>
      </c>
      <c r="D43" s="75"/>
      <c r="E43" s="76" t="s">
        <v>60</v>
      </c>
      <c r="F43" s="76"/>
      <c r="G43" s="139"/>
      <c r="H43" s="76"/>
      <c r="I43" s="7">
        <v>0</v>
      </c>
      <c r="J43" s="77"/>
      <c r="K43" s="7">
        <v>0</v>
      </c>
      <c r="L43" s="19"/>
      <c r="M43" s="20"/>
      <c r="N43" s="19"/>
      <c r="O43" s="9">
        <f t="shared" si="1"/>
        <v>0</v>
      </c>
      <c r="P43" s="82"/>
      <c r="Q43" s="9">
        <f t="shared" si="2"/>
        <v>0</v>
      </c>
      <c r="R43" s="82"/>
      <c r="S43" s="9">
        <f t="shared" si="3"/>
        <v>0</v>
      </c>
      <c r="T43" s="82"/>
      <c r="U43" s="9">
        <f t="shared" si="4"/>
        <v>0</v>
      </c>
      <c r="V43" s="82"/>
      <c r="W43" s="9">
        <f t="shared" si="5"/>
        <v>0</v>
      </c>
      <c r="X43" s="82"/>
      <c r="Y43" s="9">
        <f t="shared" si="6"/>
        <v>0</v>
      </c>
      <c r="Z43" s="82"/>
      <c r="AA43" s="9">
        <f t="shared" si="7"/>
        <v>0</v>
      </c>
      <c r="AB43" s="141" t="s">
        <v>55</v>
      </c>
      <c r="AC43" s="9">
        <f t="shared" si="8"/>
        <v>0</v>
      </c>
    </row>
    <row r="44" spans="1:29" x14ac:dyDescent="0.25">
      <c r="A44" s="52"/>
      <c r="B44" s="52"/>
      <c r="C44" s="74"/>
      <c r="D44" s="75"/>
      <c r="E44" s="76"/>
      <c r="F44" s="76"/>
      <c r="G44" s="139"/>
      <c r="H44" s="76"/>
      <c r="I44" s="7"/>
      <c r="J44" s="77"/>
      <c r="K44" s="7"/>
      <c r="L44" s="19"/>
      <c r="M44" s="20"/>
      <c r="N44" s="19"/>
      <c r="O44" s="9"/>
      <c r="P44" s="82"/>
      <c r="Q44" s="9"/>
      <c r="R44" s="82"/>
      <c r="S44" s="9"/>
      <c r="T44" s="82"/>
      <c r="U44" s="9"/>
      <c r="V44" s="82"/>
      <c r="W44" s="9"/>
      <c r="X44" s="82"/>
      <c r="Y44" s="9"/>
      <c r="Z44" s="82"/>
      <c r="AA44" s="9"/>
      <c r="AB44" s="141"/>
      <c r="AC44" s="9"/>
    </row>
    <row r="45" spans="1:29" x14ac:dyDescent="0.25">
      <c r="A45" s="52">
        <f>+A43+1</f>
        <v>26</v>
      </c>
      <c r="B45" s="52"/>
      <c r="C45" s="74"/>
      <c r="D45" s="75"/>
      <c r="E45" s="87" t="s">
        <v>61</v>
      </c>
      <c r="F45" s="76"/>
      <c r="G45" s="142"/>
      <c r="H45" s="76"/>
      <c r="I45" s="7"/>
      <c r="J45" s="77"/>
      <c r="K45" s="7"/>
      <c r="L45" s="19"/>
      <c r="M45" s="20"/>
      <c r="N45" s="19"/>
      <c r="O45" s="9"/>
      <c r="P45" s="82"/>
      <c r="Q45" s="9"/>
      <c r="R45" s="82"/>
      <c r="S45" s="9"/>
      <c r="T45" s="82"/>
      <c r="U45" s="9"/>
      <c r="V45" s="82"/>
      <c r="W45" s="9"/>
      <c r="X45" s="82"/>
      <c r="Y45" s="9"/>
      <c r="Z45" s="82"/>
      <c r="AA45" s="9"/>
      <c r="AB45" s="141"/>
      <c r="AC45" s="9"/>
    </row>
    <row r="46" spans="1:29" x14ac:dyDescent="0.25">
      <c r="A46" s="52">
        <f t="shared" ref="A46:A52" si="9">+A45+1</f>
        <v>27</v>
      </c>
      <c r="B46" s="52"/>
      <c r="C46" s="74">
        <v>310</v>
      </c>
      <c r="D46" s="75"/>
      <c r="E46" s="76" t="s">
        <v>54</v>
      </c>
      <c r="F46" s="76"/>
      <c r="G46" s="1" t="s">
        <v>39</v>
      </c>
      <c r="H46" s="76"/>
      <c r="I46" s="7">
        <v>0</v>
      </c>
      <c r="J46" s="77"/>
      <c r="K46" s="7">
        <v>0</v>
      </c>
      <c r="L46" s="19"/>
      <c r="M46" s="20"/>
      <c r="N46" s="19"/>
      <c r="O46" s="9">
        <f t="shared" si="1"/>
        <v>0</v>
      </c>
      <c r="P46" s="82"/>
      <c r="Q46" s="9">
        <v>0</v>
      </c>
      <c r="R46" s="9"/>
      <c r="S46" s="9">
        <v>0</v>
      </c>
      <c r="T46" s="9"/>
      <c r="U46" s="9">
        <v>0</v>
      </c>
      <c r="V46" s="9"/>
      <c r="W46" s="9">
        <v>0</v>
      </c>
      <c r="X46" s="82"/>
      <c r="Y46" s="9">
        <v>0</v>
      </c>
      <c r="Z46" s="82"/>
      <c r="AA46" s="9">
        <f>O46</f>
        <v>0</v>
      </c>
      <c r="AB46" s="138" t="s">
        <v>44</v>
      </c>
      <c r="AC46" s="9">
        <f t="shared" si="8"/>
        <v>0</v>
      </c>
    </row>
    <row r="47" spans="1:29" x14ac:dyDescent="0.25">
      <c r="A47" s="52">
        <f t="shared" si="9"/>
        <v>28</v>
      </c>
      <c r="B47" s="52"/>
      <c r="C47" s="74">
        <v>311</v>
      </c>
      <c r="D47" s="75"/>
      <c r="E47" s="76" t="s">
        <v>56</v>
      </c>
      <c r="F47" s="76"/>
      <c r="G47" s="139"/>
      <c r="H47" s="76"/>
      <c r="I47" s="7">
        <v>-248837.32</v>
      </c>
      <c r="J47" s="77"/>
      <c r="K47" s="7">
        <v>0</v>
      </c>
      <c r="L47" s="19"/>
      <c r="M47" s="20"/>
      <c r="N47" s="19"/>
      <c r="O47" s="9">
        <f t="shared" si="1"/>
        <v>-248837.32</v>
      </c>
      <c r="P47" s="82"/>
      <c r="Q47" s="9">
        <v>0</v>
      </c>
      <c r="R47" s="9"/>
      <c r="S47" s="9">
        <v>0</v>
      </c>
      <c r="T47" s="9"/>
      <c r="U47" s="9">
        <v>0</v>
      </c>
      <c r="V47" s="9"/>
      <c r="W47" s="9">
        <v>0</v>
      </c>
      <c r="X47" s="82"/>
      <c r="Y47" s="9">
        <v>0</v>
      </c>
      <c r="Z47" s="82"/>
      <c r="AA47" s="9">
        <f t="shared" ref="AA47:AA52" si="10">O47</f>
        <v>-248837.32</v>
      </c>
      <c r="AB47" s="138" t="s">
        <v>44</v>
      </c>
      <c r="AC47" s="9">
        <f t="shared" si="8"/>
        <v>-248837.32</v>
      </c>
    </row>
    <row r="48" spans="1:29" x14ac:dyDescent="0.25">
      <c r="A48" s="52">
        <f t="shared" si="9"/>
        <v>29</v>
      </c>
      <c r="B48" s="52"/>
      <c r="C48" s="74">
        <v>312</v>
      </c>
      <c r="D48" s="75"/>
      <c r="E48" s="76" t="s">
        <v>57</v>
      </c>
      <c r="F48" s="76"/>
      <c r="G48" s="139"/>
      <c r="H48" s="76"/>
      <c r="I48" s="7">
        <v>-8234157.0299999993</v>
      </c>
      <c r="J48" s="77"/>
      <c r="K48" s="7">
        <v>0</v>
      </c>
      <c r="L48" s="19"/>
      <c r="M48" s="20"/>
      <c r="N48" s="19"/>
      <c r="O48" s="9">
        <f t="shared" si="1"/>
        <v>-8234157.0299999993</v>
      </c>
      <c r="P48" s="82"/>
      <c r="Q48" s="9">
        <v>0</v>
      </c>
      <c r="R48" s="9"/>
      <c r="S48" s="9">
        <v>0</v>
      </c>
      <c r="T48" s="9"/>
      <c r="U48" s="9">
        <v>0</v>
      </c>
      <c r="V48" s="9"/>
      <c r="W48" s="9">
        <v>0</v>
      </c>
      <c r="X48" s="82"/>
      <c r="Y48" s="9">
        <v>0</v>
      </c>
      <c r="Z48" s="82"/>
      <c r="AA48" s="9">
        <f t="shared" si="10"/>
        <v>-8234157.0299999993</v>
      </c>
      <c r="AB48" s="138" t="s">
        <v>44</v>
      </c>
      <c r="AC48" s="9">
        <f t="shared" si="8"/>
        <v>-8234157.0299999993</v>
      </c>
    </row>
    <row r="49" spans="1:29" x14ac:dyDescent="0.25">
      <c r="A49" s="52">
        <f t="shared" si="9"/>
        <v>30</v>
      </c>
      <c r="B49" s="52"/>
      <c r="C49" s="74" t="s">
        <v>62</v>
      </c>
      <c r="D49" s="75"/>
      <c r="E49" s="76" t="s">
        <v>63</v>
      </c>
      <c r="F49" s="76"/>
      <c r="G49" s="139"/>
      <c r="H49" s="76"/>
      <c r="I49" s="7">
        <v>0</v>
      </c>
      <c r="J49" s="77"/>
      <c r="K49" s="7">
        <v>0</v>
      </c>
      <c r="L49" s="19"/>
      <c r="M49" s="20"/>
      <c r="N49" s="19"/>
      <c r="O49" s="9">
        <f t="shared" si="1"/>
        <v>0</v>
      </c>
      <c r="P49" s="82"/>
      <c r="Q49" s="9">
        <v>0</v>
      </c>
      <c r="R49" s="9"/>
      <c r="S49" s="9">
        <v>0</v>
      </c>
      <c r="T49" s="9"/>
      <c r="U49" s="9">
        <v>0</v>
      </c>
      <c r="V49" s="9"/>
      <c r="W49" s="9">
        <v>0</v>
      </c>
      <c r="X49" s="82"/>
      <c r="Y49" s="9">
        <v>0</v>
      </c>
      <c r="Z49" s="82"/>
      <c r="AA49" s="9">
        <f>O49</f>
        <v>0</v>
      </c>
      <c r="AB49" s="138" t="s">
        <v>44</v>
      </c>
      <c r="AC49" s="9">
        <f t="shared" si="8"/>
        <v>0</v>
      </c>
    </row>
    <row r="50" spans="1:29" x14ac:dyDescent="0.25">
      <c r="A50" s="52">
        <f t="shared" si="9"/>
        <v>31</v>
      </c>
      <c r="B50" s="52"/>
      <c r="C50" s="74">
        <v>314</v>
      </c>
      <c r="D50" s="75"/>
      <c r="E50" s="76" t="s">
        <v>58</v>
      </c>
      <c r="F50" s="76"/>
      <c r="G50" s="139"/>
      <c r="H50" s="76"/>
      <c r="I50" s="7">
        <v>-1526282.79</v>
      </c>
      <c r="J50" s="77"/>
      <c r="K50" s="7">
        <v>0</v>
      </c>
      <c r="L50" s="19"/>
      <c r="M50" s="20"/>
      <c r="N50" s="19"/>
      <c r="O50" s="9">
        <f t="shared" si="1"/>
        <v>-1526282.79</v>
      </c>
      <c r="P50" s="82"/>
      <c r="Q50" s="9">
        <v>0</v>
      </c>
      <c r="R50" s="9"/>
      <c r="S50" s="9">
        <v>0</v>
      </c>
      <c r="T50" s="9"/>
      <c r="U50" s="9">
        <v>0</v>
      </c>
      <c r="V50" s="9"/>
      <c r="W50" s="9">
        <v>0</v>
      </c>
      <c r="X50" s="82"/>
      <c r="Y50" s="9">
        <v>0</v>
      </c>
      <c r="Z50" s="82"/>
      <c r="AA50" s="9">
        <f t="shared" si="10"/>
        <v>-1526282.79</v>
      </c>
      <c r="AB50" s="138" t="s">
        <v>44</v>
      </c>
      <c r="AC50" s="9">
        <f t="shared" si="8"/>
        <v>-1526282.79</v>
      </c>
    </row>
    <row r="51" spans="1:29" x14ac:dyDescent="0.25">
      <c r="A51" s="52">
        <f t="shared" si="9"/>
        <v>32</v>
      </c>
      <c r="B51" s="52"/>
      <c r="C51" s="74">
        <v>315</v>
      </c>
      <c r="D51" s="75"/>
      <c r="E51" s="76" t="s">
        <v>59</v>
      </c>
      <c r="F51" s="76"/>
      <c r="G51" s="139"/>
      <c r="H51" s="76"/>
      <c r="I51" s="7">
        <v>-85947.760000000009</v>
      </c>
      <c r="J51" s="77"/>
      <c r="K51" s="7">
        <v>0</v>
      </c>
      <c r="L51" s="19"/>
      <c r="M51" s="20"/>
      <c r="N51" s="19"/>
      <c r="O51" s="9">
        <f t="shared" si="1"/>
        <v>-85947.760000000009</v>
      </c>
      <c r="P51" s="82"/>
      <c r="Q51" s="9">
        <v>0</v>
      </c>
      <c r="R51" s="9"/>
      <c r="S51" s="9">
        <v>0</v>
      </c>
      <c r="T51" s="9"/>
      <c r="U51" s="9">
        <v>0</v>
      </c>
      <c r="V51" s="9"/>
      <c r="W51" s="9">
        <v>0</v>
      </c>
      <c r="X51" s="82"/>
      <c r="Y51" s="9">
        <v>0</v>
      </c>
      <c r="Z51" s="82"/>
      <c r="AA51" s="9">
        <f t="shared" si="10"/>
        <v>-85947.760000000009</v>
      </c>
      <c r="AB51" s="138" t="s">
        <v>44</v>
      </c>
      <c r="AC51" s="9">
        <f t="shared" si="8"/>
        <v>-85947.760000000009</v>
      </c>
    </row>
    <row r="52" spans="1:29" x14ac:dyDescent="0.25">
      <c r="A52" s="52">
        <f t="shared" si="9"/>
        <v>33</v>
      </c>
      <c r="B52" s="52"/>
      <c r="C52" s="74">
        <v>316</v>
      </c>
      <c r="D52" s="75"/>
      <c r="E52" s="76" t="s">
        <v>60</v>
      </c>
      <c r="F52" s="76"/>
      <c r="G52" s="139"/>
      <c r="H52" s="76"/>
      <c r="I52" s="7">
        <v>-35972.53</v>
      </c>
      <c r="J52" s="77"/>
      <c r="K52" s="7">
        <v>0</v>
      </c>
      <c r="L52" s="19"/>
      <c r="M52" s="20"/>
      <c r="N52" s="19"/>
      <c r="O52" s="9">
        <f t="shared" si="1"/>
        <v>-35972.53</v>
      </c>
      <c r="P52" s="82"/>
      <c r="Q52" s="9">
        <v>0</v>
      </c>
      <c r="R52" s="9"/>
      <c r="S52" s="9">
        <v>0</v>
      </c>
      <c r="T52" s="9"/>
      <c r="U52" s="9">
        <v>0</v>
      </c>
      <c r="V52" s="9"/>
      <c r="W52" s="9">
        <v>0</v>
      </c>
      <c r="X52" s="82"/>
      <c r="Y52" s="9">
        <v>0</v>
      </c>
      <c r="Z52" s="82"/>
      <c r="AA52" s="9">
        <f t="shared" si="10"/>
        <v>-35972.53</v>
      </c>
      <c r="AB52" s="138" t="s">
        <v>44</v>
      </c>
      <c r="AC52" s="9">
        <f t="shared" si="8"/>
        <v>-35972.53</v>
      </c>
    </row>
    <row r="53" spans="1:29" x14ac:dyDescent="0.25">
      <c r="A53" s="52"/>
      <c r="B53" s="52"/>
      <c r="C53" s="74"/>
      <c r="D53" s="75"/>
      <c r="E53" s="76"/>
      <c r="F53" s="76"/>
      <c r="G53" s="139"/>
      <c r="H53" s="76"/>
      <c r="I53" s="7"/>
      <c r="J53" s="77"/>
      <c r="K53" s="7"/>
      <c r="L53" s="19"/>
      <c r="M53" s="20"/>
      <c r="N53" s="19"/>
      <c r="O53" s="9"/>
      <c r="P53" s="82"/>
      <c r="Q53" s="9"/>
      <c r="R53" s="82"/>
      <c r="S53" s="9"/>
      <c r="T53" s="82"/>
      <c r="U53" s="9"/>
      <c r="V53" s="82"/>
      <c r="W53" s="9"/>
      <c r="X53" s="82"/>
      <c r="Y53" s="9"/>
      <c r="Z53" s="82"/>
      <c r="AA53" s="9"/>
      <c r="AB53" s="141"/>
      <c r="AC53" s="9"/>
    </row>
    <row r="54" spans="1:29" x14ac:dyDescent="0.25">
      <c r="A54" s="52">
        <f>+A52+1</f>
        <v>34</v>
      </c>
      <c r="B54" s="52"/>
      <c r="C54" s="74"/>
      <c r="D54" s="75"/>
      <c r="E54" s="87" t="s">
        <v>64</v>
      </c>
      <c r="F54" s="76"/>
      <c r="G54" s="142"/>
      <c r="H54" s="76"/>
      <c r="I54" s="7"/>
      <c r="J54" s="77"/>
      <c r="K54" s="7"/>
      <c r="L54" s="19"/>
      <c r="M54" s="20"/>
      <c r="N54" s="19"/>
      <c r="O54" s="9"/>
      <c r="P54" s="82"/>
      <c r="Q54" s="9"/>
      <c r="R54" s="82"/>
      <c r="S54" s="9"/>
      <c r="T54" s="82"/>
      <c r="U54" s="9"/>
      <c r="V54" s="82"/>
      <c r="W54" s="9"/>
      <c r="X54" s="82"/>
      <c r="Y54" s="9"/>
      <c r="Z54" s="82"/>
      <c r="AA54" s="9"/>
      <c r="AB54" s="141"/>
      <c r="AC54" s="9"/>
    </row>
    <row r="55" spans="1:29" x14ac:dyDescent="0.25">
      <c r="A55" s="52">
        <f t="shared" ref="A55:A61" si="11">+A54+1</f>
        <v>35</v>
      </c>
      <c r="B55" s="52"/>
      <c r="C55" s="74">
        <v>310</v>
      </c>
      <c r="D55" s="75"/>
      <c r="E55" s="76" t="s">
        <v>54</v>
      </c>
      <c r="F55" s="76"/>
      <c r="G55" s="1" t="s">
        <v>39</v>
      </c>
      <c r="H55" s="76"/>
      <c r="I55" s="7">
        <v>0</v>
      </c>
      <c r="J55" s="77"/>
      <c r="K55" s="7">
        <v>0</v>
      </c>
      <c r="L55" s="19"/>
      <c r="M55" s="20"/>
      <c r="N55" s="19"/>
      <c r="O55" s="9">
        <f t="shared" si="1"/>
        <v>0</v>
      </c>
      <c r="P55" s="82"/>
      <c r="Q55" s="9">
        <f>O55*$C$303</f>
        <v>0</v>
      </c>
      <c r="R55" s="82"/>
      <c r="S55" s="9">
        <f>O55*$C$304</f>
        <v>0</v>
      </c>
      <c r="T55" s="82"/>
      <c r="U55" s="9">
        <f>O55*$C$305</f>
        <v>0</v>
      </c>
      <c r="V55" s="82"/>
      <c r="W55" s="9">
        <f>O55*$C$306</f>
        <v>0</v>
      </c>
      <c r="X55" s="82"/>
      <c r="Y55" s="9">
        <f>O55*$C$307</f>
        <v>0</v>
      </c>
      <c r="Z55" s="82"/>
      <c r="AA55" s="9">
        <f>O55*$C$308</f>
        <v>0</v>
      </c>
      <c r="AB55" s="141" t="s">
        <v>55</v>
      </c>
      <c r="AC55" s="9">
        <f t="shared" si="8"/>
        <v>0</v>
      </c>
    </row>
    <row r="56" spans="1:29" x14ac:dyDescent="0.25">
      <c r="A56" s="52">
        <f t="shared" si="11"/>
        <v>36</v>
      </c>
      <c r="B56" s="52"/>
      <c r="C56" s="74">
        <v>311</v>
      </c>
      <c r="D56" s="75"/>
      <c r="E56" s="76" t="s">
        <v>56</v>
      </c>
      <c r="F56" s="76"/>
      <c r="G56" s="139"/>
      <c r="H56" s="76"/>
      <c r="I56" s="7">
        <v>3164826.7800000003</v>
      </c>
      <c r="J56" s="77"/>
      <c r="K56" s="7">
        <v>0</v>
      </c>
      <c r="L56" s="19"/>
      <c r="M56" s="20"/>
      <c r="N56" s="19"/>
      <c r="O56" s="9">
        <f t="shared" si="1"/>
        <v>3164826.7800000003</v>
      </c>
      <c r="P56" s="82"/>
      <c r="Q56" s="9">
        <v>2769356.8679379276</v>
      </c>
      <c r="R56" s="82"/>
      <c r="S56" s="9">
        <v>147464.63308996861</v>
      </c>
      <c r="T56" s="82"/>
      <c r="U56" s="9">
        <v>104399.75206133386</v>
      </c>
      <c r="V56" s="82"/>
      <c r="W56" s="9">
        <v>136939.79805579165</v>
      </c>
      <c r="X56" s="82"/>
      <c r="Y56" s="9">
        <v>0</v>
      </c>
      <c r="Z56" s="82"/>
      <c r="AA56" s="9">
        <v>6665.7288549787563</v>
      </c>
      <c r="AB56" s="141" t="s">
        <v>55</v>
      </c>
      <c r="AC56" s="9">
        <f t="shared" si="8"/>
        <v>3164826.7800000007</v>
      </c>
    </row>
    <row r="57" spans="1:29" x14ac:dyDescent="0.25">
      <c r="A57" s="52">
        <f t="shared" si="11"/>
        <v>37</v>
      </c>
      <c r="B57" s="52"/>
      <c r="C57" s="74">
        <v>312</v>
      </c>
      <c r="D57" s="75"/>
      <c r="E57" s="76" t="s">
        <v>57</v>
      </c>
      <c r="F57" s="76"/>
      <c r="G57" s="139"/>
      <c r="H57" s="76"/>
      <c r="I57" s="7">
        <v>48243678.240000002</v>
      </c>
      <c r="J57" s="77"/>
      <c r="K57" s="7">
        <v>0</v>
      </c>
      <c r="L57" s="19"/>
      <c r="M57" s="20"/>
      <c r="N57" s="19"/>
      <c r="O57" s="9">
        <f t="shared" si="1"/>
        <v>48243678.240000002</v>
      </c>
      <c r="P57" s="82"/>
      <c r="Q57" s="9">
        <v>42215346.515829302</v>
      </c>
      <c r="R57" s="82"/>
      <c r="S57" s="9">
        <v>2247865.1339974138</v>
      </c>
      <c r="T57" s="82"/>
      <c r="U57" s="9">
        <v>1591427.4271686685</v>
      </c>
      <c r="V57" s="82"/>
      <c r="W57" s="9">
        <v>2087430.6676534272</v>
      </c>
      <c r="X57" s="82"/>
      <c r="Y57" s="9">
        <v>0</v>
      </c>
      <c r="Z57" s="82"/>
      <c r="AA57" s="9">
        <v>101608.4953511916</v>
      </c>
      <c r="AB57" s="141" t="s">
        <v>55</v>
      </c>
      <c r="AC57" s="9">
        <f t="shared" si="8"/>
        <v>48243678.239999995</v>
      </c>
    </row>
    <row r="58" spans="1:29" x14ac:dyDescent="0.25">
      <c r="A58" s="52">
        <f t="shared" si="11"/>
        <v>38</v>
      </c>
      <c r="B58" s="52"/>
      <c r="C58" s="74" t="s">
        <v>65</v>
      </c>
      <c r="D58" s="75"/>
      <c r="E58" s="76" t="s">
        <v>63</v>
      </c>
      <c r="F58" s="76"/>
      <c r="G58" s="139"/>
      <c r="H58" s="76"/>
      <c r="I58" s="7">
        <v>371828</v>
      </c>
      <c r="J58" s="77"/>
      <c r="K58" s="7">
        <v>0</v>
      </c>
      <c r="L58" s="19"/>
      <c r="M58" s="20"/>
      <c r="N58" s="19"/>
      <c r="O58" s="9">
        <f t="shared" si="1"/>
        <v>371828</v>
      </c>
      <c r="P58" s="82"/>
      <c r="Q58" s="9">
        <f>(O58*$C$303)</f>
        <v>325364.95562534645</v>
      </c>
      <c r="R58" s="82"/>
      <c r="S58" s="9">
        <f>(O58*$C$304)</f>
        <v>17324.03872159616</v>
      </c>
      <c r="T58" s="82"/>
      <c r="U58" s="9">
        <f>(O58*$C$305)</f>
        <v>12268.331941622024</v>
      </c>
      <c r="V58" s="82"/>
      <c r="W58" s="9">
        <f>(O58*$C$306)</f>
        <v>16087.588693885094</v>
      </c>
      <c r="X58" s="82"/>
      <c r="Y58" s="9">
        <f>(O58*$C$307)</f>
        <v>0</v>
      </c>
      <c r="Z58" s="82"/>
      <c r="AA58" s="9">
        <f>(O58*$C$308)</f>
        <v>783.08501755034183</v>
      </c>
      <c r="AB58" s="141" t="s">
        <v>55</v>
      </c>
      <c r="AC58" s="9">
        <f t="shared" si="8"/>
        <v>371828.00000000006</v>
      </c>
    </row>
    <row r="59" spans="1:29" x14ac:dyDescent="0.25">
      <c r="A59" s="52">
        <f t="shared" si="11"/>
        <v>39</v>
      </c>
      <c r="B59" s="52"/>
      <c r="C59" s="74">
        <v>314</v>
      </c>
      <c r="D59" s="75"/>
      <c r="E59" s="76" t="s">
        <v>58</v>
      </c>
      <c r="F59" s="76"/>
      <c r="G59" s="139"/>
      <c r="H59" s="76"/>
      <c r="I59" s="7">
        <v>7429254.8599999994</v>
      </c>
      <c r="J59" s="77"/>
      <c r="K59" s="7">
        <v>0</v>
      </c>
      <c r="L59" s="19"/>
      <c r="M59" s="20"/>
      <c r="N59" s="19"/>
      <c r="O59" s="9">
        <f t="shared" si="1"/>
        <v>7429254.8599999994</v>
      </c>
      <c r="P59" s="82"/>
      <c r="Q59" s="9">
        <f>(O59*$C$303)</f>
        <v>6500906.8113571033</v>
      </c>
      <c r="R59" s="82"/>
      <c r="S59" s="9">
        <f>(O59*$C$304)</f>
        <v>346140.41671753186</v>
      </c>
      <c r="T59" s="82"/>
      <c r="U59" s="9">
        <f>(O59*$C$305)</f>
        <v>245125.60834952895</v>
      </c>
      <c r="V59" s="82"/>
      <c r="W59" s="9">
        <f>(O59*$C$306)</f>
        <v>321435.70814927033</v>
      </c>
      <c r="X59" s="82"/>
      <c r="Y59" s="9">
        <f>(O59*$C$307)</f>
        <v>0</v>
      </c>
      <c r="Z59" s="82"/>
      <c r="AA59" s="9">
        <f>(O59*$C$308)</f>
        <v>15646.315426565676</v>
      </c>
      <c r="AB59" s="141" t="s">
        <v>55</v>
      </c>
      <c r="AC59" s="9">
        <f t="shared" si="8"/>
        <v>7429254.8600000003</v>
      </c>
    </row>
    <row r="60" spans="1:29" x14ac:dyDescent="0.25">
      <c r="A60" s="52">
        <f t="shared" si="11"/>
        <v>40</v>
      </c>
      <c r="B60" s="52"/>
      <c r="C60" s="74">
        <v>315</v>
      </c>
      <c r="D60" s="75"/>
      <c r="E60" s="76" t="s">
        <v>59</v>
      </c>
      <c r="F60" s="76"/>
      <c r="G60" s="139"/>
      <c r="H60" s="76"/>
      <c r="I60" s="7">
        <v>5164116.87</v>
      </c>
      <c r="J60" s="77"/>
      <c r="K60" s="7">
        <v>0</v>
      </c>
      <c r="L60" s="19"/>
      <c r="M60" s="20"/>
      <c r="N60" s="19"/>
      <c r="O60" s="9">
        <f t="shared" si="1"/>
        <v>5164116.87</v>
      </c>
      <c r="P60" s="82"/>
      <c r="Q60" s="9">
        <v>4518810.3145098845</v>
      </c>
      <c r="R60" s="82"/>
      <c r="S60" s="9">
        <v>240630.4761895437</v>
      </c>
      <c r="T60" s="82"/>
      <c r="U60" s="9">
        <v>170342.83206761503</v>
      </c>
      <c r="V60" s="82"/>
      <c r="W60" s="9">
        <v>223456.21539885463</v>
      </c>
      <c r="X60" s="82"/>
      <c r="Y60" s="9">
        <v>0</v>
      </c>
      <c r="Z60" s="82"/>
      <c r="AA60" s="9">
        <v>10877.031834103087</v>
      </c>
      <c r="AB60" s="141" t="s">
        <v>55</v>
      </c>
      <c r="AC60" s="9">
        <f t="shared" si="8"/>
        <v>5164116.870000001</v>
      </c>
    </row>
    <row r="61" spans="1:29" x14ac:dyDescent="0.25">
      <c r="A61" s="52">
        <f t="shared" si="11"/>
        <v>41</v>
      </c>
      <c r="B61" s="52"/>
      <c r="C61" s="74">
        <v>316</v>
      </c>
      <c r="D61" s="75"/>
      <c r="E61" s="76" t="s">
        <v>60</v>
      </c>
      <c r="F61" s="76"/>
      <c r="G61" s="139"/>
      <c r="H61" s="76"/>
      <c r="I61" s="7">
        <v>871662.6399999999</v>
      </c>
      <c r="J61" s="77"/>
      <c r="K61" s="7">
        <v>0</v>
      </c>
      <c r="L61" s="19"/>
      <c r="M61" s="20"/>
      <c r="N61" s="19"/>
      <c r="O61" s="9">
        <f t="shared" si="1"/>
        <v>871662.6399999999</v>
      </c>
      <c r="P61" s="82"/>
      <c r="Q61" s="9">
        <v>762718.56117199326</v>
      </c>
      <c r="R61" s="82"/>
      <c r="S61" s="9">
        <v>40633.535896545349</v>
      </c>
      <c r="T61" s="82"/>
      <c r="U61" s="9">
        <v>28740.37474672086</v>
      </c>
      <c r="V61" s="82"/>
      <c r="W61" s="9">
        <v>37733.442137077407</v>
      </c>
      <c r="X61" s="82"/>
      <c r="Y61" s="9">
        <v>0</v>
      </c>
      <c r="Z61" s="82"/>
      <c r="AA61" s="9">
        <v>1836.7260476630333</v>
      </c>
      <c r="AB61" s="141" t="s">
        <v>55</v>
      </c>
      <c r="AC61" s="9">
        <f t="shared" si="8"/>
        <v>871662.64</v>
      </c>
    </row>
    <row r="62" spans="1:29" x14ac:dyDescent="0.25">
      <c r="A62" s="52"/>
      <c r="B62" s="52"/>
      <c r="C62" s="74"/>
      <c r="D62" s="75"/>
      <c r="E62" s="76"/>
      <c r="F62" s="76"/>
      <c r="G62" s="139"/>
      <c r="H62" s="76"/>
      <c r="I62" s="7"/>
      <c r="J62" s="77"/>
      <c r="K62" s="7"/>
      <c r="L62" s="19"/>
      <c r="M62" s="20"/>
      <c r="N62" s="19"/>
      <c r="O62" s="9"/>
      <c r="P62" s="82"/>
      <c r="Q62" s="9"/>
      <c r="R62" s="82"/>
      <c r="S62" s="9"/>
      <c r="T62" s="82"/>
      <c r="U62" s="9"/>
      <c r="V62" s="82"/>
      <c r="W62" s="9"/>
      <c r="X62" s="82"/>
      <c r="Y62" s="9"/>
      <c r="Z62" s="82"/>
      <c r="AA62" s="9"/>
      <c r="AB62" s="141"/>
      <c r="AC62" s="9"/>
    </row>
    <row r="63" spans="1:29" x14ac:dyDescent="0.25">
      <c r="A63" s="52">
        <f>+A61+1</f>
        <v>42</v>
      </c>
      <c r="B63" s="52"/>
      <c r="C63" s="74"/>
      <c r="D63" s="75"/>
      <c r="E63" s="87" t="s">
        <v>66</v>
      </c>
      <c r="F63" s="76"/>
      <c r="G63" s="142"/>
      <c r="H63" s="76"/>
      <c r="I63" s="7"/>
      <c r="J63" s="77"/>
      <c r="K63" s="7"/>
      <c r="L63" s="19"/>
      <c r="M63" s="20"/>
      <c r="N63" s="19"/>
      <c r="O63" s="9"/>
      <c r="P63" s="82"/>
      <c r="Q63" s="9"/>
      <c r="R63" s="82"/>
      <c r="S63" s="9"/>
      <c r="T63" s="82"/>
      <c r="U63" s="9"/>
      <c r="V63" s="82"/>
      <c r="W63" s="9"/>
      <c r="X63" s="82"/>
      <c r="Y63" s="9"/>
      <c r="Z63" s="82"/>
      <c r="AA63" s="9"/>
      <c r="AB63" s="141"/>
      <c r="AC63" s="9"/>
    </row>
    <row r="64" spans="1:29" x14ac:dyDescent="0.25">
      <c r="A64" s="52">
        <f>+A63+1</f>
        <v>43</v>
      </c>
      <c r="B64" s="52"/>
      <c r="C64" s="74">
        <v>310</v>
      </c>
      <c r="D64" s="75"/>
      <c r="E64" s="76" t="s">
        <v>54</v>
      </c>
      <c r="F64" s="76"/>
      <c r="G64" s="1" t="s">
        <v>39</v>
      </c>
      <c r="H64" s="76"/>
      <c r="I64" s="7">
        <v>0</v>
      </c>
      <c r="J64" s="77"/>
      <c r="K64" s="7">
        <v>0</v>
      </c>
      <c r="L64" s="19"/>
      <c r="M64" s="20"/>
      <c r="N64" s="19"/>
      <c r="O64" s="9">
        <f t="shared" si="1"/>
        <v>0</v>
      </c>
      <c r="P64" s="82"/>
      <c r="Q64" s="9">
        <f>O64*$C$303</f>
        <v>0</v>
      </c>
      <c r="R64" s="82"/>
      <c r="S64" s="9">
        <f>O64*$C$304</f>
        <v>0</v>
      </c>
      <c r="T64" s="82"/>
      <c r="U64" s="9">
        <f>O64*$C$305</f>
        <v>0</v>
      </c>
      <c r="V64" s="82"/>
      <c r="W64" s="9">
        <f>O64*$C$306</f>
        <v>0</v>
      </c>
      <c r="X64" s="82"/>
      <c r="Y64" s="9">
        <f>O64*$C$307</f>
        <v>0</v>
      </c>
      <c r="Z64" s="82"/>
      <c r="AA64" s="9">
        <f>O64*$C$308</f>
        <v>0</v>
      </c>
      <c r="AB64" s="141" t="s">
        <v>55</v>
      </c>
      <c r="AC64" s="9">
        <f t="shared" si="8"/>
        <v>0</v>
      </c>
    </row>
    <row r="65" spans="1:29" x14ac:dyDescent="0.25">
      <c r="A65" s="52">
        <f>+A64+1</f>
        <v>44</v>
      </c>
      <c r="B65" s="52"/>
      <c r="C65" s="74">
        <v>311</v>
      </c>
      <c r="D65" s="75"/>
      <c r="E65" s="76" t="s">
        <v>56</v>
      </c>
      <c r="F65" s="76"/>
      <c r="G65" s="139"/>
      <c r="H65" s="76"/>
      <c r="I65" s="7">
        <v>5178745.32</v>
      </c>
      <c r="J65" s="77"/>
      <c r="K65" s="7">
        <v>0</v>
      </c>
      <c r="L65" s="19"/>
      <c r="M65" s="20"/>
      <c r="N65" s="19"/>
      <c r="O65" s="9">
        <f t="shared" si="1"/>
        <v>5178745.32</v>
      </c>
      <c r="P65" s="82"/>
      <c r="Q65" s="9">
        <v>4531489.96894735</v>
      </c>
      <c r="R65" s="82"/>
      <c r="S65" s="9">
        <v>241483.12231738411</v>
      </c>
      <c r="T65" s="82"/>
      <c r="U65" s="9">
        <v>170608.64887345282</v>
      </c>
      <c r="V65" s="82"/>
      <c r="W65" s="9">
        <v>224248.00652946616</v>
      </c>
      <c r="X65" s="82"/>
      <c r="Y65" s="9">
        <v>0</v>
      </c>
      <c r="Z65" s="82"/>
      <c r="AA65" s="9">
        <v>10915.573332348053</v>
      </c>
      <c r="AB65" s="141" t="s">
        <v>55</v>
      </c>
      <c r="AC65" s="9">
        <f t="shared" si="8"/>
        <v>5178745.3200000012</v>
      </c>
    </row>
    <row r="66" spans="1:29" x14ac:dyDescent="0.25">
      <c r="A66" s="52">
        <f t="shared" ref="A66:A96" si="12">+A65+1</f>
        <v>45</v>
      </c>
      <c r="B66" s="52"/>
      <c r="C66" s="74" t="s">
        <v>201</v>
      </c>
      <c r="D66" s="75"/>
      <c r="E66" s="76" t="s">
        <v>56</v>
      </c>
      <c r="F66" s="76"/>
      <c r="G66" s="139"/>
      <c r="H66" s="76"/>
      <c r="I66" s="7">
        <v>3544751.3</v>
      </c>
      <c r="J66" s="77"/>
      <c r="K66" s="7">
        <v>0</v>
      </c>
      <c r="L66" s="19"/>
      <c r="M66" s="20"/>
      <c r="N66" s="19"/>
      <c r="O66" s="9">
        <f t="shared" si="1"/>
        <v>3544751.3</v>
      </c>
      <c r="P66" s="82"/>
      <c r="Q66" s="9">
        <f>+O66</f>
        <v>3544751.3</v>
      </c>
      <c r="R66" s="82"/>
      <c r="S66" s="9">
        <v>0</v>
      </c>
      <c r="T66" s="82"/>
      <c r="U66" s="9">
        <v>0</v>
      </c>
      <c r="V66" s="82"/>
      <c r="W66" s="9">
        <v>0</v>
      </c>
      <c r="X66" s="82"/>
      <c r="Y66" s="9">
        <v>0</v>
      </c>
      <c r="Z66" s="82"/>
      <c r="AA66" s="9">
        <v>0</v>
      </c>
      <c r="AB66" s="143" t="s">
        <v>127</v>
      </c>
      <c r="AC66" s="9">
        <f t="shared" si="8"/>
        <v>3544751.3</v>
      </c>
    </row>
    <row r="67" spans="1:29" x14ac:dyDescent="0.25">
      <c r="A67" s="52">
        <f t="shared" si="12"/>
        <v>46</v>
      </c>
      <c r="B67" s="52"/>
      <c r="C67" s="74">
        <v>312</v>
      </c>
      <c r="D67" s="75"/>
      <c r="E67" s="76" t="s">
        <v>57</v>
      </c>
      <c r="F67" s="76"/>
      <c r="G67" s="139"/>
      <c r="H67" s="76"/>
      <c r="I67" s="7">
        <v>29343662.520000003</v>
      </c>
      <c r="J67" s="77"/>
      <c r="K67" s="7">
        <v>0</v>
      </c>
      <c r="L67" s="19"/>
      <c r="M67" s="20"/>
      <c r="N67" s="19"/>
      <c r="O67" s="9">
        <f t="shared" si="1"/>
        <v>29343662.520000003</v>
      </c>
      <c r="P67" s="82"/>
      <c r="Q67" s="9">
        <v>25676018.571999267</v>
      </c>
      <c r="R67" s="82"/>
      <c r="S67" s="9">
        <v>1368176.032060595</v>
      </c>
      <c r="T67" s="82"/>
      <c r="U67" s="9">
        <v>967096.64919120655</v>
      </c>
      <c r="V67" s="82"/>
      <c r="W67" s="9">
        <v>1270526.6721197122</v>
      </c>
      <c r="X67" s="82"/>
      <c r="Y67" s="9">
        <v>0</v>
      </c>
      <c r="Z67" s="82"/>
      <c r="AA67" s="9">
        <v>61844.594629225954</v>
      </c>
      <c r="AB67" s="141" t="s">
        <v>55</v>
      </c>
      <c r="AC67" s="9">
        <f t="shared" si="8"/>
        <v>29343662.520000003</v>
      </c>
    </row>
    <row r="68" spans="1:29" x14ac:dyDescent="0.25">
      <c r="A68" s="52">
        <f>+A67+1</f>
        <v>47</v>
      </c>
      <c r="B68" s="52"/>
      <c r="C68" s="74" t="s">
        <v>202</v>
      </c>
      <c r="D68" s="75"/>
      <c r="E68" s="76" t="s">
        <v>203</v>
      </c>
      <c r="F68" s="76"/>
      <c r="G68" s="139"/>
      <c r="H68" s="76"/>
      <c r="I68" s="7">
        <v>23321791.170000002</v>
      </c>
      <c r="J68" s="77"/>
      <c r="K68" s="7">
        <v>0</v>
      </c>
      <c r="L68" s="19"/>
      <c r="M68" s="20"/>
      <c r="N68" s="19"/>
      <c r="O68" s="9">
        <f t="shared" si="1"/>
        <v>23321791.170000002</v>
      </c>
      <c r="P68" s="82"/>
      <c r="Q68" s="9">
        <f>+O68</f>
        <v>23321791.170000002</v>
      </c>
      <c r="R68" s="82"/>
      <c r="S68" s="9">
        <v>0</v>
      </c>
      <c r="T68" s="82"/>
      <c r="U68" s="9">
        <v>0</v>
      </c>
      <c r="V68" s="82"/>
      <c r="W68" s="9">
        <v>0</v>
      </c>
      <c r="X68" s="82"/>
      <c r="Y68" s="9">
        <v>0</v>
      </c>
      <c r="Z68" s="82"/>
      <c r="AA68" s="9">
        <v>0</v>
      </c>
      <c r="AB68" s="143" t="s">
        <v>127</v>
      </c>
      <c r="AC68" s="9">
        <f t="shared" si="8"/>
        <v>23321791.170000002</v>
      </c>
    </row>
    <row r="69" spans="1:29" x14ac:dyDescent="0.25">
      <c r="A69" s="52">
        <f t="shared" si="12"/>
        <v>48</v>
      </c>
      <c r="B69" s="52"/>
      <c r="C69" s="74">
        <v>314</v>
      </c>
      <c r="D69" s="75"/>
      <c r="E69" s="76" t="s">
        <v>58</v>
      </c>
      <c r="F69" s="76"/>
      <c r="G69" s="139"/>
      <c r="H69" s="76"/>
      <c r="I69" s="7">
        <v>12243205.66</v>
      </c>
      <c r="J69" s="77"/>
      <c r="K69" s="7">
        <v>0</v>
      </c>
      <c r="L69" s="19"/>
      <c r="M69" s="20"/>
      <c r="N69" s="19"/>
      <c r="O69" s="9">
        <f t="shared" si="1"/>
        <v>12243205.66</v>
      </c>
      <c r="P69" s="82"/>
      <c r="Q69" s="9">
        <v>10713178.755654167</v>
      </c>
      <c r="R69" s="82"/>
      <c r="S69" s="9">
        <v>570592.02435839642</v>
      </c>
      <c r="T69" s="82"/>
      <c r="U69" s="9">
        <v>403775.08148457424</v>
      </c>
      <c r="V69" s="82"/>
      <c r="W69" s="9">
        <v>529867.77202512475</v>
      </c>
      <c r="X69" s="82"/>
      <c r="Y69" s="9">
        <v>0</v>
      </c>
      <c r="Z69" s="82"/>
      <c r="AA69" s="9">
        <v>25792.026477738778</v>
      </c>
      <c r="AB69" s="141" t="s">
        <v>55</v>
      </c>
      <c r="AC69" s="9">
        <f t="shared" si="8"/>
        <v>12243205.660000002</v>
      </c>
    </row>
    <row r="70" spans="1:29" x14ac:dyDescent="0.25">
      <c r="A70" s="52">
        <f t="shared" si="12"/>
        <v>49</v>
      </c>
      <c r="B70" s="52"/>
      <c r="C70" s="74" t="s">
        <v>204</v>
      </c>
      <c r="D70" s="75"/>
      <c r="E70" s="76" t="s">
        <v>205</v>
      </c>
      <c r="F70" s="76"/>
      <c r="G70" s="139"/>
      <c r="H70" s="76"/>
      <c r="I70" s="7">
        <v>8319550.2999999998</v>
      </c>
      <c r="J70" s="77"/>
      <c r="K70" s="7">
        <v>0</v>
      </c>
      <c r="L70" s="19"/>
      <c r="M70" s="20"/>
      <c r="N70" s="19"/>
      <c r="O70" s="9">
        <f t="shared" si="1"/>
        <v>8319550.2999999998</v>
      </c>
      <c r="P70" s="82"/>
      <c r="Q70" s="9">
        <f>+O70</f>
        <v>8319550.2999999998</v>
      </c>
      <c r="R70" s="82"/>
      <c r="S70" s="9">
        <v>0</v>
      </c>
      <c r="T70" s="82"/>
      <c r="U70" s="9">
        <v>0</v>
      </c>
      <c r="V70" s="82"/>
      <c r="W70" s="9">
        <v>0</v>
      </c>
      <c r="X70" s="82"/>
      <c r="Y70" s="9">
        <v>0</v>
      </c>
      <c r="Z70" s="82"/>
      <c r="AA70" s="9">
        <v>0</v>
      </c>
      <c r="AB70" s="143" t="s">
        <v>127</v>
      </c>
      <c r="AC70" s="9">
        <f t="shared" si="8"/>
        <v>8319550.2999999998</v>
      </c>
    </row>
    <row r="71" spans="1:29" x14ac:dyDescent="0.25">
      <c r="A71" s="52">
        <f t="shared" si="12"/>
        <v>50</v>
      </c>
      <c r="B71" s="52"/>
      <c r="C71" s="74">
        <v>315</v>
      </c>
      <c r="D71" s="75"/>
      <c r="E71" s="76" t="s">
        <v>59</v>
      </c>
      <c r="F71" s="76"/>
      <c r="G71" s="139"/>
      <c r="H71" s="76"/>
      <c r="I71" s="7">
        <v>3028848.47</v>
      </c>
      <c r="J71" s="77"/>
      <c r="K71" s="7">
        <v>0</v>
      </c>
      <c r="L71" s="19"/>
      <c r="M71" s="20"/>
      <c r="N71" s="19"/>
      <c r="O71" s="9">
        <f t="shared" si="1"/>
        <v>3028848.47</v>
      </c>
      <c r="P71" s="82"/>
      <c r="Q71" s="9">
        <v>2650169.2261965643</v>
      </c>
      <c r="R71" s="82"/>
      <c r="S71" s="9">
        <v>141304.79788176614</v>
      </c>
      <c r="T71" s="82"/>
      <c r="U71" s="9">
        <v>99767.553139109572</v>
      </c>
      <c r="V71" s="82"/>
      <c r="W71" s="9">
        <v>131219.60215665994</v>
      </c>
      <c r="X71" s="82"/>
      <c r="Y71" s="9">
        <v>0</v>
      </c>
      <c r="Z71" s="82"/>
      <c r="AA71" s="9">
        <v>6387.2906259006104</v>
      </c>
      <c r="AB71" s="141" t="s">
        <v>55</v>
      </c>
      <c r="AC71" s="9">
        <f t="shared" si="8"/>
        <v>3028848.4700000007</v>
      </c>
    </row>
    <row r="72" spans="1:29" x14ac:dyDescent="0.25">
      <c r="A72" s="52">
        <f t="shared" si="12"/>
        <v>51</v>
      </c>
      <c r="B72" s="52"/>
      <c r="C72" s="74" t="s">
        <v>206</v>
      </c>
      <c r="D72" s="75"/>
      <c r="E72" s="76" t="s">
        <v>207</v>
      </c>
      <c r="F72" s="76"/>
      <c r="G72" s="139"/>
      <c r="H72" s="76"/>
      <c r="I72" s="7">
        <v>2101101.94</v>
      </c>
      <c r="J72" s="77"/>
      <c r="K72" s="7">
        <v>0</v>
      </c>
      <c r="L72" s="19"/>
      <c r="M72" s="20"/>
      <c r="N72" s="19"/>
      <c r="O72" s="9">
        <f t="shared" si="1"/>
        <v>2101101.94</v>
      </c>
      <c r="P72" s="82"/>
      <c r="Q72" s="9">
        <f>+O72</f>
        <v>2101101.94</v>
      </c>
      <c r="R72" s="82"/>
      <c r="S72" s="9">
        <v>0</v>
      </c>
      <c r="T72" s="82"/>
      <c r="U72" s="9">
        <v>0</v>
      </c>
      <c r="V72" s="82"/>
      <c r="W72" s="9">
        <v>0</v>
      </c>
      <c r="X72" s="82"/>
      <c r="Y72" s="9">
        <v>0</v>
      </c>
      <c r="Z72" s="82"/>
      <c r="AA72" s="9">
        <v>0</v>
      </c>
      <c r="AB72" s="143" t="s">
        <v>127</v>
      </c>
      <c r="AC72" s="9">
        <f t="shared" si="8"/>
        <v>2101101.94</v>
      </c>
    </row>
    <row r="73" spans="1:29" x14ac:dyDescent="0.25">
      <c r="A73" s="52">
        <f t="shared" si="12"/>
        <v>52</v>
      </c>
      <c r="B73" s="52"/>
      <c r="C73" s="74">
        <v>316</v>
      </c>
      <c r="D73" s="75"/>
      <c r="E73" s="76" t="s">
        <v>60</v>
      </c>
      <c r="F73" s="76"/>
      <c r="G73" s="139"/>
      <c r="H73" s="76"/>
      <c r="I73" s="7">
        <v>501736.79</v>
      </c>
      <c r="J73" s="77"/>
      <c r="K73" s="7">
        <v>0</v>
      </c>
      <c r="L73" s="19"/>
      <c r="M73" s="20"/>
      <c r="N73" s="19"/>
      <c r="O73" s="9">
        <f t="shared" si="1"/>
        <v>501736.79</v>
      </c>
      <c r="P73" s="82"/>
      <c r="Q73" s="9">
        <v>438455.83586070576</v>
      </c>
      <c r="R73" s="82"/>
      <c r="S73" s="9">
        <v>23980.981422131903</v>
      </c>
      <c r="T73" s="82"/>
      <c r="U73" s="9">
        <v>15946.566542397934</v>
      </c>
      <c r="V73" s="82"/>
      <c r="W73" s="9">
        <v>22269.412565675229</v>
      </c>
      <c r="X73" s="82"/>
      <c r="Y73" s="9">
        <v>0</v>
      </c>
      <c r="Z73" s="82"/>
      <c r="AA73" s="9">
        <v>1083.9936090892297</v>
      </c>
      <c r="AB73" s="141" t="s">
        <v>55</v>
      </c>
      <c r="AC73" s="9">
        <f t="shared" si="8"/>
        <v>501736.79000000004</v>
      </c>
    </row>
    <row r="74" spans="1:29" x14ac:dyDescent="0.25">
      <c r="A74" s="52">
        <f t="shared" si="12"/>
        <v>53</v>
      </c>
      <c r="B74" s="52"/>
      <c r="C74" s="74" t="s">
        <v>208</v>
      </c>
      <c r="D74" s="75"/>
      <c r="E74" s="76" t="s">
        <v>209</v>
      </c>
      <c r="F74" s="76"/>
      <c r="G74" s="139"/>
      <c r="H74" s="76"/>
      <c r="I74" s="7">
        <v>25758.29</v>
      </c>
      <c r="J74" s="77"/>
      <c r="K74" s="7">
        <v>0</v>
      </c>
      <c r="L74" s="19"/>
      <c r="M74" s="20"/>
      <c r="N74" s="19"/>
      <c r="O74" s="9">
        <f t="shared" si="1"/>
        <v>25758.29</v>
      </c>
      <c r="P74" s="82"/>
      <c r="Q74" s="9">
        <f>+O74</f>
        <v>25758.29</v>
      </c>
      <c r="R74" s="82"/>
      <c r="S74" s="9">
        <v>0</v>
      </c>
      <c r="T74" s="82"/>
      <c r="U74" s="9">
        <v>0</v>
      </c>
      <c r="V74" s="82"/>
      <c r="W74" s="9">
        <v>0</v>
      </c>
      <c r="X74" s="82"/>
      <c r="Y74" s="9">
        <v>0</v>
      </c>
      <c r="Z74" s="82"/>
      <c r="AA74" s="9">
        <v>0</v>
      </c>
      <c r="AB74" s="143" t="s">
        <v>127</v>
      </c>
      <c r="AC74" s="9">
        <f t="shared" si="8"/>
        <v>25758.29</v>
      </c>
    </row>
    <row r="75" spans="1:29" x14ac:dyDescent="0.25">
      <c r="A75" s="52"/>
      <c r="B75" s="52"/>
      <c r="C75" s="74"/>
      <c r="D75" s="75"/>
      <c r="E75" s="76"/>
      <c r="F75" s="76"/>
      <c r="G75" s="139"/>
      <c r="H75" s="76"/>
      <c r="I75" s="7"/>
      <c r="J75" s="77"/>
      <c r="K75" s="7"/>
      <c r="L75" s="19"/>
      <c r="M75" s="20"/>
      <c r="N75" s="19"/>
      <c r="O75" s="9"/>
      <c r="P75" s="82"/>
      <c r="Q75" s="9"/>
      <c r="R75" s="82"/>
      <c r="S75" s="9"/>
      <c r="T75" s="82"/>
      <c r="U75" s="9"/>
      <c r="V75" s="82"/>
      <c r="W75" s="9"/>
      <c r="X75" s="82"/>
      <c r="Y75" s="9"/>
      <c r="Z75" s="82"/>
      <c r="AA75" s="9"/>
      <c r="AB75" s="141"/>
      <c r="AC75" s="9"/>
    </row>
    <row r="76" spans="1:29" x14ac:dyDescent="0.25">
      <c r="A76" s="52">
        <f>+A74+1</f>
        <v>54</v>
      </c>
      <c r="B76" s="52"/>
      <c r="C76" s="74"/>
      <c r="D76" s="75"/>
      <c r="E76" s="87" t="s">
        <v>72</v>
      </c>
      <c r="F76" s="76"/>
      <c r="G76" s="142"/>
      <c r="H76" s="76"/>
      <c r="I76" s="7"/>
      <c r="J76" s="77"/>
      <c r="K76" s="7"/>
      <c r="L76" s="19"/>
      <c r="M76" s="20"/>
      <c r="N76" s="19"/>
      <c r="O76" s="9"/>
      <c r="P76" s="82"/>
      <c r="Q76" s="9"/>
      <c r="R76" s="82"/>
      <c r="S76" s="9"/>
      <c r="T76" s="82"/>
      <c r="U76" s="9"/>
      <c r="V76" s="82"/>
      <c r="W76" s="9"/>
      <c r="X76" s="82"/>
      <c r="Y76" s="9"/>
      <c r="Z76" s="82"/>
      <c r="AA76" s="9"/>
      <c r="AB76" s="141"/>
      <c r="AC76" s="9"/>
    </row>
    <row r="77" spans="1:29" x14ac:dyDescent="0.25">
      <c r="A77" s="52">
        <f t="shared" si="12"/>
        <v>55</v>
      </c>
      <c r="B77" s="52"/>
      <c r="C77" s="74">
        <v>310</v>
      </c>
      <c r="D77" s="75"/>
      <c r="E77" s="76" t="s">
        <v>54</v>
      </c>
      <c r="F77" s="76"/>
      <c r="G77" s="1" t="s">
        <v>39</v>
      </c>
      <c r="H77" s="76"/>
      <c r="I77" s="7">
        <v>0</v>
      </c>
      <c r="J77" s="77"/>
      <c r="K77" s="7">
        <v>0</v>
      </c>
      <c r="L77" s="19"/>
      <c r="M77" s="20"/>
      <c r="N77" s="19"/>
      <c r="O77" s="9">
        <f t="shared" si="1"/>
        <v>0</v>
      </c>
      <c r="P77" s="82"/>
      <c r="Q77" s="9">
        <f t="shared" ref="Q77:Q82" si="13">O77*$C$303</f>
        <v>0</v>
      </c>
      <c r="R77" s="82"/>
      <c r="S77" s="9">
        <f t="shared" ref="S77:S82" si="14">O77*$C$304</f>
        <v>0</v>
      </c>
      <c r="T77" s="82"/>
      <c r="U77" s="9">
        <f t="shared" ref="U77:U82" si="15">O77*$C$305</f>
        <v>0</v>
      </c>
      <c r="V77" s="82"/>
      <c r="W77" s="9">
        <f t="shared" ref="W77:W82" si="16">O77*$C$306</f>
        <v>0</v>
      </c>
      <c r="X77" s="82"/>
      <c r="Y77" s="9">
        <f t="shared" ref="Y77:Y82" si="17">O77*$C$307</f>
        <v>0</v>
      </c>
      <c r="Z77" s="82"/>
      <c r="AA77" s="9">
        <f t="shared" ref="AA77:AA82" si="18">O77*$C$308</f>
        <v>0</v>
      </c>
      <c r="AB77" s="141" t="s">
        <v>55</v>
      </c>
      <c r="AC77" s="9">
        <f t="shared" si="8"/>
        <v>0</v>
      </c>
    </row>
    <row r="78" spans="1:29" x14ac:dyDescent="0.25">
      <c r="A78" s="52">
        <f t="shared" si="12"/>
        <v>56</v>
      </c>
      <c r="B78" s="52"/>
      <c r="C78" s="74">
        <v>311</v>
      </c>
      <c r="D78" s="75"/>
      <c r="E78" s="76" t="s">
        <v>56</v>
      </c>
      <c r="F78" s="76"/>
      <c r="G78" s="139"/>
      <c r="H78" s="76"/>
      <c r="I78" s="7">
        <v>3624382.77</v>
      </c>
      <c r="J78" s="77"/>
      <c r="K78" s="7">
        <v>0</v>
      </c>
      <c r="L78" s="19"/>
      <c r="M78" s="20"/>
      <c r="N78" s="19"/>
      <c r="O78" s="9">
        <f t="shared" si="1"/>
        <v>3624382.77</v>
      </c>
      <c r="P78" s="82"/>
      <c r="Q78" s="9">
        <f t="shared" si="13"/>
        <v>3171485.5770149645</v>
      </c>
      <c r="R78" s="82"/>
      <c r="S78" s="9">
        <f t="shared" si="14"/>
        <v>168865.570772954</v>
      </c>
      <c r="T78" s="82"/>
      <c r="U78" s="9">
        <f t="shared" si="15"/>
        <v>119585.21387807133</v>
      </c>
      <c r="V78" s="82"/>
      <c r="W78" s="9">
        <f t="shared" si="16"/>
        <v>156813.30957583597</v>
      </c>
      <c r="X78" s="82"/>
      <c r="Y78" s="9">
        <f t="shared" si="17"/>
        <v>0</v>
      </c>
      <c r="Z78" s="82"/>
      <c r="AA78" s="9">
        <f t="shared" si="18"/>
        <v>7633.098758174765</v>
      </c>
      <c r="AB78" s="141" t="s">
        <v>55</v>
      </c>
      <c r="AC78" s="9">
        <f t="shared" si="8"/>
        <v>3624382.7700000005</v>
      </c>
    </row>
    <row r="79" spans="1:29" x14ac:dyDescent="0.25">
      <c r="A79" s="52">
        <f t="shared" si="12"/>
        <v>57</v>
      </c>
      <c r="B79" s="52"/>
      <c r="C79" s="74">
        <v>312</v>
      </c>
      <c r="D79" s="75"/>
      <c r="E79" s="76" t="s">
        <v>57</v>
      </c>
      <c r="F79" s="76"/>
      <c r="G79" s="139"/>
      <c r="H79" s="76"/>
      <c r="I79" s="7">
        <v>11361573.309999999</v>
      </c>
      <c r="J79" s="77"/>
      <c r="K79" s="7">
        <v>0</v>
      </c>
      <c r="L79" s="19"/>
      <c r="M79" s="20"/>
      <c r="N79" s="19"/>
      <c r="O79" s="9">
        <f t="shared" si="1"/>
        <v>11361573.309999999</v>
      </c>
      <c r="P79" s="82"/>
      <c r="Q79" s="9">
        <f t="shared" si="13"/>
        <v>9941848.9082109742</v>
      </c>
      <c r="R79" s="82"/>
      <c r="S79" s="9">
        <f t="shared" si="14"/>
        <v>529353.18470016622</v>
      </c>
      <c r="T79" s="82"/>
      <c r="U79" s="9">
        <f t="shared" si="15"/>
        <v>374871.04991058563</v>
      </c>
      <c r="V79" s="82"/>
      <c r="W79" s="9">
        <f t="shared" si="16"/>
        <v>491572.22782227973</v>
      </c>
      <c r="X79" s="82"/>
      <c r="Y79" s="9">
        <f t="shared" si="17"/>
        <v>0</v>
      </c>
      <c r="Z79" s="82"/>
      <c r="AA79" s="9">
        <f t="shared" si="18"/>
        <v>23927.939355994826</v>
      </c>
      <c r="AB79" s="141" t="s">
        <v>55</v>
      </c>
      <c r="AC79" s="9">
        <f t="shared" si="8"/>
        <v>11361573.310000002</v>
      </c>
    </row>
    <row r="80" spans="1:29" x14ac:dyDescent="0.25">
      <c r="A80" s="52">
        <f t="shared" si="12"/>
        <v>58</v>
      </c>
      <c r="B80" s="52"/>
      <c r="C80" s="74">
        <v>314</v>
      </c>
      <c r="D80" s="75"/>
      <c r="E80" s="76" t="s">
        <v>58</v>
      </c>
      <c r="F80" s="76"/>
      <c r="G80" s="139"/>
      <c r="H80" s="76"/>
      <c r="I80" s="7">
        <v>315519.13</v>
      </c>
      <c r="J80" s="77"/>
      <c r="K80" s="7">
        <v>0</v>
      </c>
      <c r="L80" s="19"/>
      <c r="M80" s="20"/>
      <c r="N80" s="19"/>
      <c r="O80" s="9">
        <f t="shared" si="1"/>
        <v>315519.13</v>
      </c>
      <c r="P80" s="82"/>
      <c r="Q80" s="9">
        <f t="shared" si="13"/>
        <v>276092.353807131</v>
      </c>
      <c r="R80" s="82"/>
      <c r="S80" s="9">
        <f t="shared" si="14"/>
        <v>14700.521815259561</v>
      </c>
      <c r="T80" s="82"/>
      <c r="U80" s="9">
        <f t="shared" si="15"/>
        <v>10410.440904858675</v>
      </c>
      <c r="V80" s="82"/>
      <c r="W80" s="9">
        <f t="shared" si="16"/>
        <v>13651.317244781085</v>
      </c>
      <c r="X80" s="82"/>
      <c r="Y80" s="9">
        <f t="shared" si="17"/>
        <v>0</v>
      </c>
      <c r="Z80" s="82"/>
      <c r="AA80" s="9">
        <f t="shared" si="18"/>
        <v>664.49622796970266</v>
      </c>
      <c r="AB80" s="141" t="s">
        <v>55</v>
      </c>
      <c r="AC80" s="9">
        <f t="shared" si="8"/>
        <v>315519.13</v>
      </c>
    </row>
    <row r="81" spans="1:29" x14ac:dyDescent="0.25">
      <c r="A81" s="52">
        <f t="shared" si="12"/>
        <v>59</v>
      </c>
      <c r="B81" s="52"/>
      <c r="C81" s="74">
        <v>315</v>
      </c>
      <c r="D81" s="75"/>
      <c r="E81" s="76" t="s">
        <v>59</v>
      </c>
      <c r="F81" s="76"/>
      <c r="G81" s="139"/>
      <c r="H81" s="76"/>
      <c r="I81" s="7">
        <v>1205143.0799999998</v>
      </c>
      <c r="J81" s="77"/>
      <c r="K81" s="7">
        <v>0</v>
      </c>
      <c r="L81" s="19"/>
      <c r="M81" s="20"/>
      <c r="N81" s="19"/>
      <c r="O81" s="9">
        <f t="shared" si="1"/>
        <v>1205143.0799999998</v>
      </c>
      <c r="P81" s="82"/>
      <c r="Q81" s="9">
        <f t="shared" si="13"/>
        <v>1054550.2886990579</v>
      </c>
      <c r="R81" s="82"/>
      <c r="S81" s="9">
        <f t="shared" si="14"/>
        <v>56149.470677258447</v>
      </c>
      <c r="T81" s="82"/>
      <c r="U81" s="9">
        <f t="shared" si="15"/>
        <v>39763.265118788106</v>
      </c>
      <c r="V81" s="82"/>
      <c r="W81" s="9">
        <f t="shared" si="16"/>
        <v>52141.974752632552</v>
      </c>
      <c r="X81" s="82"/>
      <c r="Y81" s="9">
        <f t="shared" si="17"/>
        <v>0</v>
      </c>
      <c r="Z81" s="82"/>
      <c r="AA81" s="9">
        <f t="shared" si="18"/>
        <v>2538.0807522630703</v>
      </c>
      <c r="AB81" s="141" t="s">
        <v>55</v>
      </c>
      <c r="AC81" s="9">
        <f t="shared" si="8"/>
        <v>1205143.0799999998</v>
      </c>
    </row>
    <row r="82" spans="1:29" x14ac:dyDescent="0.25">
      <c r="A82" s="52">
        <f t="shared" si="12"/>
        <v>60</v>
      </c>
      <c r="B82" s="52"/>
      <c r="C82" s="74">
        <v>316</v>
      </c>
      <c r="D82" s="75"/>
      <c r="E82" s="76" t="s">
        <v>60</v>
      </c>
      <c r="F82" s="76"/>
      <c r="G82" s="139"/>
      <c r="H82" s="76"/>
      <c r="I82" s="7">
        <v>158903.6</v>
      </c>
      <c r="J82" s="77"/>
      <c r="K82" s="7">
        <v>0</v>
      </c>
      <c r="L82" s="19"/>
      <c r="M82" s="20"/>
      <c r="N82" s="19"/>
      <c r="O82" s="9">
        <f t="shared" si="1"/>
        <v>158903.6</v>
      </c>
      <c r="P82" s="82"/>
      <c r="Q82" s="9">
        <f t="shared" si="13"/>
        <v>139047.25508220951</v>
      </c>
      <c r="R82" s="82"/>
      <c r="S82" s="9">
        <f t="shared" si="14"/>
        <v>7403.5632588213566</v>
      </c>
      <c r="T82" s="82"/>
      <c r="U82" s="9">
        <f t="shared" si="15"/>
        <v>5242.9674782929997</v>
      </c>
      <c r="V82" s="82"/>
      <c r="W82" s="9">
        <f t="shared" si="16"/>
        <v>6875.1566820617045</v>
      </c>
      <c r="X82" s="82"/>
      <c r="Y82" s="9">
        <f t="shared" si="17"/>
        <v>0</v>
      </c>
      <c r="Z82" s="82"/>
      <c r="AA82" s="9">
        <f t="shared" si="18"/>
        <v>334.65749861444675</v>
      </c>
      <c r="AB82" s="141" t="s">
        <v>55</v>
      </c>
      <c r="AC82" s="9">
        <f t="shared" si="8"/>
        <v>158903.6</v>
      </c>
    </row>
    <row r="83" spans="1:29" x14ac:dyDescent="0.25">
      <c r="A83" s="52"/>
      <c r="B83" s="52"/>
      <c r="C83" s="74"/>
      <c r="D83" s="75"/>
      <c r="E83" s="76"/>
      <c r="F83" s="76"/>
      <c r="G83" s="139"/>
      <c r="H83" s="76"/>
      <c r="I83" s="7"/>
      <c r="J83" s="77"/>
      <c r="K83" s="7"/>
      <c r="L83" s="19"/>
      <c r="M83" s="20"/>
      <c r="N83" s="19"/>
      <c r="O83" s="9"/>
      <c r="P83" s="82"/>
      <c r="Q83" s="9"/>
      <c r="R83" s="82"/>
      <c r="S83" s="9"/>
      <c r="T83" s="82"/>
      <c r="U83" s="9"/>
      <c r="V83" s="82"/>
      <c r="W83" s="9"/>
      <c r="X83" s="82"/>
      <c r="Y83" s="9"/>
      <c r="Z83" s="82"/>
      <c r="AA83" s="9"/>
      <c r="AB83" s="141"/>
      <c r="AC83" s="9"/>
    </row>
    <row r="84" spans="1:29" x14ac:dyDescent="0.25">
      <c r="A84" s="52">
        <f>+A82+1</f>
        <v>61</v>
      </c>
      <c r="B84" s="52"/>
      <c r="C84" s="74"/>
      <c r="D84" s="75"/>
      <c r="E84" s="87" t="s">
        <v>73</v>
      </c>
      <c r="F84" s="76"/>
      <c r="G84" s="142"/>
      <c r="H84" s="76"/>
      <c r="I84" s="7"/>
      <c r="J84" s="77"/>
      <c r="K84" s="7"/>
      <c r="L84" s="19"/>
      <c r="M84" s="20"/>
      <c r="N84" s="19"/>
      <c r="O84" s="9"/>
      <c r="P84" s="82"/>
      <c r="Q84" s="9"/>
      <c r="R84" s="82"/>
      <c r="S84" s="9"/>
      <c r="T84" s="82"/>
      <c r="U84" s="9"/>
      <c r="V84" s="82"/>
      <c r="W84" s="9"/>
      <c r="X84" s="82"/>
      <c r="Y84" s="9"/>
      <c r="Z84" s="82"/>
      <c r="AA84" s="9"/>
      <c r="AB84" s="141"/>
      <c r="AC84" s="9"/>
    </row>
    <row r="85" spans="1:29" x14ac:dyDescent="0.25">
      <c r="A85" s="52">
        <f t="shared" si="12"/>
        <v>62</v>
      </c>
      <c r="B85" s="52"/>
      <c r="C85" s="74">
        <v>310</v>
      </c>
      <c r="D85" s="75"/>
      <c r="E85" s="76" t="s">
        <v>54</v>
      </c>
      <c r="F85" s="76"/>
      <c r="G85" s="1" t="s">
        <v>39</v>
      </c>
      <c r="H85" s="76"/>
      <c r="I85" s="7">
        <v>0</v>
      </c>
      <c r="J85" s="77"/>
      <c r="K85" s="7">
        <v>0</v>
      </c>
      <c r="L85" s="19"/>
      <c r="M85" s="20"/>
      <c r="N85" s="19"/>
      <c r="O85" s="9">
        <f t="shared" si="1"/>
        <v>0</v>
      </c>
      <c r="P85" s="82"/>
      <c r="Q85" s="9">
        <f t="shared" ref="Q85:Q92" si="19">O85*$C$303</f>
        <v>0</v>
      </c>
      <c r="R85" s="82"/>
      <c r="S85" s="9">
        <f t="shared" ref="S85:S92" si="20">O85*$C$304</f>
        <v>0</v>
      </c>
      <c r="T85" s="82"/>
      <c r="U85" s="9">
        <f t="shared" ref="U85:U92" si="21">O85*$C$305</f>
        <v>0</v>
      </c>
      <c r="V85" s="82"/>
      <c r="W85" s="9">
        <f t="shared" ref="W85:W92" si="22">O85*$C$306</f>
        <v>0</v>
      </c>
      <c r="X85" s="82"/>
      <c r="Y85" s="9">
        <f t="shared" ref="Y85:Y92" si="23">O85*$C$307</f>
        <v>0</v>
      </c>
      <c r="Z85" s="82"/>
      <c r="AA85" s="9">
        <f t="shared" ref="AA85:AA92" si="24">O85*$C$308</f>
        <v>0</v>
      </c>
      <c r="AB85" s="141" t="s">
        <v>55</v>
      </c>
      <c r="AC85" s="9">
        <f t="shared" si="8"/>
        <v>0</v>
      </c>
    </row>
    <row r="86" spans="1:29" x14ac:dyDescent="0.25">
      <c r="A86" s="52">
        <f t="shared" si="12"/>
        <v>63</v>
      </c>
      <c r="B86" s="52"/>
      <c r="C86" s="74">
        <v>311</v>
      </c>
      <c r="D86" s="75"/>
      <c r="E86" s="76" t="s">
        <v>56</v>
      </c>
      <c r="F86" s="76"/>
      <c r="G86" s="144"/>
      <c r="H86" s="76"/>
      <c r="I86" s="7">
        <v>6108257.9000000004</v>
      </c>
      <c r="J86" s="77"/>
      <c r="K86" s="7">
        <v>0</v>
      </c>
      <c r="L86" s="19"/>
      <c r="M86" s="20"/>
      <c r="N86" s="19"/>
      <c r="O86" s="9">
        <f t="shared" si="1"/>
        <v>6108257.9000000004</v>
      </c>
      <c r="P86" s="82"/>
      <c r="Q86" s="9">
        <f t="shared" si="19"/>
        <v>5344979.5620062826</v>
      </c>
      <c r="R86" s="82"/>
      <c r="S86" s="9">
        <f t="shared" si="20"/>
        <v>284593.13548494369</v>
      </c>
      <c r="T86" s="82"/>
      <c r="U86" s="9">
        <f t="shared" si="21"/>
        <v>201539.78587474604</v>
      </c>
      <c r="V86" s="82"/>
      <c r="W86" s="9">
        <f t="shared" si="22"/>
        <v>264281.17498244974</v>
      </c>
      <c r="X86" s="82"/>
      <c r="Y86" s="9">
        <f t="shared" si="23"/>
        <v>0</v>
      </c>
      <c r="Z86" s="82"/>
      <c r="AA86" s="9">
        <f t="shared" si="24"/>
        <v>12864.241651579532</v>
      </c>
      <c r="AB86" s="141" t="s">
        <v>55</v>
      </c>
      <c r="AC86" s="9">
        <f t="shared" si="8"/>
        <v>6108257.9000000022</v>
      </c>
    </row>
    <row r="87" spans="1:29" x14ac:dyDescent="0.25">
      <c r="A87" s="52">
        <f t="shared" si="12"/>
        <v>64</v>
      </c>
      <c r="B87" s="52"/>
      <c r="C87" s="74">
        <v>312</v>
      </c>
      <c r="D87" s="75"/>
      <c r="E87" s="76" t="s">
        <v>57</v>
      </c>
      <c r="F87" s="76"/>
      <c r="G87" s="144"/>
      <c r="H87" s="76"/>
      <c r="I87" s="7">
        <v>16965508.68</v>
      </c>
      <c r="J87" s="77"/>
      <c r="K87" s="7">
        <v>0</v>
      </c>
      <c r="L87" s="19"/>
      <c r="M87" s="20"/>
      <c r="N87" s="19"/>
      <c r="O87" s="9">
        <f t="shared" si="1"/>
        <v>16965508.68</v>
      </c>
      <c r="P87" s="82"/>
      <c r="Q87" s="9">
        <f t="shared" si="19"/>
        <v>14845525.293494921</v>
      </c>
      <c r="R87" s="82"/>
      <c r="S87" s="9">
        <f t="shared" si="20"/>
        <v>790449.15741658967</v>
      </c>
      <c r="T87" s="82"/>
      <c r="U87" s="9">
        <f t="shared" si="21"/>
        <v>559770.89418954379</v>
      </c>
      <c r="V87" s="82"/>
      <c r="W87" s="9">
        <f t="shared" si="22"/>
        <v>734033.27782301873</v>
      </c>
      <c r="X87" s="82"/>
      <c r="Y87" s="9">
        <f t="shared" si="23"/>
        <v>0</v>
      </c>
      <c r="Z87" s="82"/>
      <c r="AA87" s="9">
        <f t="shared" si="24"/>
        <v>35730.057075928322</v>
      </c>
      <c r="AB87" s="141" t="s">
        <v>55</v>
      </c>
      <c r="AC87" s="9">
        <f t="shared" si="8"/>
        <v>16965508.680000003</v>
      </c>
    </row>
    <row r="88" spans="1:29" x14ac:dyDescent="0.25">
      <c r="A88" s="52">
        <f t="shared" si="12"/>
        <v>65</v>
      </c>
      <c r="B88" s="52"/>
      <c r="C88" s="74" t="s">
        <v>74</v>
      </c>
      <c r="D88" s="75"/>
      <c r="E88" s="76" t="s">
        <v>75</v>
      </c>
      <c r="F88" s="76"/>
      <c r="G88" s="144"/>
      <c r="H88" s="76"/>
      <c r="I88" s="7">
        <v>4983955.4000000004</v>
      </c>
      <c r="J88" s="77"/>
      <c r="K88" s="7">
        <v>0</v>
      </c>
      <c r="L88" s="19"/>
      <c r="M88" s="20"/>
      <c r="N88" s="19"/>
      <c r="O88" s="9">
        <f>+I88+K88</f>
        <v>4983955.4000000004</v>
      </c>
      <c r="P88" s="82"/>
      <c r="Q88" s="9">
        <f t="shared" si="19"/>
        <v>4361168.1410751902</v>
      </c>
      <c r="R88" s="82"/>
      <c r="S88" s="9">
        <f t="shared" si="20"/>
        <v>232210.15183447261</v>
      </c>
      <c r="T88" s="82"/>
      <c r="U88" s="9">
        <f t="shared" si="21"/>
        <v>164443.8267947534</v>
      </c>
      <c r="V88" s="82"/>
      <c r="W88" s="9">
        <f t="shared" si="22"/>
        <v>215636.8658193239</v>
      </c>
      <c r="X88" s="82"/>
      <c r="Y88" s="9">
        <f t="shared" si="23"/>
        <v>0</v>
      </c>
      <c r="Z88" s="82"/>
      <c r="AA88" s="9">
        <f t="shared" si="24"/>
        <v>10496.414476260856</v>
      </c>
      <c r="AB88" s="141" t="s">
        <v>55</v>
      </c>
      <c r="AC88" s="9">
        <f>SUM(Q88:AB88)</f>
        <v>4983955.4000000013</v>
      </c>
    </row>
    <row r="89" spans="1:29" x14ac:dyDescent="0.25">
      <c r="A89" s="52">
        <f t="shared" si="12"/>
        <v>66</v>
      </c>
      <c r="B89" s="52"/>
      <c r="C89" s="74" t="s">
        <v>65</v>
      </c>
      <c r="D89" s="75"/>
      <c r="E89" s="76" t="s">
        <v>63</v>
      </c>
      <c r="F89" s="76"/>
      <c r="G89" s="144"/>
      <c r="H89" s="76"/>
      <c r="I89" s="7">
        <v>121926.57</v>
      </c>
      <c r="J89" s="77"/>
      <c r="K89" s="7">
        <v>0</v>
      </c>
      <c r="L89" s="19"/>
      <c r="M89" s="20"/>
      <c r="N89" s="19"/>
      <c r="O89" s="9">
        <f>+I89+K89</f>
        <v>121926.57</v>
      </c>
      <c r="P89" s="82"/>
      <c r="Q89" s="9">
        <f t="shared" si="19"/>
        <v>106690.81682283393</v>
      </c>
      <c r="R89" s="82"/>
      <c r="S89" s="9">
        <f t="shared" si="20"/>
        <v>5680.7465276186967</v>
      </c>
      <c r="T89" s="82"/>
      <c r="U89" s="9">
        <f t="shared" si="21"/>
        <v>4022.9235917236292</v>
      </c>
      <c r="V89" s="82"/>
      <c r="W89" s="9">
        <f t="shared" si="22"/>
        <v>5275.300700905229</v>
      </c>
      <c r="X89" s="82"/>
      <c r="Y89" s="9">
        <f t="shared" si="23"/>
        <v>0</v>
      </c>
      <c r="Z89" s="82"/>
      <c r="AA89" s="9">
        <f t="shared" si="24"/>
        <v>256.7823569185295</v>
      </c>
      <c r="AB89" s="141" t="s">
        <v>55</v>
      </c>
      <c r="AC89" s="9">
        <f>SUM(Q89:AB89)</f>
        <v>121926.57000000002</v>
      </c>
    </row>
    <row r="90" spans="1:29" x14ac:dyDescent="0.25">
      <c r="A90" s="52">
        <f t="shared" si="12"/>
        <v>67</v>
      </c>
      <c r="B90" s="52"/>
      <c r="C90" s="74">
        <v>314</v>
      </c>
      <c r="D90" s="75"/>
      <c r="E90" s="76" t="s">
        <v>58</v>
      </c>
      <c r="F90" s="76"/>
      <c r="G90" s="144"/>
      <c r="H90" s="76"/>
      <c r="I90" s="7">
        <v>5183893.91</v>
      </c>
      <c r="J90" s="77"/>
      <c r="K90" s="7">
        <v>0</v>
      </c>
      <c r="L90" s="19"/>
      <c r="M90" s="20"/>
      <c r="N90" s="19"/>
      <c r="O90" s="9">
        <f t="shared" si="1"/>
        <v>5183893.91</v>
      </c>
      <c r="P90" s="82"/>
      <c r="Q90" s="9">
        <f t="shared" si="19"/>
        <v>4536122.6480890457</v>
      </c>
      <c r="R90" s="82"/>
      <c r="S90" s="9">
        <f t="shared" si="20"/>
        <v>241525.59469831889</v>
      </c>
      <c r="T90" s="82"/>
      <c r="U90" s="9">
        <f t="shared" si="21"/>
        <v>171040.72645963426</v>
      </c>
      <c r="V90" s="82"/>
      <c r="W90" s="9">
        <f t="shared" si="22"/>
        <v>224287.44757472756</v>
      </c>
      <c r="X90" s="82"/>
      <c r="Y90" s="9">
        <f t="shared" si="23"/>
        <v>0</v>
      </c>
      <c r="Z90" s="82"/>
      <c r="AA90" s="9">
        <f t="shared" si="24"/>
        <v>10917.493178274526</v>
      </c>
      <c r="AB90" s="141" t="s">
        <v>55</v>
      </c>
      <c r="AC90" s="9">
        <f t="shared" si="8"/>
        <v>5183893.9100000011</v>
      </c>
    </row>
    <row r="91" spans="1:29" x14ac:dyDescent="0.25">
      <c r="A91" s="52">
        <f t="shared" si="12"/>
        <v>68</v>
      </c>
      <c r="B91" s="52"/>
      <c r="C91" s="74">
        <v>315</v>
      </c>
      <c r="D91" s="75"/>
      <c r="E91" s="76" t="s">
        <v>59</v>
      </c>
      <c r="F91" s="76"/>
      <c r="G91" s="144"/>
      <c r="H91" s="76"/>
      <c r="I91" s="7">
        <v>1697478.7599999998</v>
      </c>
      <c r="J91" s="77"/>
      <c r="K91" s="7">
        <v>0</v>
      </c>
      <c r="L91" s="19"/>
      <c r="M91" s="20"/>
      <c r="N91" s="19"/>
      <c r="O91" s="9">
        <f t="shared" si="1"/>
        <v>1697478.7599999998</v>
      </c>
      <c r="P91" s="82"/>
      <c r="Q91" s="9">
        <f t="shared" si="19"/>
        <v>1485364.4734188067</v>
      </c>
      <c r="R91" s="82"/>
      <c r="S91" s="9">
        <f t="shared" si="20"/>
        <v>79088.147657860696</v>
      </c>
      <c r="T91" s="82"/>
      <c r="U91" s="9">
        <f t="shared" si="21"/>
        <v>56007.704883798266</v>
      </c>
      <c r="V91" s="82"/>
      <c r="W91" s="9">
        <f t="shared" si="22"/>
        <v>73443.474153334566</v>
      </c>
      <c r="X91" s="82"/>
      <c r="Y91" s="9">
        <f t="shared" si="23"/>
        <v>0</v>
      </c>
      <c r="Z91" s="82"/>
      <c r="AA91" s="9">
        <f t="shared" si="24"/>
        <v>3574.9598861998893</v>
      </c>
      <c r="AB91" s="141" t="s">
        <v>55</v>
      </c>
      <c r="AC91" s="9">
        <f t="shared" si="8"/>
        <v>1697478.76</v>
      </c>
    </row>
    <row r="92" spans="1:29" x14ac:dyDescent="0.25">
      <c r="A92" s="52">
        <f t="shared" si="12"/>
        <v>69</v>
      </c>
      <c r="B92" s="52"/>
      <c r="C92" s="74">
        <v>316</v>
      </c>
      <c r="D92" s="75"/>
      <c r="E92" s="76" t="s">
        <v>60</v>
      </c>
      <c r="F92" s="76"/>
      <c r="G92" s="144"/>
      <c r="H92" s="76"/>
      <c r="I92" s="7">
        <v>912673.59</v>
      </c>
      <c r="J92" s="77"/>
      <c r="K92" s="7">
        <v>0</v>
      </c>
      <c r="L92" s="19"/>
      <c r="M92" s="20"/>
      <c r="N92" s="19"/>
      <c r="O92" s="9">
        <f t="shared" si="1"/>
        <v>912673.59</v>
      </c>
      <c r="P92" s="82"/>
      <c r="Q92" s="9">
        <f t="shared" si="19"/>
        <v>798627.32798706822</v>
      </c>
      <c r="R92" s="82"/>
      <c r="S92" s="9">
        <f t="shared" si="20"/>
        <v>42522.867060410128</v>
      </c>
      <c r="T92" s="82"/>
      <c r="U92" s="9">
        <f t="shared" si="21"/>
        <v>30113.338846111219</v>
      </c>
      <c r="V92" s="82"/>
      <c r="W92" s="9">
        <f t="shared" si="22"/>
        <v>39487.928094956587</v>
      </c>
      <c r="X92" s="82"/>
      <c r="Y92" s="9">
        <f t="shared" si="23"/>
        <v>0</v>
      </c>
      <c r="Z92" s="82"/>
      <c r="AA92" s="9">
        <f t="shared" si="24"/>
        <v>1922.1280114539074</v>
      </c>
      <c r="AB92" s="141" t="s">
        <v>55</v>
      </c>
      <c r="AC92" s="9">
        <f t="shared" si="8"/>
        <v>912673.59</v>
      </c>
    </row>
    <row r="93" spans="1:29" x14ac:dyDescent="0.25">
      <c r="A93" s="52"/>
      <c r="B93" s="52"/>
      <c r="C93" s="74"/>
      <c r="D93" s="75"/>
      <c r="E93" s="76"/>
      <c r="F93" s="76"/>
      <c r="G93" s="144"/>
      <c r="H93" s="76"/>
      <c r="I93" s="7"/>
      <c r="J93" s="77"/>
      <c r="K93" s="7"/>
      <c r="L93" s="19"/>
      <c r="M93" s="20"/>
      <c r="N93" s="19"/>
      <c r="O93" s="9"/>
      <c r="P93" s="82"/>
      <c r="Q93" s="9"/>
      <c r="R93" s="82"/>
      <c r="S93" s="9"/>
      <c r="T93" s="82"/>
      <c r="U93" s="9"/>
      <c r="V93" s="82"/>
      <c r="W93" s="9"/>
      <c r="X93" s="82"/>
      <c r="Y93" s="9"/>
      <c r="Z93" s="82"/>
      <c r="AA93" s="9"/>
      <c r="AB93" s="141"/>
      <c r="AC93" s="9"/>
    </row>
    <row r="94" spans="1:29" x14ac:dyDescent="0.25">
      <c r="A94" s="52">
        <f>+A92+1</f>
        <v>70</v>
      </c>
      <c r="B94" s="52"/>
      <c r="C94" s="74"/>
      <c r="D94" s="75"/>
      <c r="E94" s="87" t="s">
        <v>76</v>
      </c>
      <c r="F94" s="76"/>
      <c r="G94" s="145"/>
      <c r="H94" s="76"/>
      <c r="I94" s="7"/>
      <c r="J94" s="77"/>
      <c r="K94" s="7"/>
      <c r="L94" s="19"/>
      <c r="M94" s="20"/>
      <c r="N94" s="19"/>
      <c r="O94" s="9"/>
      <c r="P94" s="82"/>
      <c r="Q94" s="9"/>
      <c r="R94" s="82"/>
      <c r="S94" s="9"/>
      <c r="T94" s="82"/>
      <c r="U94" s="9"/>
      <c r="V94" s="82"/>
      <c r="W94" s="9"/>
      <c r="X94" s="82"/>
      <c r="Y94" s="9"/>
      <c r="Z94" s="82"/>
      <c r="AA94" s="9"/>
      <c r="AB94" s="141"/>
      <c r="AC94" s="9"/>
    </row>
    <row r="95" spans="1:29" x14ac:dyDescent="0.25">
      <c r="A95" s="52">
        <f t="shared" si="12"/>
        <v>71</v>
      </c>
      <c r="B95" s="52"/>
      <c r="C95" s="74">
        <v>330</v>
      </c>
      <c r="D95" s="75"/>
      <c r="E95" s="76" t="s">
        <v>54</v>
      </c>
      <c r="F95" s="76"/>
      <c r="G95" s="1" t="s">
        <v>39</v>
      </c>
      <c r="H95" s="76"/>
      <c r="I95" s="7">
        <v>0</v>
      </c>
      <c r="J95" s="77"/>
      <c r="K95" s="7">
        <v>0</v>
      </c>
      <c r="L95" s="19"/>
      <c r="M95" s="20"/>
      <c r="N95" s="19"/>
      <c r="O95" s="9">
        <f t="shared" si="1"/>
        <v>0</v>
      </c>
      <c r="P95" s="82"/>
      <c r="Q95" s="9">
        <f t="shared" ref="Q95:Q100" si="25">O95*$C$303</f>
        <v>0</v>
      </c>
      <c r="R95" s="82"/>
      <c r="S95" s="9">
        <f t="shared" ref="S95:S100" si="26">O95*$C$304</f>
        <v>0</v>
      </c>
      <c r="T95" s="82"/>
      <c r="U95" s="9">
        <f t="shared" ref="U95:U100" si="27">O95*$C$305</f>
        <v>0</v>
      </c>
      <c r="V95" s="82"/>
      <c r="W95" s="9">
        <f t="shared" ref="W95:W100" si="28">O95*$C$306</f>
        <v>0</v>
      </c>
      <c r="X95" s="82"/>
      <c r="Y95" s="9">
        <f t="shared" ref="Y95:Y100" si="29">O95*$C$307</f>
        <v>0</v>
      </c>
      <c r="Z95" s="82"/>
      <c r="AA95" s="9">
        <f t="shared" ref="AA95:AA100" si="30">O95*$C$308</f>
        <v>0</v>
      </c>
      <c r="AB95" s="141" t="s">
        <v>55</v>
      </c>
      <c r="AC95" s="9">
        <f t="shared" si="8"/>
        <v>0</v>
      </c>
    </row>
    <row r="96" spans="1:29" x14ac:dyDescent="0.25">
      <c r="A96" s="52">
        <f t="shared" si="12"/>
        <v>72</v>
      </c>
      <c r="B96" s="52"/>
      <c r="C96" s="74">
        <v>331</v>
      </c>
      <c r="D96" s="75"/>
      <c r="E96" s="76" t="s">
        <v>56</v>
      </c>
      <c r="F96" s="76"/>
      <c r="G96" s="144"/>
      <c r="H96" s="76"/>
      <c r="I96" s="7">
        <v>448276.41999999993</v>
      </c>
      <c r="J96" s="77"/>
      <c r="K96" s="7">
        <v>0</v>
      </c>
      <c r="L96" s="19"/>
      <c r="M96" s="20"/>
      <c r="N96" s="19"/>
      <c r="O96" s="9">
        <f t="shared" si="1"/>
        <v>448276.41999999993</v>
      </c>
      <c r="P96" s="82"/>
      <c r="Q96" s="9">
        <f t="shared" si="25"/>
        <v>392260.50082615926</v>
      </c>
      <c r="R96" s="82"/>
      <c r="S96" s="9">
        <f t="shared" si="26"/>
        <v>20885.888254941805</v>
      </c>
      <c r="T96" s="82"/>
      <c r="U96" s="9">
        <f t="shared" si="27"/>
        <v>14790.72023129503</v>
      </c>
      <c r="V96" s="82"/>
      <c r="W96" s="9">
        <f t="shared" si="28"/>
        <v>19395.222162202106</v>
      </c>
      <c r="X96" s="82"/>
      <c r="Y96" s="9">
        <f t="shared" si="29"/>
        <v>0</v>
      </c>
      <c r="Z96" s="82"/>
      <c r="AA96" s="9">
        <f t="shared" si="30"/>
        <v>944.08852540181044</v>
      </c>
      <c r="AB96" s="141" t="s">
        <v>55</v>
      </c>
      <c r="AC96" s="9">
        <f t="shared" si="8"/>
        <v>448276.42000000004</v>
      </c>
    </row>
    <row r="97" spans="1:29" x14ac:dyDescent="0.25">
      <c r="A97" s="52">
        <f>+A96+1</f>
        <v>73</v>
      </c>
      <c r="B97" s="52"/>
      <c r="C97" s="74">
        <v>332</v>
      </c>
      <c r="D97" s="75"/>
      <c r="E97" s="76" t="s">
        <v>77</v>
      </c>
      <c r="F97" s="76"/>
      <c r="G97" s="144"/>
      <c r="H97" s="76"/>
      <c r="I97" s="7">
        <v>1973073.4100000001</v>
      </c>
      <c r="J97" s="77"/>
      <c r="K97" s="7">
        <v>0</v>
      </c>
      <c r="L97" s="19"/>
      <c r="M97" s="20"/>
      <c r="N97" s="19"/>
      <c r="O97" s="9">
        <f t="shared" si="1"/>
        <v>1973073.4100000001</v>
      </c>
      <c r="P97" s="82"/>
      <c r="Q97" s="9">
        <f t="shared" si="25"/>
        <v>1726521.2477010903</v>
      </c>
      <c r="R97" s="82"/>
      <c r="S97" s="9">
        <f t="shared" si="26"/>
        <v>91928.526510622585</v>
      </c>
      <c r="T97" s="82"/>
      <c r="U97" s="9">
        <f t="shared" si="27"/>
        <v>65100.851842970646</v>
      </c>
      <c r="V97" s="82"/>
      <c r="W97" s="9">
        <f t="shared" si="28"/>
        <v>85367.410423425114</v>
      </c>
      <c r="X97" s="82"/>
      <c r="Y97" s="9">
        <f t="shared" si="29"/>
        <v>0</v>
      </c>
      <c r="Z97" s="82"/>
      <c r="AA97" s="9">
        <f t="shared" si="30"/>
        <v>4155.3735218917427</v>
      </c>
      <c r="AB97" s="141" t="s">
        <v>55</v>
      </c>
      <c r="AC97" s="9">
        <f t="shared" si="8"/>
        <v>1973073.4100000001</v>
      </c>
    </row>
    <row r="98" spans="1:29" x14ac:dyDescent="0.25">
      <c r="A98" s="52">
        <f>+A97+1</f>
        <v>74</v>
      </c>
      <c r="B98" s="52"/>
      <c r="C98" s="74">
        <v>333</v>
      </c>
      <c r="D98" s="75"/>
      <c r="E98" s="76" t="s">
        <v>78</v>
      </c>
      <c r="F98" s="76"/>
      <c r="G98" s="144"/>
      <c r="H98" s="76"/>
      <c r="I98" s="7">
        <v>2092895.8800000001</v>
      </c>
      <c r="J98" s="77"/>
      <c r="K98" s="7">
        <v>0</v>
      </c>
      <c r="L98" s="19"/>
      <c r="M98" s="20"/>
      <c r="N98" s="19"/>
      <c r="O98" s="9">
        <f t="shared" si="1"/>
        <v>2092895.8800000001</v>
      </c>
      <c r="P98" s="82"/>
      <c r="Q98" s="9">
        <f t="shared" si="25"/>
        <v>1831370.8895636434</v>
      </c>
      <c r="R98" s="82"/>
      <c r="S98" s="9">
        <f t="shared" si="26"/>
        <v>97511.23978126733</v>
      </c>
      <c r="T98" s="82"/>
      <c r="U98" s="9">
        <f t="shared" si="27"/>
        <v>69054.351407352689</v>
      </c>
      <c r="V98" s="82"/>
      <c r="W98" s="9">
        <f t="shared" si="28"/>
        <v>90551.674689820822</v>
      </c>
      <c r="X98" s="82"/>
      <c r="Y98" s="9">
        <f t="shared" si="29"/>
        <v>0</v>
      </c>
      <c r="Z98" s="82"/>
      <c r="AA98" s="9">
        <f t="shared" si="30"/>
        <v>4407.724557916129</v>
      </c>
      <c r="AB98" s="141" t="s">
        <v>55</v>
      </c>
      <c r="AC98" s="9">
        <f t="shared" si="8"/>
        <v>2092895.8800000001</v>
      </c>
    </row>
    <row r="99" spans="1:29" x14ac:dyDescent="0.25">
      <c r="A99" s="52">
        <f>+A98+1</f>
        <v>75</v>
      </c>
      <c r="B99" s="52"/>
      <c r="C99" s="74">
        <v>334</v>
      </c>
      <c r="D99" s="75"/>
      <c r="E99" s="76" t="s">
        <v>79</v>
      </c>
      <c r="F99" s="76"/>
      <c r="G99" s="144"/>
      <c r="H99" s="76"/>
      <c r="I99" s="7">
        <v>512796.31</v>
      </c>
      <c r="J99" s="77"/>
      <c r="K99" s="7">
        <v>0</v>
      </c>
      <c r="L99" s="19"/>
      <c r="M99" s="20"/>
      <c r="N99" s="19"/>
      <c r="O99" s="9">
        <f t="shared" si="1"/>
        <v>512796.31</v>
      </c>
      <c r="P99" s="82"/>
      <c r="Q99" s="9">
        <f t="shared" si="25"/>
        <v>448718.08644854982</v>
      </c>
      <c r="R99" s="82"/>
      <c r="S99" s="9">
        <f t="shared" si="26"/>
        <v>23891.969218917424</v>
      </c>
      <c r="T99" s="82"/>
      <c r="U99" s="9">
        <f t="shared" si="27"/>
        <v>16919.530937742475</v>
      </c>
      <c r="V99" s="82"/>
      <c r="W99" s="9">
        <f t="shared" si="28"/>
        <v>22186.753334934419</v>
      </c>
      <c r="X99" s="82"/>
      <c r="Y99" s="9">
        <f t="shared" si="29"/>
        <v>0</v>
      </c>
      <c r="Z99" s="82"/>
      <c r="AA99" s="9">
        <f t="shared" si="30"/>
        <v>1079.9700598559025</v>
      </c>
      <c r="AB99" s="141" t="s">
        <v>55</v>
      </c>
      <c r="AC99" s="9">
        <f t="shared" si="8"/>
        <v>512796.31000000006</v>
      </c>
    </row>
    <row r="100" spans="1:29" x14ac:dyDescent="0.25">
      <c r="A100" s="52">
        <f>+A99+1</f>
        <v>76</v>
      </c>
      <c r="B100" s="52"/>
      <c r="C100" s="74">
        <v>335</v>
      </c>
      <c r="D100" s="75"/>
      <c r="E100" s="76" t="s">
        <v>80</v>
      </c>
      <c r="F100" s="76"/>
      <c r="G100" s="144"/>
      <c r="H100" s="76"/>
      <c r="I100" s="7">
        <v>486392.89</v>
      </c>
      <c r="J100" s="77"/>
      <c r="K100" s="7">
        <v>0</v>
      </c>
      <c r="L100" s="19"/>
      <c r="M100" s="20"/>
      <c r="N100" s="19"/>
      <c r="O100" s="9">
        <f t="shared" si="1"/>
        <v>486392.89</v>
      </c>
      <c r="P100" s="82"/>
      <c r="Q100" s="9">
        <f t="shared" si="25"/>
        <v>425613.99644818035</v>
      </c>
      <c r="R100" s="82"/>
      <c r="S100" s="9">
        <f t="shared" si="26"/>
        <v>22661.793249214854</v>
      </c>
      <c r="T100" s="82"/>
      <c r="U100" s="9">
        <f t="shared" si="27"/>
        <v>16048.359533345652</v>
      </c>
      <c r="V100" s="82"/>
      <c r="W100" s="9">
        <f t="shared" si="28"/>
        <v>21044.377394790325</v>
      </c>
      <c r="X100" s="82"/>
      <c r="Y100" s="9">
        <f t="shared" si="29"/>
        <v>0</v>
      </c>
      <c r="Z100" s="82"/>
      <c r="AA100" s="9">
        <f t="shared" si="30"/>
        <v>1024.3633744688714</v>
      </c>
      <c r="AB100" s="141" t="s">
        <v>55</v>
      </c>
      <c r="AC100" s="9">
        <f t="shared" si="8"/>
        <v>486392.89</v>
      </c>
    </row>
    <row r="101" spans="1:29" x14ac:dyDescent="0.25">
      <c r="A101" s="52"/>
      <c r="B101" s="52"/>
      <c r="C101" s="74"/>
      <c r="D101" s="75"/>
      <c r="E101" s="76"/>
      <c r="F101" s="76"/>
      <c r="G101" s="144"/>
      <c r="H101" s="76"/>
      <c r="I101" s="7"/>
      <c r="J101" s="77"/>
      <c r="K101" s="7"/>
      <c r="L101" s="19"/>
      <c r="M101" s="20"/>
      <c r="N101" s="19"/>
      <c r="O101" s="9"/>
      <c r="P101" s="82"/>
      <c r="Q101" s="9"/>
      <c r="R101" s="82"/>
      <c r="S101" s="9"/>
      <c r="T101" s="82"/>
      <c r="U101" s="9"/>
      <c r="V101" s="82"/>
      <c r="W101" s="9"/>
      <c r="X101" s="82"/>
      <c r="Y101" s="9"/>
      <c r="Z101" s="82"/>
      <c r="AA101" s="9"/>
      <c r="AB101" s="141"/>
      <c r="AC101" s="9"/>
    </row>
    <row r="102" spans="1:29" x14ac:dyDescent="0.25">
      <c r="A102" s="52">
        <f>+A100+1</f>
        <v>77</v>
      </c>
      <c r="B102" s="52"/>
      <c r="C102" s="74"/>
      <c r="D102" s="75"/>
      <c r="E102" s="87" t="s">
        <v>81</v>
      </c>
      <c r="F102" s="76"/>
      <c r="G102" s="144"/>
      <c r="H102" s="76"/>
      <c r="I102" s="7"/>
      <c r="J102" s="77"/>
      <c r="K102" s="7"/>
      <c r="L102" s="19"/>
      <c r="M102" s="20"/>
      <c r="N102" s="19"/>
      <c r="O102" s="9"/>
      <c r="P102" s="82"/>
      <c r="Q102" s="9"/>
      <c r="R102" s="82"/>
      <c r="S102" s="9"/>
      <c r="T102" s="82"/>
      <c r="U102" s="9"/>
      <c r="V102" s="82"/>
      <c r="W102" s="9"/>
      <c r="X102" s="82"/>
      <c r="Y102" s="9"/>
      <c r="Z102" s="82"/>
      <c r="AA102" s="9"/>
      <c r="AB102" s="141"/>
      <c r="AC102" s="9"/>
    </row>
    <row r="103" spans="1:29" x14ac:dyDescent="0.25">
      <c r="A103" s="52">
        <f>+A102+1</f>
        <v>78</v>
      </c>
      <c r="B103" s="52"/>
      <c r="C103" s="74">
        <v>340</v>
      </c>
      <c r="D103" s="75"/>
      <c r="E103" s="88" t="s">
        <v>82</v>
      </c>
      <c r="F103" s="76"/>
      <c r="G103" s="1" t="s">
        <v>39</v>
      </c>
      <c r="H103" s="76"/>
      <c r="I103" s="7">
        <v>0</v>
      </c>
      <c r="J103" s="77"/>
      <c r="K103" s="7">
        <v>0</v>
      </c>
      <c r="L103" s="19"/>
      <c r="M103" s="20"/>
      <c r="N103" s="19"/>
      <c r="O103" s="9">
        <f>+I103+K103</f>
        <v>0</v>
      </c>
      <c r="P103" s="82"/>
      <c r="Q103" s="9">
        <f>+O103</f>
        <v>0</v>
      </c>
      <c r="R103" s="82"/>
      <c r="S103" s="9">
        <v>0</v>
      </c>
      <c r="T103" s="82"/>
      <c r="U103" s="9">
        <v>0</v>
      </c>
      <c r="V103" s="82"/>
      <c r="W103" s="9">
        <v>0</v>
      </c>
      <c r="X103" s="82"/>
      <c r="Y103" s="9">
        <v>0</v>
      </c>
      <c r="Z103" s="82"/>
      <c r="AA103" s="9">
        <v>0</v>
      </c>
      <c r="AB103" s="138" t="s">
        <v>91</v>
      </c>
      <c r="AC103" s="9">
        <f>SUM(Q103:AB103)</f>
        <v>0</v>
      </c>
    </row>
    <row r="104" spans="1:29" x14ac:dyDescent="0.25">
      <c r="A104" s="52"/>
      <c r="B104" s="52"/>
      <c r="C104" s="74"/>
      <c r="D104" s="75"/>
      <c r="E104" s="76"/>
      <c r="F104" s="76"/>
      <c r="G104" s="144"/>
      <c r="H104" s="76"/>
      <c r="I104" s="7"/>
      <c r="J104" s="77"/>
      <c r="K104" s="7"/>
      <c r="L104" s="19"/>
      <c r="M104" s="20"/>
      <c r="N104" s="19"/>
      <c r="O104" s="9"/>
      <c r="P104" s="82"/>
      <c r="Q104" s="9"/>
      <c r="R104" s="82"/>
      <c r="S104" s="9"/>
      <c r="T104" s="82"/>
      <c r="U104" s="9"/>
      <c r="V104" s="82"/>
      <c r="W104" s="9"/>
      <c r="X104" s="82"/>
      <c r="Y104" s="9"/>
      <c r="Z104" s="82"/>
      <c r="AA104" s="9"/>
      <c r="AB104" s="141"/>
      <c r="AC104" s="9"/>
    </row>
    <row r="105" spans="1:29" x14ac:dyDescent="0.25">
      <c r="A105" s="52">
        <f>+A103+1</f>
        <v>79</v>
      </c>
      <c r="B105" s="52"/>
      <c r="C105" s="74"/>
      <c r="D105" s="75"/>
      <c r="E105" s="87" t="s">
        <v>61</v>
      </c>
      <c r="F105" s="76"/>
      <c r="G105" s="144"/>
      <c r="H105" s="76"/>
      <c r="I105" s="7"/>
      <c r="J105" s="77"/>
      <c r="K105" s="7"/>
      <c r="L105" s="19"/>
      <c r="M105" s="20"/>
      <c r="N105" s="19"/>
      <c r="O105" s="9"/>
      <c r="P105" s="82"/>
      <c r="Q105" s="9"/>
      <c r="R105" s="82"/>
      <c r="S105" s="9"/>
      <c r="T105" s="82"/>
      <c r="U105" s="9"/>
      <c r="V105" s="82"/>
      <c r="W105" s="9"/>
      <c r="X105" s="82"/>
      <c r="Y105" s="9"/>
      <c r="Z105" s="82"/>
      <c r="AA105" s="9"/>
      <c r="AB105" s="141"/>
      <c r="AC105" s="9"/>
    </row>
    <row r="106" spans="1:29" x14ac:dyDescent="0.25">
      <c r="A106" s="52">
        <f>+A105+1</f>
        <v>80</v>
      </c>
      <c r="B106" s="52"/>
      <c r="C106" s="74">
        <v>340</v>
      </c>
      <c r="D106" s="75"/>
      <c r="E106" s="88" t="s">
        <v>82</v>
      </c>
      <c r="F106" s="76"/>
      <c r="G106" s="1" t="s">
        <v>39</v>
      </c>
      <c r="H106" s="76"/>
      <c r="I106" s="7">
        <v>0</v>
      </c>
      <c r="J106" s="77"/>
      <c r="K106" s="7">
        <v>0</v>
      </c>
      <c r="L106" s="19"/>
      <c r="M106" s="20"/>
      <c r="N106" s="19"/>
      <c r="O106" s="9">
        <f>+I106+K106</f>
        <v>0</v>
      </c>
      <c r="P106" s="82"/>
      <c r="Q106" s="9">
        <f t="shared" ref="Q106:Q113" si="31">O106*$C$303</f>
        <v>0</v>
      </c>
      <c r="R106" s="82"/>
      <c r="S106" s="9">
        <f t="shared" ref="S106:S113" si="32">O106*$C$304</f>
        <v>0</v>
      </c>
      <c r="T106" s="82"/>
      <c r="U106" s="9">
        <f t="shared" ref="U106:U113" si="33">O106*$C$305</f>
        <v>0</v>
      </c>
      <c r="V106" s="82"/>
      <c r="W106" s="9">
        <f t="shared" ref="W106:W113" si="34">O106*$C$306</f>
        <v>0</v>
      </c>
      <c r="X106" s="82"/>
      <c r="Y106" s="9">
        <f t="shared" ref="Y106:Y113" si="35">O106*$C$307</f>
        <v>0</v>
      </c>
      <c r="Z106" s="82"/>
      <c r="AA106" s="9">
        <f t="shared" ref="AA106:AA113" si="36">O106*$C$308</f>
        <v>0</v>
      </c>
      <c r="AB106" s="141" t="s">
        <v>55</v>
      </c>
      <c r="AC106" s="9">
        <f>SUM(Q106:AB106)</f>
        <v>0</v>
      </c>
    </row>
    <row r="107" spans="1:29" x14ac:dyDescent="0.25">
      <c r="A107" s="52">
        <f t="shared" ref="A107:A113" si="37">+A106+1</f>
        <v>81</v>
      </c>
      <c r="B107" s="52"/>
      <c r="C107" s="74">
        <v>341</v>
      </c>
      <c r="D107" s="75"/>
      <c r="E107" s="88" t="s">
        <v>83</v>
      </c>
      <c r="F107" s="76"/>
      <c r="G107" s="144"/>
      <c r="H107" s="76"/>
      <c r="I107" s="7">
        <v>6822735.8700000001</v>
      </c>
      <c r="J107" s="77"/>
      <c r="K107" s="7">
        <v>0</v>
      </c>
      <c r="L107" s="19"/>
      <c r="M107" s="20"/>
      <c r="N107" s="19"/>
      <c r="O107" s="9">
        <f t="shared" ref="O107:O113" si="38">+I107+K107</f>
        <v>6822735.8700000001</v>
      </c>
      <c r="P107" s="82"/>
      <c r="Q107" s="9">
        <f t="shared" si="31"/>
        <v>5970177.4841755042</v>
      </c>
      <c r="R107" s="82"/>
      <c r="S107" s="9">
        <f t="shared" si="32"/>
        <v>317881.76360871975</v>
      </c>
      <c r="T107" s="82"/>
      <c r="U107" s="9">
        <f t="shared" si="33"/>
        <v>225113.73108849072</v>
      </c>
      <c r="V107" s="82"/>
      <c r="W107" s="9">
        <f t="shared" si="34"/>
        <v>295193.92956844636</v>
      </c>
      <c r="X107" s="82"/>
      <c r="Y107" s="9">
        <f t="shared" si="35"/>
        <v>0</v>
      </c>
      <c r="Z107" s="82"/>
      <c r="AA107" s="9">
        <f t="shared" si="36"/>
        <v>14368.961558839832</v>
      </c>
      <c r="AB107" s="141" t="s">
        <v>55</v>
      </c>
      <c r="AC107" s="9">
        <f t="shared" ref="AC107:AC112" si="39">SUM(Q107:AB107)</f>
        <v>6822735.870000002</v>
      </c>
    </row>
    <row r="108" spans="1:29" x14ac:dyDescent="0.25">
      <c r="A108" s="52">
        <f t="shared" si="37"/>
        <v>82</v>
      </c>
      <c r="B108" s="52"/>
      <c r="C108" s="74">
        <v>342</v>
      </c>
      <c r="D108" s="75"/>
      <c r="E108" s="88" t="s">
        <v>84</v>
      </c>
      <c r="F108" s="76"/>
      <c r="G108" s="144"/>
      <c r="H108" s="76"/>
      <c r="I108" s="7">
        <v>1806033.66</v>
      </c>
      <c r="J108" s="77"/>
      <c r="K108" s="7">
        <v>0</v>
      </c>
      <c r="L108" s="19"/>
      <c r="M108" s="20"/>
      <c r="N108" s="19"/>
      <c r="O108" s="9">
        <f t="shared" si="38"/>
        <v>1806033.66</v>
      </c>
      <c r="P108" s="82"/>
      <c r="Q108" s="9">
        <f t="shared" si="31"/>
        <v>1580354.5231767967</v>
      </c>
      <c r="R108" s="82"/>
      <c r="S108" s="9">
        <f t="shared" si="32"/>
        <v>84145.887502678743</v>
      </c>
      <c r="T108" s="82"/>
      <c r="U108" s="9">
        <f t="shared" si="33"/>
        <v>59589.43500387956</v>
      </c>
      <c r="V108" s="82"/>
      <c r="W108" s="9">
        <f t="shared" si="34"/>
        <v>78140.233358950689</v>
      </c>
      <c r="X108" s="82"/>
      <c r="Y108" s="9">
        <f t="shared" si="35"/>
        <v>0</v>
      </c>
      <c r="Z108" s="82"/>
      <c r="AA108" s="9">
        <f t="shared" si="36"/>
        <v>3803.5809576944393</v>
      </c>
      <c r="AB108" s="141" t="s">
        <v>55</v>
      </c>
      <c r="AC108" s="9">
        <f t="shared" si="39"/>
        <v>1806033.66</v>
      </c>
    </row>
    <row r="109" spans="1:29" x14ac:dyDescent="0.25">
      <c r="A109" s="52">
        <f t="shared" si="37"/>
        <v>83</v>
      </c>
      <c r="B109" s="52"/>
      <c r="C109" s="74">
        <v>343</v>
      </c>
      <c r="D109" s="75"/>
      <c r="E109" s="88" t="s">
        <v>85</v>
      </c>
      <c r="F109" s="76"/>
      <c r="G109" s="144"/>
      <c r="H109" s="76"/>
      <c r="I109" s="7">
        <v>0</v>
      </c>
      <c r="J109" s="77"/>
      <c r="K109" s="7">
        <v>0</v>
      </c>
      <c r="L109" s="19"/>
      <c r="M109" s="20"/>
      <c r="N109" s="19"/>
      <c r="O109" s="9">
        <f t="shared" si="38"/>
        <v>0</v>
      </c>
      <c r="P109" s="82"/>
      <c r="Q109" s="9">
        <f t="shared" si="31"/>
        <v>0</v>
      </c>
      <c r="R109" s="82"/>
      <c r="S109" s="9">
        <f t="shared" si="32"/>
        <v>0</v>
      </c>
      <c r="T109" s="82"/>
      <c r="U109" s="9">
        <f t="shared" si="33"/>
        <v>0</v>
      </c>
      <c r="V109" s="82"/>
      <c r="W109" s="9">
        <f t="shared" si="34"/>
        <v>0</v>
      </c>
      <c r="X109" s="82"/>
      <c r="Y109" s="9">
        <f t="shared" si="35"/>
        <v>0</v>
      </c>
      <c r="Z109" s="82"/>
      <c r="AA109" s="9">
        <f t="shared" si="36"/>
        <v>0</v>
      </c>
      <c r="AB109" s="141" t="s">
        <v>55</v>
      </c>
      <c r="AC109" s="9">
        <f t="shared" si="39"/>
        <v>0</v>
      </c>
    </row>
    <row r="110" spans="1:29" x14ac:dyDescent="0.25">
      <c r="A110" s="52">
        <f t="shared" si="37"/>
        <v>84</v>
      </c>
      <c r="B110" s="52"/>
      <c r="C110" s="74">
        <v>344</v>
      </c>
      <c r="D110" s="75"/>
      <c r="E110" s="88" t="s">
        <v>86</v>
      </c>
      <c r="F110" s="76"/>
      <c r="G110" s="144"/>
      <c r="H110" s="76"/>
      <c r="I110" s="7">
        <v>0</v>
      </c>
      <c r="J110" s="77"/>
      <c r="K110" s="7">
        <v>0</v>
      </c>
      <c r="L110" s="19"/>
      <c r="M110" s="20"/>
      <c r="N110" s="19"/>
      <c r="O110" s="9">
        <f t="shared" si="38"/>
        <v>0</v>
      </c>
      <c r="P110" s="82"/>
      <c r="Q110" s="9">
        <f t="shared" si="31"/>
        <v>0</v>
      </c>
      <c r="R110" s="82"/>
      <c r="S110" s="9">
        <f t="shared" si="32"/>
        <v>0</v>
      </c>
      <c r="T110" s="82"/>
      <c r="U110" s="9">
        <f t="shared" si="33"/>
        <v>0</v>
      </c>
      <c r="V110" s="82"/>
      <c r="W110" s="9">
        <f t="shared" si="34"/>
        <v>0</v>
      </c>
      <c r="X110" s="82"/>
      <c r="Y110" s="9">
        <f t="shared" si="35"/>
        <v>0</v>
      </c>
      <c r="Z110" s="82"/>
      <c r="AA110" s="9">
        <f t="shared" si="36"/>
        <v>0</v>
      </c>
      <c r="AB110" s="141" t="s">
        <v>55</v>
      </c>
      <c r="AC110" s="9">
        <f t="shared" si="39"/>
        <v>0</v>
      </c>
    </row>
    <row r="111" spans="1:29" x14ac:dyDescent="0.25">
      <c r="A111" s="52">
        <f t="shared" si="37"/>
        <v>85</v>
      </c>
      <c r="B111" s="52"/>
      <c r="C111" s="74">
        <v>345</v>
      </c>
      <c r="D111" s="75"/>
      <c r="E111" s="88" t="s">
        <v>87</v>
      </c>
      <c r="F111" s="76"/>
      <c r="G111" s="144"/>
      <c r="H111" s="76"/>
      <c r="I111" s="7">
        <v>175241.16</v>
      </c>
      <c r="J111" s="77"/>
      <c r="K111" s="7">
        <v>0</v>
      </c>
      <c r="L111" s="19"/>
      <c r="M111" s="20"/>
      <c r="N111" s="19"/>
      <c r="O111" s="9">
        <f t="shared" si="38"/>
        <v>175241.16</v>
      </c>
      <c r="P111" s="82"/>
      <c r="Q111" s="9">
        <f t="shared" si="31"/>
        <v>153343.2991790135</v>
      </c>
      <c r="R111" s="82"/>
      <c r="S111" s="9">
        <f t="shared" si="32"/>
        <v>8164.7553208941445</v>
      </c>
      <c r="T111" s="82"/>
      <c r="U111" s="9">
        <f t="shared" si="33"/>
        <v>5782.019430260485</v>
      </c>
      <c r="V111" s="82"/>
      <c r="W111" s="9">
        <f t="shared" si="34"/>
        <v>7582.0209998152613</v>
      </c>
      <c r="X111" s="82"/>
      <c r="Y111" s="9">
        <f t="shared" si="35"/>
        <v>0</v>
      </c>
      <c r="Z111" s="82"/>
      <c r="AA111" s="9">
        <f t="shared" si="36"/>
        <v>369.06507001662669</v>
      </c>
      <c r="AB111" s="141" t="s">
        <v>55</v>
      </c>
      <c r="AC111" s="9">
        <f t="shared" si="39"/>
        <v>175241.16000000003</v>
      </c>
    </row>
    <row r="112" spans="1:29" x14ac:dyDescent="0.25">
      <c r="A112" s="52">
        <f t="shared" si="37"/>
        <v>86</v>
      </c>
      <c r="B112" s="52"/>
      <c r="C112" s="74">
        <v>346</v>
      </c>
      <c r="D112" s="75"/>
      <c r="E112" s="88" t="s">
        <v>88</v>
      </c>
      <c r="F112" s="76"/>
      <c r="G112" s="144"/>
      <c r="H112" s="76"/>
      <c r="I112" s="7">
        <v>430000.16</v>
      </c>
      <c r="J112" s="77"/>
      <c r="K112" s="7">
        <v>0</v>
      </c>
      <c r="L112" s="19"/>
      <c r="M112" s="20"/>
      <c r="N112" s="19"/>
      <c r="O112" s="9">
        <f t="shared" si="38"/>
        <v>430000.16</v>
      </c>
      <c r="P112" s="82"/>
      <c r="Q112" s="9">
        <f t="shared" si="31"/>
        <v>376268.01364418992</v>
      </c>
      <c r="R112" s="82"/>
      <c r="S112" s="9">
        <f t="shared" si="32"/>
        <v>20034.369176427121</v>
      </c>
      <c r="T112" s="82"/>
      <c r="U112" s="9">
        <f t="shared" si="33"/>
        <v>14187.701565859968</v>
      </c>
      <c r="V112" s="82"/>
      <c r="W112" s="9">
        <f t="shared" si="34"/>
        <v>18604.477641234069</v>
      </c>
      <c r="X112" s="82"/>
      <c r="Y112" s="9">
        <f t="shared" si="35"/>
        <v>0</v>
      </c>
      <c r="Z112" s="82"/>
      <c r="AA112" s="9">
        <f t="shared" si="36"/>
        <v>905.5979722889341</v>
      </c>
      <c r="AB112" s="141" t="s">
        <v>55</v>
      </c>
      <c r="AC112" s="9">
        <f t="shared" si="39"/>
        <v>430000.16000000003</v>
      </c>
    </row>
    <row r="113" spans="1:29" x14ac:dyDescent="0.25">
      <c r="A113" s="52">
        <f t="shared" si="37"/>
        <v>87</v>
      </c>
      <c r="B113" s="52"/>
      <c r="C113" s="74">
        <v>346</v>
      </c>
      <c r="D113" s="75"/>
      <c r="E113" s="88" t="s">
        <v>89</v>
      </c>
      <c r="F113" s="76"/>
      <c r="G113" s="144"/>
      <c r="H113" s="76"/>
      <c r="I113" s="7">
        <v>12488.91</v>
      </c>
      <c r="J113" s="77"/>
      <c r="K113" s="7">
        <v>0</v>
      </c>
      <c r="L113" s="19"/>
      <c r="M113" s="20"/>
      <c r="N113" s="19"/>
      <c r="O113" s="9">
        <f t="shared" si="38"/>
        <v>12488.91</v>
      </c>
      <c r="P113" s="82"/>
      <c r="Q113" s="9">
        <f t="shared" si="31"/>
        <v>10928.315371513025</v>
      </c>
      <c r="R113" s="82"/>
      <c r="S113" s="9">
        <f t="shared" si="32"/>
        <v>581.87753593201558</v>
      </c>
      <c r="T113" s="82"/>
      <c r="U113" s="9">
        <f t="shared" si="33"/>
        <v>412.06712100498805</v>
      </c>
      <c r="V113" s="82"/>
      <c r="W113" s="9">
        <f t="shared" si="34"/>
        <v>540.34781489007946</v>
      </c>
      <c r="X113" s="82"/>
      <c r="Y113" s="9">
        <f t="shared" si="35"/>
        <v>0</v>
      </c>
      <c r="Z113" s="82"/>
      <c r="AA113" s="9">
        <f t="shared" si="36"/>
        <v>26.302156659892852</v>
      </c>
      <c r="AB113" s="141" t="s">
        <v>55</v>
      </c>
      <c r="AC113" s="9">
        <f>SUM(Q113:AB113)</f>
        <v>12488.91</v>
      </c>
    </row>
    <row r="114" spans="1:29" x14ac:dyDescent="0.25">
      <c r="A114" s="52"/>
      <c r="B114" s="52"/>
      <c r="C114" s="74"/>
      <c r="D114" s="75"/>
      <c r="E114" s="76"/>
      <c r="F114" s="76"/>
      <c r="G114" s="144"/>
      <c r="H114" s="76"/>
      <c r="I114" s="7"/>
      <c r="J114" s="77"/>
      <c r="K114" s="7"/>
      <c r="L114" s="19"/>
      <c r="M114" s="20"/>
      <c r="N114" s="19"/>
      <c r="O114" s="9"/>
      <c r="P114" s="82"/>
      <c r="Q114" s="9"/>
      <c r="R114" s="82"/>
      <c r="S114" s="9"/>
      <c r="T114" s="82"/>
      <c r="U114" s="9"/>
      <c r="V114" s="82"/>
      <c r="W114" s="9"/>
      <c r="X114" s="82"/>
      <c r="Y114" s="9"/>
      <c r="Z114" s="82"/>
      <c r="AA114" s="9"/>
      <c r="AB114" s="141"/>
      <c r="AC114" s="9"/>
    </row>
    <row r="115" spans="1:29" x14ac:dyDescent="0.25">
      <c r="A115" s="52">
        <f>+A113+1</f>
        <v>88</v>
      </c>
      <c r="B115" s="52"/>
      <c r="C115" s="74"/>
      <c r="D115" s="75"/>
      <c r="E115" s="87" t="s">
        <v>90</v>
      </c>
      <c r="F115" s="76"/>
      <c r="G115" s="1" t="s">
        <v>39</v>
      </c>
      <c r="H115" s="76"/>
      <c r="I115" s="7"/>
      <c r="J115" s="77"/>
      <c r="K115" s="7"/>
      <c r="L115" s="19"/>
      <c r="M115" s="20"/>
      <c r="N115" s="19"/>
      <c r="O115" s="9"/>
      <c r="P115" s="82"/>
      <c r="Q115" s="9"/>
      <c r="R115" s="82"/>
      <c r="S115" s="9"/>
      <c r="T115" s="82"/>
      <c r="U115" s="9"/>
      <c r="V115" s="82"/>
      <c r="W115" s="9"/>
      <c r="X115" s="82"/>
      <c r="Y115" s="9"/>
      <c r="Z115" s="82"/>
      <c r="AA115" s="9"/>
      <c r="AB115" s="141"/>
      <c r="AC115" s="9"/>
    </row>
    <row r="116" spans="1:29" x14ac:dyDescent="0.25">
      <c r="A116" s="52">
        <f>+A115+1</f>
        <v>89</v>
      </c>
      <c r="B116" s="52"/>
      <c r="C116" s="74">
        <v>340</v>
      </c>
      <c r="D116" s="75"/>
      <c r="E116" s="76" t="s">
        <v>54</v>
      </c>
      <c r="F116" s="76"/>
      <c r="G116" s="144"/>
      <c r="H116" s="76"/>
      <c r="I116" s="7">
        <v>0</v>
      </c>
      <c r="J116" s="77"/>
      <c r="K116" s="7">
        <v>0</v>
      </c>
      <c r="L116" s="19"/>
      <c r="M116" s="20"/>
      <c r="N116" s="19"/>
      <c r="O116" s="9">
        <f>+I116+K116</f>
        <v>0</v>
      </c>
      <c r="P116" s="82"/>
      <c r="Q116" s="9">
        <f>+O116</f>
        <v>0</v>
      </c>
      <c r="R116" s="82"/>
      <c r="S116" s="9">
        <v>0</v>
      </c>
      <c r="T116" s="82"/>
      <c r="U116" s="9">
        <v>0</v>
      </c>
      <c r="V116" s="82"/>
      <c r="W116" s="9">
        <v>0</v>
      </c>
      <c r="X116" s="82"/>
      <c r="Y116" s="9">
        <v>0</v>
      </c>
      <c r="Z116" s="82"/>
      <c r="AA116" s="9">
        <v>0</v>
      </c>
      <c r="AB116" s="143" t="s">
        <v>91</v>
      </c>
      <c r="AC116" s="9">
        <f>SUM(Q116:AB116)</f>
        <v>0</v>
      </c>
    </row>
    <row r="117" spans="1:29" x14ac:dyDescent="0.25">
      <c r="A117" s="52">
        <f t="shared" ref="A117:A122" si="40">+A116+1</f>
        <v>90</v>
      </c>
      <c r="B117" s="52"/>
      <c r="C117" s="74">
        <v>341</v>
      </c>
      <c r="D117" s="75"/>
      <c r="E117" s="76" t="s">
        <v>56</v>
      </c>
      <c r="F117" s="76"/>
      <c r="G117" s="144"/>
      <c r="H117" s="76"/>
      <c r="I117" s="7">
        <v>20469.88</v>
      </c>
      <c r="J117" s="77"/>
      <c r="K117" s="7">
        <v>0</v>
      </c>
      <c r="L117" s="19"/>
      <c r="M117" s="20"/>
      <c r="N117" s="19"/>
      <c r="O117" s="9">
        <f t="shared" ref="O117:O122" si="41">+I117+K117</f>
        <v>20469.88</v>
      </c>
      <c r="P117" s="82"/>
      <c r="Q117" s="9">
        <f t="shared" ref="Q117:Q122" si="42">+O117</f>
        <v>20469.88</v>
      </c>
      <c r="R117" s="82"/>
      <c r="S117" s="9">
        <v>0</v>
      </c>
      <c r="T117" s="82"/>
      <c r="U117" s="9">
        <v>0</v>
      </c>
      <c r="V117" s="82"/>
      <c r="W117" s="9">
        <v>0</v>
      </c>
      <c r="X117" s="82"/>
      <c r="Y117" s="9">
        <v>0</v>
      </c>
      <c r="Z117" s="82"/>
      <c r="AA117" s="9">
        <v>0</v>
      </c>
      <c r="AB117" s="143" t="s">
        <v>91</v>
      </c>
      <c r="AC117" s="9">
        <f t="shared" ref="AC117:AC122" si="43">SUM(Q117:AB117)</f>
        <v>20469.88</v>
      </c>
    </row>
    <row r="118" spans="1:29" x14ac:dyDescent="0.25">
      <c r="A118" s="52">
        <f t="shared" si="40"/>
        <v>91</v>
      </c>
      <c r="B118" s="52"/>
      <c r="C118" s="74">
        <v>342</v>
      </c>
      <c r="D118" s="75"/>
      <c r="E118" s="76" t="s">
        <v>92</v>
      </c>
      <c r="F118" s="76"/>
      <c r="G118" s="144"/>
      <c r="H118" s="76"/>
      <c r="I118" s="7">
        <v>0</v>
      </c>
      <c r="J118" s="77"/>
      <c r="K118" s="7">
        <v>0</v>
      </c>
      <c r="L118" s="19"/>
      <c r="M118" s="20"/>
      <c r="N118" s="19"/>
      <c r="O118" s="9">
        <f t="shared" si="41"/>
        <v>0</v>
      </c>
      <c r="P118" s="82"/>
      <c r="Q118" s="9">
        <f t="shared" si="42"/>
        <v>0</v>
      </c>
      <c r="R118" s="82"/>
      <c r="S118" s="9">
        <v>0</v>
      </c>
      <c r="T118" s="82"/>
      <c r="U118" s="9">
        <v>0</v>
      </c>
      <c r="V118" s="82"/>
      <c r="W118" s="9">
        <v>0</v>
      </c>
      <c r="X118" s="82"/>
      <c r="Y118" s="9">
        <v>0</v>
      </c>
      <c r="Z118" s="82"/>
      <c r="AA118" s="9">
        <v>0</v>
      </c>
      <c r="AB118" s="143" t="s">
        <v>91</v>
      </c>
      <c r="AC118" s="9">
        <f t="shared" si="43"/>
        <v>0</v>
      </c>
    </row>
    <row r="119" spans="1:29" x14ac:dyDescent="0.25">
      <c r="A119" s="52">
        <f t="shared" si="40"/>
        <v>92</v>
      </c>
      <c r="B119" s="52"/>
      <c r="C119" s="74">
        <v>343</v>
      </c>
      <c r="D119" s="75"/>
      <c r="E119" s="76" t="s">
        <v>85</v>
      </c>
      <c r="F119" s="76"/>
      <c r="G119" s="144"/>
      <c r="H119" s="76"/>
      <c r="I119" s="7">
        <v>0</v>
      </c>
      <c r="J119" s="77"/>
      <c r="K119" s="7">
        <v>0</v>
      </c>
      <c r="L119" s="19"/>
      <c r="M119" s="20"/>
      <c r="N119" s="19"/>
      <c r="O119" s="9">
        <f t="shared" si="41"/>
        <v>0</v>
      </c>
      <c r="P119" s="82"/>
      <c r="Q119" s="9">
        <f t="shared" si="42"/>
        <v>0</v>
      </c>
      <c r="R119" s="82"/>
      <c r="S119" s="9">
        <v>0</v>
      </c>
      <c r="T119" s="82"/>
      <c r="U119" s="9">
        <v>0</v>
      </c>
      <c r="V119" s="82"/>
      <c r="W119" s="9">
        <v>0</v>
      </c>
      <c r="X119" s="82"/>
      <c r="Y119" s="9">
        <v>0</v>
      </c>
      <c r="Z119" s="82"/>
      <c r="AA119" s="9">
        <v>0</v>
      </c>
      <c r="AB119" s="143" t="s">
        <v>91</v>
      </c>
      <c r="AC119" s="9">
        <f t="shared" si="43"/>
        <v>0</v>
      </c>
    </row>
    <row r="120" spans="1:29" x14ac:dyDescent="0.25">
      <c r="A120" s="52">
        <f t="shared" si="40"/>
        <v>93</v>
      </c>
      <c r="B120" s="52"/>
      <c r="C120" s="74">
        <v>344</v>
      </c>
      <c r="D120" s="75"/>
      <c r="E120" s="76" t="s">
        <v>86</v>
      </c>
      <c r="F120" s="76"/>
      <c r="G120" s="144"/>
      <c r="H120" s="76"/>
      <c r="I120" s="7">
        <v>332825.31</v>
      </c>
      <c r="J120" s="77"/>
      <c r="K120" s="7">
        <v>0</v>
      </c>
      <c r="L120" s="19"/>
      <c r="M120" s="20"/>
      <c r="N120" s="19"/>
      <c r="O120" s="9">
        <f t="shared" si="41"/>
        <v>332825.31</v>
      </c>
      <c r="P120" s="82"/>
      <c r="Q120" s="9">
        <f t="shared" si="42"/>
        <v>332825.31</v>
      </c>
      <c r="R120" s="82"/>
      <c r="S120" s="9">
        <v>0</v>
      </c>
      <c r="T120" s="82"/>
      <c r="U120" s="9">
        <v>0</v>
      </c>
      <c r="V120" s="82"/>
      <c r="W120" s="9">
        <v>0</v>
      </c>
      <c r="X120" s="82"/>
      <c r="Y120" s="9">
        <v>0</v>
      </c>
      <c r="Z120" s="82"/>
      <c r="AA120" s="9">
        <v>0</v>
      </c>
      <c r="AB120" s="143" t="s">
        <v>91</v>
      </c>
      <c r="AC120" s="9">
        <f t="shared" si="43"/>
        <v>332825.31</v>
      </c>
    </row>
    <row r="121" spans="1:29" x14ac:dyDescent="0.25">
      <c r="A121" s="52">
        <f t="shared" si="40"/>
        <v>94</v>
      </c>
      <c r="B121" s="52"/>
      <c r="C121" s="74">
        <v>345</v>
      </c>
      <c r="D121" s="75"/>
      <c r="E121" s="76" t="s">
        <v>59</v>
      </c>
      <c r="F121" s="76"/>
      <c r="G121" s="144"/>
      <c r="H121" s="76"/>
      <c r="I121" s="7">
        <v>72781.899999999994</v>
      </c>
      <c r="J121" s="77"/>
      <c r="K121" s="7">
        <v>0</v>
      </c>
      <c r="L121" s="19"/>
      <c r="M121" s="20"/>
      <c r="N121" s="19"/>
      <c r="O121" s="9">
        <f t="shared" si="41"/>
        <v>72781.899999999994</v>
      </c>
      <c r="P121" s="82"/>
      <c r="Q121" s="9">
        <f t="shared" si="42"/>
        <v>72781.899999999994</v>
      </c>
      <c r="R121" s="82"/>
      <c r="S121" s="9">
        <v>0</v>
      </c>
      <c r="T121" s="82"/>
      <c r="U121" s="9">
        <v>0</v>
      </c>
      <c r="V121" s="82"/>
      <c r="W121" s="9">
        <v>0</v>
      </c>
      <c r="X121" s="82"/>
      <c r="Y121" s="9">
        <v>0</v>
      </c>
      <c r="Z121" s="82"/>
      <c r="AA121" s="9">
        <v>0</v>
      </c>
      <c r="AB121" s="143" t="s">
        <v>91</v>
      </c>
      <c r="AC121" s="9">
        <f t="shared" si="43"/>
        <v>72781.899999999994</v>
      </c>
    </row>
    <row r="122" spans="1:29" x14ac:dyDescent="0.25">
      <c r="A122" s="52">
        <f t="shared" si="40"/>
        <v>95</v>
      </c>
      <c r="B122" s="52"/>
      <c r="C122" s="74">
        <v>346</v>
      </c>
      <c r="D122" s="75"/>
      <c r="E122" s="76" t="s">
        <v>80</v>
      </c>
      <c r="F122" s="76"/>
      <c r="G122" s="144"/>
      <c r="H122" s="76"/>
      <c r="I122" s="7">
        <v>1061.31</v>
      </c>
      <c r="J122" s="77"/>
      <c r="K122" s="7">
        <v>0</v>
      </c>
      <c r="L122" s="19"/>
      <c r="M122" s="20"/>
      <c r="N122" s="19"/>
      <c r="O122" s="9">
        <f t="shared" si="41"/>
        <v>1061.31</v>
      </c>
      <c r="P122" s="82"/>
      <c r="Q122" s="9">
        <f t="shared" si="42"/>
        <v>1061.31</v>
      </c>
      <c r="R122" s="82"/>
      <c r="S122" s="9">
        <v>0</v>
      </c>
      <c r="T122" s="82"/>
      <c r="U122" s="9">
        <v>0</v>
      </c>
      <c r="V122" s="82"/>
      <c r="W122" s="9">
        <v>0</v>
      </c>
      <c r="X122" s="82"/>
      <c r="Y122" s="9">
        <v>0</v>
      </c>
      <c r="Z122" s="82"/>
      <c r="AA122" s="9">
        <v>0</v>
      </c>
      <c r="AB122" s="143" t="s">
        <v>91</v>
      </c>
      <c r="AC122" s="9">
        <f t="shared" si="43"/>
        <v>1061.31</v>
      </c>
    </row>
    <row r="123" spans="1:29" x14ac:dyDescent="0.25">
      <c r="A123" s="52"/>
      <c r="B123" s="52"/>
      <c r="C123" s="74"/>
      <c r="D123" s="75"/>
      <c r="E123" s="76"/>
      <c r="F123" s="76"/>
      <c r="G123" s="144"/>
      <c r="H123" s="76"/>
      <c r="I123" s="7"/>
      <c r="J123" s="77"/>
      <c r="K123" s="7"/>
      <c r="L123" s="19"/>
      <c r="M123" s="20"/>
      <c r="N123" s="19"/>
      <c r="O123" s="9"/>
      <c r="P123" s="82"/>
      <c r="Q123" s="9"/>
      <c r="R123" s="82"/>
      <c r="S123" s="9"/>
      <c r="T123" s="82"/>
      <c r="U123" s="9"/>
      <c r="V123" s="82"/>
      <c r="W123" s="9"/>
      <c r="X123" s="82"/>
      <c r="Y123" s="9"/>
      <c r="Z123" s="82"/>
      <c r="AA123" s="9"/>
      <c r="AB123" s="141"/>
      <c r="AC123" s="9"/>
    </row>
    <row r="124" spans="1:29" x14ac:dyDescent="0.25">
      <c r="A124" s="52">
        <f>+A122+1</f>
        <v>96</v>
      </c>
      <c r="B124" s="52"/>
      <c r="C124" s="74"/>
      <c r="D124" s="75"/>
      <c r="E124" s="87" t="s">
        <v>93</v>
      </c>
      <c r="F124" s="76"/>
      <c r="G124" s="145"/>
      <c r="H124" s="76"/>
      <c r="I124" s="7"/>
      <c r="J124" s="77"/>
      <c r="K124" s="7"/>
      <c r="L124" s="19"/>
      <c r="M124" s="20"/>
      <c r="N124" s="19"/>
      <c r="O124" s="9"/>
      <c r="P124" s="82"/>
      <c r="Q124" s="9"/>
      <c r="R124" s="82"/>
      <c r="S124" s="9"/>
      <c r="T124" s="82"/>
      <c r="U124" s="9"/>
      <c r="V124" s="82"/>
      <c r="W124" s="9"/>
      <c r="X124" s="82"/>
      <c r="Y124" s="9"/>
      <c r="Z124" s="82"/>
      <c r="AA124" s="9"/>
      <c r="AB124" s="141"/>
      <c r="AC124" s="9"/>
    </row>
    <row r="125" spans="1:29" x14ac:dyDescent="0.25">
      <c r="A125" s="52">
        <f t="shared" ref="A125:A131" si="44">+A124+1</f>
        <v>97</v>
      </c>
      <c r="B125" s="52"/>
      <c r="C125" s="74">
        <v>340</v>
      </c>
      <c r="D125" s="75"/>
      <c r="E125" s="76" t="s">
        <v>54</v>
      </c>
      <c r="F125" s="76"/>
      <c r="G125" s="1" t="s">
        <v>39</v>
      </c>
      <c r="H125" s="76"/>
      <c r="I125" s="7">
        <v>0</v>
      </c>
      <c r="J125" s="77"/>
      <c r="K125" s="7">
        <v>0</v>
      </c>
      <c r="L125" s="19"/>
      <c r="M125" s="20"/>
      <c r="N125" s="19"/>
      <c r="O125" s="9">
        <f t="shared" ref="O125:O188" si="45">+I125+K125</f>
        <v>0</v>
      </c>
      <c r="P125" s="82"/>
      <c r="Q125" s="9">
        <f t="shared" ref="Q125:Q131" si="46">O125*$C$303</f>
        <v>0</v>
      </c>
      <c r="R125" s="82"/>
      <c r="S125" s="9">
        <f t="shared" ref="S125:S131" si="47">O125*$C$304</f>
        <v>0</v>
      </c>
      <c r="T125" s="82"/>
      <c r="U125" s="9">
        <f t="shared" ref="U125:U131" si="48">O125*$C$305</f>
        <v>0</v>
      </c>
      <c r="V125" s="82"/>
      <c r="W125" s="9">
        <f t="shared" ref="W125:W131" si="49">O125*$C$306</f>
        <v>0</v>
      </c>
      <c r="X125" s="82"/>
      <c r="Y125" s="9">
        <f t="shared" ref="Y125:Y131" si="50">O125*$C$307</f>
        <v>0</v>
      </c>
      <c r="Z125" s="82"/>
      <c r="AA125" s="9">
        <f t="shared" ref="AA125:AA131" si="51">O125*$C$308</f>
        <v>0</v>
      </c>
      <c r="AB125" s="141" t="s">
        <v>55</v>
      </c>
      <c r="AC125" s="9">
        <f t="shared" si="8"/>
        <v>0</v>
      </c>
    </row>
    <row r="126" spans="1:29" x14ac:dyDescent="0.25">
      <c r="A126" s="52">
        <f t="shared" si="44"/>
        <v>98</v>
      </c>
      <c r="B126" s="52"/>
      <c r="C126" s="74">
        <v>341</v>
      </c>
      <c r="D126" s="75"/>
      <c r="E126" s="76" t="s">
        <v>56</v>
      </c>
      <c r="F126" s="76"/>
      <c r="G126" s="144"/>
      <c r="H126" s="76"/>
      <c r="I126" s="7">
        <v>2870176.43</v>
      </c>
      <c r="J126" s="77"/>
      <c r="K126" s="7">
        <v>0</v>
      </c>
      <c r="L126" s="19"/>
      <c r="M126" s="20"/>
      <c r="N126" s="19"/>
      <c r="O126" s="9">
        <f t="shared" si="45"/>
        <v>2870176.43</v>
      </c>
      <c r="P126" s="82"/>
      <c r="Q126" s="9">
        <f t="shared" si="46"/>
        <v>2511523.6797225205</v>
      </c>
      <c r="R126" s="82"/>
      <c r="S126" s="9">
        <f t="shared" si="47"/>
        <v>133725.93675337153</v>
      </c>
      <c r="T126" s="82"/>
      <c r="U126" s="9">
        <f t="shared" si="48"/>
        <v>94700.445297986356</v>
      </c>
      <c r="V126" s="82"/>
      <c r="W126" s="9">
        <f t="shared" si="49"/>
        <v>124181.65895178277</v>
      </c>
      <c r="X126" s="82"/>
      <c r="Y126" s="9">
        <f t="shared" si="50"/>
        <v>0</v>
      </c>
      <c r="Z126" s="82"/>
      <c r="AA126" s="9">
        <f t="shared" si="51"/>
        <v>6044.7092743395542</v>
      </c>
      <c r="AB126" s="141" t="s">
        <v>55</v>
      </c>
      <c r="AC126" s="9">
        <f t="shared" ref="AC126:AC188" si="52">SUM(Q126:AB126)</f>
        <v>2870176.4300000006</v>
      </c>
    </row>
    <row r="127" spans="1:29" x14ac:dyDescent="0.25">
      <c r="A127" s="52">
        <f t="shared" si="44"/>
        <v>99</v>
      </c>
      <c r="B127" s="52"/>
      <c r="C127" s="74">
        <v>342</v>
      </c>
      <c r="D127" s="75"/>
      <c r="E127" s="76" t="s">
        <v>92</v>
      </c>
      <c r="F127" s="76"/>
      <c r="G127" s="144"/>
      <c r="H127" s="76"/>
      <c r="I127" s="7">
        <v>1466031.8</v>
      </c>
      <c r="J127" s="77"/>
      <c r="K127" s="7">
        <v>0</v>
      </c>
      <c r="L127" s="19"/>
      <c r="M127" s="20"/>
      <c r="N127" s="19"/>
      <c r="O127" s="9">
        <f t="shared" si="45"/>
        <v>1466031.8</v>
      </c>
      <c r="P127" s="82"/>
      <c r="Q127" s="9">
        <f t="shared" si="46"/>
        <v>1282838.7629558472</v>
      </c>
      <c r="R127" s="82"/>
      <c r="S127" s="9">
        <f t="shared" si="47"/>
        <v>68304.677620543138</v>
      </c>
      <c r="T127" s="82"/>
      <c r="U127" s="9">
        <f t="shared" si="48"/>
        <v>48371.195174579727</v>
      </c>
      <c r="V127" s="82"/>
      <c r="W127" s="9">
        <f t="shared" si="49"/>
        <v>63429.641152780358</v>
      </c>
      <c r="X127" s="82"/>
      <c r="Y127" s="9">
        <f t="shared" si="50"/>
        <v>0</v>
      </c>
      <c r="Z127" s="82"/>
      <c r="AA127" s="9">
        <f t="shared" si="51"/>
        <v>3087.5230962497694</v>
      </c>
      <c r="AB127" s="141" t="s">
        <v>55</v>
      </c>
      <c r="AC127" s="9">
        <f t="shared" si="52"/>
        <v>1466031.8</v>
      </c>
    </row>
    <row r="128" spans="1:29" x14ac:dyDescent="0.25">
      <c r="A128" s="52">
        <f t="shared" si="44"/>
        <v>100</v>
      </c>
      <c r="B128" s="52"/>
      <c r="C128" s="74">
        <v>343</v>
      </c>
      <c r="D128" s="75"/>
      <c r="E128" s="76" t="s">
        <v>85</v>
      </c>
      <c r="F128" s="76"/>
      <c r="G128" s="144"/>
      <c r="H128" s="76"/>
      <c r="I128" s="7">
        <v>24613504.050000001</v>
      </c>
      <c r="J128" s="77"/>
      <c r="K128" s="7">
        <v>0</v>
      </c>
      <c r="L128" s="19"/>
      <c r="M128" s="20"/>
      <c r="N128" s="19"/>
      <c r="O128" s="9">
        <f t="shared" si="45"/>
        <v>24613504.050000001</v>
      </c>
      <c r="P128" s="82"/>
      <c r="Q128" s="9">
        <f t="shared" si="46"/>
        <v>21537839.143401075</v>
      </c>
      <c r="R128" s="82"/>
      <c r="S128" s="9">
        <f t="shared" si="47"/>
        <v>1146781.0311121375</v>
      </c>
      <c r="T128" s="82"/>
      <c r="U128" s="9">
        <f t="shared" si="48"/>
        <v>812113.76747275097</v>
      </c>
      <c r="V128" s="82"/>
      <c r="W128" s="9">
        <f t="shared" si="49"/>
        <v>1064933.059026418</v>
      </c>
      <c r="X128" s="82"/>
      <c r="Y128" s="9">
        <f t="shared" si="50"/>
        <v>0</v>
      </c>
      <c r="Z128" s="82"/>
      <c r="AA128" s="9">
        <f t="shared" si="51"/>
        <v>51837.048987622395</v>
      </c>
      <c r="AB128" s="141" t="s">
        <v>55</v>
      </c>
      <c r="AC128" s="9">
        <f t="shared" si="52"/>
        <v>24613504.050000004</v>
      </c>
    </row>
    <row r="129" spans="1:29" x14ac:dyDescent="0.25">
      <c r="A129" s="52">
        <f t="shared" si="44"/>
        <v>101</v>
      </c>
      <c r="B129" s="52"/>
      <c r="C129" s="74">
        <v>344</v>
      </c>
      <c r="D129" s="75"/>
      <c r="E129" s="76" t="s">
        <v>86</v>
      </c>
      <c r="F129" s="76"/>
      <c r="G129" s="144"/>
      <c r="H129" s="76"/>
      <c r="I129" s="7">
        <v>5161353.6000000006</v>
      </c>
      <c r="J129" s="77"/>
      <c r="K129" s="7">
        <v>0</v>
      </c>
      <c r="L129" s="19"/>
      <c r="M129" s="20"/>
      <c r="N129" s="19"/>
      <c r="O129" s="9">
        <f t="shared" si="45"/>
        <v>5161353.6000000006</v>
      </c>
      <c r="P129" s="82"/>
      <c r="Q129" s="9">
        <f t="shared" si="46"/>
        <v>4516398.939915021</v>
      </c>
      <c r="R129" s="82"/>
      <c r="S129" s="9">
        <f t="shared" si="47"/>
        <v>240475.40696840943</v>
      </c>
      <c r="T129" s="82"/>
      <c r="U129" s="9">
        <f t="shared" si="48"/>
        <v>170297.01698873087</v>
      </c>
      <c r="V129" s="82"/>
      <c r="W129" s="9">
        <f t="shared" si="49"/>
        <v>223312.21376685763</v>
      </c>
      <c r="X129" s="82"/>
      <c r="Y129" s="9">
        <f t="shared" si="50"/>
        <v>0</v>
      </c>
      <c r="Z129" s="82"/>
      <c r="AA129" s="9">
        <f t="shared" si="51"/>
        <v>10870.022360982821</v>
      </c>
      <c r="AB129" s="141" t="s">
        <v>55</v>
      </c>
      <c r="AC129" s="9">
        <f t="shared" si="52"/>
        <v>5161353.6000000015</v>
      </c>
    </row>
    <row r="130" spans="1:29" x14ac:dyDescent="0.25">
      <c r="A130" s="52">
        <f t="shared" si="44"/>
        <v>102</v>
      </c>
      <c r="B130" s="52"/>
      <c r="C130" s="74">
        <v>345</v>
      </c>
      <c r="D130" s="75"/>
      <c r="E130" s="76" t="s">
        <v>59</v>
      </c>
      <c r="F130" s="76"/>
      <c r="G130" s="144"/>
      <c r="H130" s="76"/>
      <c r="I130" s="7">
        <v>2275708.08</v>
      </c>
      <c r="J130" s="77"/>
      <c r="K130" s="7">
        <v>0</v>
      </c>
      <c r="L130" s="19"/>
      <c r="M130" s="20"/>
      <c r="N130" s="19"/>
      <c r="O130" s="9">
        <f t="shared" si="45"/>
        <v>2275708.08</v>
      </c>
      <c r="P130" s="82"/>
      <c r="Q130" s="9">
        <f t="shared" si="46"/>
        <v>1991339.1634450401</v>
      </c>
      <c r="R130" s="82"/>
      <c r="S130" s="9">
        <f t="shared" si="47"/>
        <v>106028.74150674304</v>
      </c>
      <c r="T130" s="82"/>
      <c r="U130" s="9">
        <f t="shared" si="48"/>
        <v>75086.174595972669</v>
      </c>
      <c r="V130" s="82"/>
      <c r="W130" s="9">
        <f t="shared" si="49"/>
        <v>98461.265903565509</v>
      </c>
      <c r="X130" s="82"/>
      <c r="Y130" s="9">
        <f t="shared" si="50"/>
        <v>0</v>
      </c>
      <c r="Z130" s="82"/>
      <c r="AA130" s="9">
        <f t="shared" si="51"/>
        <v>4792.7345486791064</v>
      </c>
      <c r="AB130" s="141" t="s">
        <v>55</v>
      </c>
      <c r="AC130" s="9">
        <f t="shared" si="52"/>
        <v>2275708.0800000005</v>
      </c>
    </row>
    <row r="131" spans="1:29" x14ac:dyDescent="0.25">
      <c r="A131" s="52">
        <f t="shared" si="44"/>
        <v>103</v>
      </c>
      <c r="B131" s="52"/>
      <c r="C131" s="74">
        <v>346</v>
      </c>
      <c r="D131" s="75"/>
      <c r="E131" s="76" t="s">
        <v>80</v>
      </c>
      <c r="F131" s="76"/>
      <c r="G131" s="144"/>
      <c r="H131" s="76"/>
      <c r="I131" s="7">
        <v>2352026.0299999998</v>
      </c>
      <c r="J131" s="77"/>
      <c r="K131" s="7">
        <v>0</v>
      </c>
      <c r="L131" s="19"/>
      <c r="M131" s="20"/>
      <c r="N131" s="19"/>
      <c r="O131" s="9">
        <f t="shared" si="45"/>
        <v>2352026.0299999998</v>
      </c>
      <c r="P131" s="82"/>
      <c r="Q131" s="9">
        <f t="shared" si="46"/>
        <v>2058120.5419726586</v>
      </c>
      <c r="R131" s="82"/>
      <c r="S131" s="9">
        <f t="shared" si="47"/>
        <v>109584.51224200998</v>
      </c>
      <c r="T131" s="82"/>
      <c r="U131" s="9">
        <f t="shared" si="48"/>
        <v>77604.258074635145</v>
      </c>
      <c r="V131" s="82"/>
      <c r="W131" s="9">
        <f t="shared" si="49"/>
        <v>101763.25442933678</v>
      </c>
      <c r="X131" s="82"/>
      <c r="Y131" s="9">
        <f t="shared" si="50"/>
        <v>0</v>
      </c>
      <c r="Z131" s="82"/>
      <c r="AA131" s="9">
        <f t="shared" si="51"/>
        <v>4953.46328135969</v>
      </c>
      <c r="AB131" s="141" t="s">
        <v>55</v>
      </c>
      <c r="AC131" s="9">
        <f t="shared" si="52"/>
        <v>2352026.0299999998</v>
      </c>
    </row>
    <row r="132" spans="1:29" x14ac:dyDescent="0.25">
      <c r="A132" s="52"/>
      <c r="B132" s="52"/>
      <c r="C132" s="74"/>
      <c r="D132" s="75"/>
      <c r="E132" s="76"/>
      <c r="F132" s="76"/>
      <c r="G132" s="144"/>
      <c r="H132" s="76"/>
      <c r="I132" s="7"/>
      <c r="J132" s="77"/>
      <c r="K132" s="7"/>
      <c r="L132" s="19"/>
      <c r="M132" s="20"/>
      <c r="N132" s="19"/>
      <c r="O132" s="9"/>
      <c r="P132" s="82"/>
      <c r="Q132" s="9"/>
      <c r="R132" s="82"/>
      <c r="S132" s="9"/>
      <c r="T132" s="82"/>
      <c r="U132" s="9"/>
      <c r="V132" s="82"/>
      <c r="W132" s="9"/>
      <c r="X132" s="82"/>
      <c r="Y132" s="9"/>
      <c r="Z132" s="82"/>
      <c r="AA132" s="9"/>
      <c r="AB132" s="141"/>
      <c r="AC132" s="9"/>
    </row>
    <row r="133" spans="1:29" x14ac:dyDescent="0.25">
      <c r="A133" s="52">
        <f>+A131+1</f>
        <v>104</v>
      </c>
      <c r="B133" s="52"/>
      <c r="C133" s="74"/>
      <c r="D133" s="75"/>
      <c r="E133" s="87" t="s">
        <v>94</v>
      </c>
      <c r="F133" s="76"/>
      <c r="G133" s="145"/>
      <c r="H133" s="76"/>
      <c r="I133" s="7"/>
      <c r="J133" s="77"/>
      <c r="K133" s="7"/>
      <c r="L133" s="19"/>
      <c r="M133" s="20"/>
      <c r="N133" s="19"/>
      <c r="O133" s="9"/>
      <c r="P133" s="82"/>
      <c r="Q133" s="9"/>
      <c r="R133" s="82"/>
      <c r="S133" s="9"/>
      <c r="T133" s="82"/>
      <c r="U133" s="9"/>
      <c r="V133" s="82"/>
      <c r="W133" s="9"/>
      <c r="X133" s="82"/>
      <c r="Y133" s="9"/>
      <c r="Z133" s="82"/>
      <c r="AA133" s="9"/>
      <c r="AB133" s="141"/>
      <c r="AC133" s="9"/>
    </row>
    <row r="134" spans="1:29" x14ac:dyDescent="0.25">
      <c r="A134" s="52">
        <f t="shared" ref="A134:A140" si="53">+A133+1</f>
        <v>105</v>
      </c>
      <c r="B134" s="52"/>
      <c r="C134" s="74">
        <v>340</v>
      </c>
      <c r="D134" s="75"/>
      <c r="E134" s="76" t="s">
        <v>54</v>
      </c>
      <c r="F134" s="76"/>
      <c r="G134" s="1" t="s">
        <v>39</v>
      </c>
      <c r="H134" s="76"/>
      <c r="I134" s="7">
        <v>0</v>
      </c>
      <c r="J134" s="77"/>
      <c r="K134" s="7">
        <v>0</v>
      </c>
      <c r="L134" s="19"/>
      <c r="M134" s="20"/>
      <c r="N134" s="19"/>
      <c r="O134" s="9">
        <f t="shared" si="45"/>
        <v>0</v>
      </c>
      <c r="P134" s="82"/>
      <c r="Q134" s="9">
        <f t="shared" ref="Q134:Q140" si="54">O134*$C$303</f>
        <v>0</v>
      </c>
      <c r="R134" s="82"/>
      <c r="S134" s="9">
        <f t="shared" ref="S134:S140" si="55">O134*$C$304</f>
        <v>0</v>
      </c>
      <c r="T134" s="82"/>
      <c r="U134" s="9">
        <f t="shared" ref="U134:U140" si="56">O134*$C$305</f>
        <v>0</v>
      </c>
      <c r="V134" s="82"/>
      <c r="W134" s="9">
        <f t="shared" ref="W134:W140" si="57">O134*$C$306</f>
        <v>0</v>
      </c>
      <c r="X134" s="82"/>
      <c r="Y134" s="9">
        <f t="shared" ref="Y134:Y140" si="58">O134*$C$307</f>
        <v>0</v>
      </c>
      <c r="Z134" s="82"/>
      <c r="AA134" s="9">
        <f t="shared" ref="AA134:AA140" si="59">O134*$C$308</f>
        <v>0</v>
      </c>
      <c r="AB134" s="141" t="s">
        <v>55</v>
      </c>
      <c r="AC134" s="9">
        <f t="shared" si="52"/>
        <v>0</v>
      </c>
    </row>
    <row r="135" spans="1:29" x14ac:dyDescent="0.25">
      <c r="A135" s="52">
        <f t="shared" si="53"/>
        <v>106</v>
      </c>
      <c r="B135" s="52"/>
      <c r="C135" s="74">
        <v>341</v>
      </c>
      <c r="D135" s="75"/>
      <c r="E135" s="76" t="s">
        <v>56</v>
      </c>
      <c r="F135" s="76"/>
      <c r="G135" s="144"/>
      <c r="H135" s="76"/>
      <c r="I135" s="7">
        <v>442909.99</v>
      </c>
      <c r="J135" s="77"/>
      <c r="K135" s="7">
        <v>0</v>
      </c>
      <c r="L135" s="19"/>
      <c r="M135" s="20"/>
      <c r="N135" s="19"/>
      <c r="O135" s="9">
        <f t="shared" si="45"/>
        <v>442909.99</v>
      </c>
      <c r="P135" s="82"/>
      <c r="Q135" s="9">
        <f t="shared" si="54"/>
        <v>387564.65151191578</v>
      </c>
      <c r="R135" s="82"/>
      <c r="S135" s="9">
        <f t="shared" si="55"/>
        <v>20635.858022907814</v>
      </c>
      <c r="T135" s="82"/>
      <c r="U135" s="9">
        <f t="shared" si="56"/>
        <v>14613.656791797526</v>
      </c>
      <c r="V135" s="82"/>
      <c r="W135" s="9">
        <f t="shared" si="57"/>
        <v>19163.037069647147</v>
      </c>
      <c r="X135" s="82"/>
      <c r="Y135" s="9">
        <f t="shared" si="58"/>
        <v>0</v>
      </c>
      <c r="Z135" s="82"/>
      <c r="AA135" s="9">
        <f t="shared" si="59"/>
        <v>932.78660373175694</v>
      </c>
      <c r="AB135" s="141" t="s">
        <v>55</v>
      </c>
      <c r="AC135" s="9">
        <f t="shared" si="52"/>
        <v>442909.99000000005</v>
      </c>
    </row>
    <row r="136" spans="1:29" x14ac:dyDescent="0.25">
      <c r="A136" s="52">
        <f t="shared" si="53"/>
        <v>107</v>
      </c>
      <c r="B136" s="52"/>
      <c r="C136" s="74">
        <v>342</v>
      </c>
      <c r="D136" s="75"/>
      <c r="E136" s="76" t="s">
        <v>92</v>
      </c>
      <c r="F136" s="76"/>
      <c r="G136" s="144"/>
      <c r="H136" s="76"/>
      <c r="I136" s="7">
        <v>857464.23</v>
      </c>
      <c r="J136" s="77"/>
      <c r="K136" s="7">
        <v>0</v>
      </c>
      <c r="L136" s="19"/>
      <c r="M136" s="20"/>
      <c r="N136" s="19"/>
      <c r="O136" s="9">
        <f t="shared" si="45"/>
        <v>857464.23</v>
      </c>
      <c r="P136" s="82"/>
      <c r="Q136" s="9">
        <f t="shared" si="54"/>
        <v>750316.84312174399</v>
      </c>
      <c r="R136" s="82"/>
      <c r="S136" s="9">
        <f t="shared" si="55"/>
        <v>39950.578016996122</v>
      </c>
      <c r="T136" s="82"/>
      <c r="U136" s="9">
        <f t="shared" si="56"/>
        <v>28291.725748753008</v>
      </c>
      <c r="V136" s="82"/>
      <c r="W136" s="9">
        <f t="shared" si="57"/>
        <v>37099.228277480142</v>
      </c>
      <c r="X136" s="82"/>
      <c r="Y136" s="9">
        <f t="shared" si="58"/>
        <v>0</v>
      </c>
      <c r="Z136" s="82"/>
      <c r="AA136" s="9">
        <f t="shared" si="59"/>
        <v>1805.8548350267874</v>
      </c>
      <c r="AB136" s="141" t="s">
        <v>55</v>
      </c>
      <c r="AC136" s="9">
        <f t="shared" si="52"/>
        <v>857464.2300000001</v>
      </c>
    </row>
    <row r="137" spans="1:29" x14ac:dyDescent="0.25">
      <c r="A137" s="52">
        <f t="shared" si="53"/>
        <v>108</v>
      </c>
      <c r="B137" s="52"/>
      <c r="C137" s="74">
        <v>343</v>
      </c>
      <c r="D137" s="75"/>
      <c r="E137" s="76" t="s">
        <v>85</v>
      </c>
      <c r="F137" s="76"/>
      <c r="G137" s="144"/>
      <c r="H137" s="76"/>
      <c r="I137" s="7">
        <v>16915448.75</v>
      </c>
      <c r="J137" s="77"/>
      <c r="K137" s="7">
        <v>0</v>
      </c>
      <c r="L137" s="19"/>
      <c r="M137" s="20"/>
      <c r="N137" s="19"/>
      <c r="O137" s="9">
        <f t="shared" si="45"/>
        <v>16915448.75</v>
      </c>
      <c r="P137" s="82"/>
      <c r="Q137" s="9">
        <f t="shared" si="54"/>
        <v>14801720.773923889</v>
      </c>
      <c r="R137" s="82"/>
      <c r="S137" s="9">
        <f t="shared" si="55"/>
        <v>788116.78824127105</v>
      </c>
      <c r="T137" s="82"/>
      <c r="U137" s="9">
        <f t="shared" si="56"/>
        <v>558119.18469425465</v>
      </c>
      <c r="V137" s="82"/>
      <c r="W137" s="9">
        <f t="shared" si="57"/>
        <v>731867.37433031597</v>
      </c>
      <c r="X137" s="82"/>
      <c r="Y137" s="9">
        <f t="shared" si="58"/>
        <v>0</v>
      </c>
      <c r="Z137" s="82"/>
      <c r="AA137" s="9">
        <f t="shared" si="59"/>
        <v>35624.62881027157</v>
      </c>
      <c r="AB137" s="141" t="s">
        <v>55</v>
      </c>
      <c r="AC137" s="9">
        <f t="shared" si="52"/>
        <v>16915448.750000004</v>
      </c>
    </row>
    <row r="138" spans="1:29" x14ac:dyDescent="0.25">
      <c r="A138" s="52">
        <f t="shared" si="53"/>
        <v>109</v>
      </c>
      <c r="B138" s="52"/>
      <c r="C138" s="74">
        <v>344</v>
      </c>
      <c r="D138" s="75"/>
      <c r="E138" s="76" t="s">
        <v>86</v>
      </c>
      <c r="F138" s="76"/>
      <c r="G138" s="144"/>
      <c r="H138" s="76"/>
      <c r="I138" s="7">
        <v>1172565.8899999999</v>
      </c>
      <c r="J138" s="77"/>
      <c r="K138" s="7">
        <v>0</v>
      </c>
      <c r="L138" s="19"/>
      <c r="M138" s="20"/>
      <c r="N138" s="19"/>
      <c r="O138" s="9">
        <f t="shared" si="45"/>
        <v>1172565.8899999999</v>
      </c>
      <c r="P138" s="82"/>
      <c r="Q138" s="9">
        <f t="shared" si="54"/>
        <v>1026043.8933260669</v>
      </c>
      <c r="R138" s="82"/>
      <c r="S138" s="9">
        <f t="shared" si="55"/>
        <v>54631.649262516163</v>
      </c>
      <c r="T138" s="82"/>
      <c r="U138" s="9">
        <f t="shared" si="56"/>
        <v>38688.39238019583</v>
      </c>
      <c r="V138" s="82"/>
      <c r="W138" s="9">
        <f t="shared" si="57"/>
        <v>50732.483177166083</v>
      </c>
      <c r="X138" s="82"/>
      <c r="Y138" s="9">
        <f t="shared" si="58"/>
        <v>0</v>
      </c>
      <c r="Z138" s="82"/>
      <c r="AA138" s="9">
        <f t="shared" si="59"/>
        <v>2469.4718540550525</v>
      </c>
      <c r="AB138" s="141" t="s">
        <v>55</v>
      </c>
      <c r="AC138" s="9">
        <f t="shared" si="52"/>
        <v>1172565.8899999999</v>
      </c>
    </row>
    <row r="139" spans="1:29" x14ac:dyDescent="0.25">
      <c r="A139" s="52">
        <f t="shared" si="53"/>
        <v>110</v>
      </c>
      <c r="B139" s="52"/>
      <c r="C139" s="74">
        <v>345</v>
      </c>
      <c r="D139" s="75"/>
      <c r="E139" s="76" t="s">
        <v>59</v>
      </c>
      <c r="F139" s="76"/>
      <c r="G139" s="144"/>
      <c r="H139" s="76"/>
      <c r="I139" s="7">
        <v>1709824.18</v>
      </c>
      <c r="J139" s="77"/>
      <c r="K139" s="7">
        <v>0</v>
      </c>
      <c r="L139" s="19"/>
      <c r="M139" s="20"/>
      <c r="N139" s="19"/>
      <c r="O139" s="9">
        <f t="shared" si="45"/>
        <v>1709824.18</v>
      </c>
      <c r="P139" s="82"/>
      <c r="Q139" s="9">
        <f t="shared" si="54"/>
        <v>1496167.2290759285</v>
      </c>
      <c r="R139" s="82"/>
      <c r="S139" s="9">
        <f t="shared" si="55"/>
        <v>79663.339773877698</v>
      </c>
      <c r="T139" s="82"/>
      <c r="U139" s="9">
        <f t="shared" si="56"/>
        <v>56415.037603547025</v>
      </c>
      <c r="V139" s="82"/>
      <c r="W139" s="9">
        <f t="shared" si="57"/>
        <v>73977.613699612048</v>
      </c>
      <c r="X139" s="82"/>
      <c r="Y139" s="9">
        <f t="shared" si="58"/>
        <v>0</v>
      </c>
      <c r="Z139" s="82"/>
      <c r="AA139" s="9">
        <f t="shared" si="59"/>
        <v>3600.959847034916</v>
      </c>
      <c r="AB139" s="141" t="s">
        <v>55</v>
      </c>
      <c r="AC139" s="9">
        <f t="shared" si="52"/>
        <v>1709824.1800000002</v>
      </c>
    </row>
    <row r="140" spans="1:29" x14ac:dyDescent="0.25">
      <c r="A140" s="52">
        <f t="shared" si="53"/>
        <v>111</v>
      </c>
      <c r="B140" s="52"/>
      <c r="C140" s="74">
        <v>346</v>
      </c>
      <c r="D140" s="75"/>
      <c r="E140" s="76" t="s">
        <v>80</v>
      </c>
      <c r="F140" s="76"/>
      <c r="G140" s="144"/>
      <c r="H140" s="76"/>
      <c r="I140" s="7">
        <v>467410.16</v>
      </c>
      <c r="J140" s="77"/>
      <c r="K140" s="7">
        <v>0</v>
      </c>
      <c r="L140" s="19"/>
      <c r="M140" s="20"/>
      <c r="N140" s="19"/>
      <c r="O140" s="9">
        <f t="shared" si="45"/>
        <v>467410.16</v>
      </c>
      <c r="P140" s="82"/>
      <c r="Q140" s="9">
        <f t="shared" si="54"/>
        <v>409003.31865065586</v>
      </c>
      <c r="R140" s="82"/>
      <c r="S140" s="9">
        <f t="shared" si="55"/>
        <v>21777.358646222059</v>
      </c>
      <c r="T140" s="82"/>
      <c r="U140" s="9">
        <f t="shared" si="56"/>
        <v>15422.031142804362</v>
      </c>
      <c r="V140" s="82"/>
      <c r="W140" s="9">
        <f t="shared" si="57"/>
        <v>20223.066593755775</v>
      </c>
      <c r="X140" s="82"/>
      <c r="Y140" s="9">
        <f t="shared" si="58"/>
        <v>0</v>
      </c>
      <c r="Z140" s="82"/>
      <c r="AA140" s="9">
        <f t="shared" si="59"/>
        <v>984.38496656198049</v>
      </c>
      <c r="AB140" s="141" t="s">
        <v>55</v>
      </c>
      <c r="AC140" s="9">
        <f t="shared" si="52"/>
        <v>467410.16000000003</v>
      </c>
    </row>
    <row r="141" spans="1:29" x14ac:dyDescent="0.25">
      <c r="A141" s="52"/>
      <c r="B141" s="52"/>
      <c r="C141" s="74"/>
      <c r="D141" s="75"/>
      <c r="E141" s="76"/>
      <c r="F141" s="76"/>
      <c r="G141" s="144"/>
      <c r="H141" s="76"/>
      <c r="I141" s="7"/>
      <c r="J141" s="77"/>
      <c r="K141" s="7"/>
      <c r="L141" s="19"/>
      <c r="M141" s="20"/>
      <c r="N141" s="19"/>
      <c r="O141" s="9"/>
      <c r="P141" s="82"/>
      <c r="Q141" s="9"/>
      <c r="R141" s="82"/>
      <c r="S141" s="9"/>
      <c r="T141" s="82"/>
      <c r="U141" s="9"/>
      <c r="V141" s="82"/>
      <c r="W141" s="9"/>
      <c r="X141" s="82"/>
      <c r="Y141" s="9"/>
      <c r="Z141" s="82"/>
      <c r="AA141" s="9"/>
      <c r="AB141" s="141"/>
      <c r="AC141" s="9"/>
    </row>
    <row r="142" spans="1:29" x14ac:dyDescent="0.25">
      <c r="A142" s="52">
        <f>+A140+1</f>
        <v>112</v>
      </c>
      <c r="B142" s="52"/>
      <c r="C142" s="74"/>
      <c r="D142" s="75"/>
      <c r="E142" s="87" t="s">
        <v>95</v>
      </c>
      <c r="F142" s="76"/>
      <c r="G142" s="145"/>
      <c r="H142" s="76"/>
      <c r="I142" s="7"/>
      <c r="J142" s="77"/>
      <c r="K142" s="7"/>
      <c r="L142" s="19"/>
      <c r="M142" s="20"/>
      <c r="N142" s="19"/>
      <c r="O142" s="9"/>
      <c r="P142" s="82"/>
      <c r="Q142" s="9"/>
      <c r="R142" s="82"/>
      <c r="S142" s="9"/>
      <c r="T142" s="82"/>
      <c r="U142" s="9"/>
      <c r="V142" s="82"/>
      <c r="W142" s="9"/>
      <c r="X142" s="82"/>
      <c r="Y142" s="9"/>
      <c r="Z142" s="82"/>
      <c r="AA142" s="9"/>
      <c r="AB142" s="141"/>
      <c r="AC142" s="9"/>
    </row>
    <row r="143" spans="1:29" x14ac:dyDescent="0.25">
      <c r="A143" s="52">
        <f>+A142+1</f>
        <v>113</v>
      </c>
      <c r="B143" s="52"/>
      <c r="C143" s="74">
        <v>340</v>
      </c>
      <c r="D143" s="75"/>
      <c r="E143" s="76" t="s">
        <v>54</v>
      </c>
      <c r="F143" s="76"/>
      <c r="G143" s="1" t="s">
        <v>39</v>
      </c>
      <c r="H143" s="76"/>
      <c r="I143" s="7">
        <v>0</v>
      </c>
      <c r="J143" s="77"/>
      <c r="K143" s="7">
        <v>0</v>
      </c>
      <c r="L143" s="19"/>
      <c r="M143" s="20"/>
      <c r="N143" s="19"/>
      <c r="O143" s="9">
        <f t="shared" si="45"/>
        <v>0</v>
      </c>
      <c r="P143" s="82"/>
      <c r="Q143" s="9">
        <f>O143*$C$303</f>
        <v>0</v>
      </c>
      <c r="R143" s="82"/>
      <c r="S143" s="9">
        <f>O143*$C$304</f>
        <v>0</v>
      </c>
      <c r="T143" s="82"/>
      <c r="U143" s="9">
        <f>O143*$C$305</f>
        <v>0</v>
      </c>
      <c r="V143" s="82"/>
      <c r="W143" s="9">
        <f>O143*$C$306</f>
        <v>0</v>
      </c>
      <c r="X143" s="82"/>
      <c r="Y143" s="9">
        <f>O143*$C$307</f>
        <v>0</v>
      </c>
      <c r="Z143" s="82"/>
      <c r="AA143" s="9">
        <f>O143*$C$308</f>
        <v>0</v>
      </c>
      <c r="AB143" s="141" t="s">
        <v>55</v>
      </c>
      <c r="AC143" s="9">
        <f t="shared" si="52"/>
        <v>0</v>
      </c>
    </row>
    <row r="144" spans="1:29" x14ac:dyDescent="0.25">
      <c r="A144" s="52"/>
      <c r="B144" s="52"/>
      <c r="C144" s="74"/>
      <c r="D144" s="75"/>
      <c r="E144" s="76"/>
      <c r="F144" s="76"/>
      <c r="G144" s="144"/>
      <c r="H144" s="76"/>
      <c r="I144" s="7"/>
      <c r="J144" s="77"/>
      <c r="K144" s="7"/>
      <c r="L144" s="19"/>
      <c r="M144" s="20"/>
      <c r="N144" s="19"/>
      <c r="O144" s="9"/>
      <c r="P144" s="82"/>
      <c r="Q144" s="9"/>
      <c r="R144" s="82"/>
      <c r="S144" s="9"/>
      <c r="T144" s="82"/>
      <c r="U144" s="9"/>
      <c r="V144" s="82"/>
      <c r="W144" s="9"/>
      <c r="X144" s="82"/>
      <c r="Y144" s="9"/>
      <c r="Z144" s="82"/>
      <c r="AA144" s="9"/>
      <c r="AB144" s="141"/>
      <c r="AC144" s="9"/>
    </row>
    <row r="145" spans="1:29" x14ac:dyDescent="0.25">
      <c r="A145" s="52">
        <f>+A143+1</f>
        <v>114</v>
      </c>
      <c r="B145" s="52"/>
      <c r="C145" s="74"/>
      <c r="D145" s="75"/>
      <c r="E145" s="87" t="s">
        <v>96</v>
      </c>
      <c r="F145" s="76"/>
      <c r="G145" s="145"/>
      <c r="H145" s="76"/>
      <c r="I145" s="7"/>
      <c r="J145" s="77"/>
      <c r="K145" s="7"/>
      <c r="L145" s="19"/>
      <c r="M145" s="20"/>
      <c r="N145" s="19"/>
      <c r="O145" s="9"/>
      <c r="P145" s="82"/>
      <c r="Q145" s="9"/>
      <c r="R145" s="82"/>
      <c r="S145" s="9"/>
      <c r="T145" s="82"/>
      <c r="U145" s="9"/>
      <c r="V145" s="82"/>
      <c r="W145" s="9"/>
      <c r="X145" s="82"/>
      <c r="Y145" s="9"/>
      <c r="Z145" s="82"/>
      <c r="AA145" s="9"/>
      <c r="AB145" s="141"/>
      <c r="AC145" s="9"/>
    </row>
    <row r="146" spans="1:29" x14ac:dyDescent="0.25">
      <c r="A146" s="52">
        <f t="shared" ref="A146:A152" si="60">+A145+1</f>
        <v>115</v>
      </c>
      <c r="B146" s="52"/>
      <c r="C146" s="74">
        <v>340</v>
      </c>
      <c r="D146" s="75"/>
      <c r="E146" s="76" t="s">
        <v>54</v>
      </c>
      <c r="F146" s="76"/>
      <c r="G146" s="1" t="s">
        <v>39</v>
      </c>
      <c r="H146" s="76"/>
      <c r="I146" s="7">
        <v>0</v>
      </c>
      <c r="J146" s="77"/>
      <c r="K146" s="7">
        <v>0</v>
      </c>
      <c r="L146" s="19"/>
      <c r="M146" s="20"/>
      <c r="N146" s="19"/>
      <c r="O146" s="9">
        <f t="shared" si="45"/>
        <v>0</v>
      </c>
      <c r="P146" s="82"/>
      <c r="Q146" s="9">
        <f t="shared" ref="Q146:Q152" si="61">O146*$C$303</f>
        <v>0</v>
      </c>
      <c r="R146" s="82"/>
      <c r="S146" s="9">
        <f t="shared" ref="S146:S152" si="62">O146*$C$304</f>
        <v>0</v>
      </c>
      <c r="T146" s="82"/>
      <c r="U146" s="9">
        <f t="shared" ref="U146:U152" si="63">O146*$C$305</f>
        <v>0</v>
      </c>
      <c r="V146" s="82"/>
      <c r="W146" s="9">
        <f t="shared" ref="W146:W152" si="64">O146*$C$306</f>
        <v>0</v>
      </c>
      <c r="X146" s="82"/>
      <c r="Y146" s="9">
        <f t="shared" ref="Y146:Y152" si="65">O146*$C$307</f>
        <v>0</v>
      </c>
      <c r="Z146" s="82"/>
      <c r="AA146" s="9">
        <f t="shared" ref="AA146:AA152" si="66">O146*$C$308</f>
        <v>0</v>
      </c>
      <c r="AB146" s="141" t="s">
        <v>55</v>
      </c>
      <c r="AC146" s="9">
        <f t="shared" si="52"/>
        <v>0</v>
      </c>
    </row>
    <row r="147" spans="1:29" x14ac:dyDescent="0.25">
      <c r="A147" s="52">
        <f t="shared" si="60"/>
        <v>116</v>
      </c>
      <c r="B147" s="52"/>
      <c r="C147" s="74">
        <v>341</v>
      </c>
      <c r="D147" s="75"/>
      <c r="E147" s="76" t="s">
        <v>56</v>
      </c>
      <c r="F147" s="76"/>
      <c r="G147" s="144"/>
      <c r="H147" s="76"/>
      <c r="I147" s="7">
        <v>6012235.6899999995</v>
      </c>
      <c r="J147" s="77"/>
      <c r="K147" s="7">
        <v>0</v>
      </c>
      <c r="L147" s="19"/>
      <c r="M147" s="20"/>
      <c r="N147" s="19"/>
      <c r="O147" s="9">
        <f t="shared" si="45"/>
        <v>6012235.6899999995</v>
      </c>
      <c r="P147" s="82"/>
      <c r="Q147" s="9">
        <f t="shared" si="61"/>
        <v>5260956.1369395899</v>
      </c>
      <c r="R147" s="82"/>
      <c r="S147" s="9">
        <f t="shared" si="62"/>
        <v>280119.31295363017</v>
      </c>
      <c r="T147" s="82"/>
      <c r="U147" s="9">
        <f t="shared" si="63"/>
        <v>198371.56738111956</v>
      </c>
      <c r="V147" s="82"/>
      <c r="W147" s="9">
        <f t="shared" si="64"/>
        <v>260126.65778644008</v>
      </c>
      <c r="X147" s="82"/>
      <c r="Y147" s="9">
        <f t="shared" si="65"/>
        <v>0</v>
      </c>
      <c r="Z147" s="82"/>
      <c r="AA147" s="9">
        <f t="shared" si="66"/>
        <v>12662.014939220395</v>
      </c>
      <c r="AB147" s="141" t="s">
        <v>55</v>
      </c>
      <c r="AC147" s="9">
        <f t="shared" si="52"/>
        <v>6012235.6900000004</v>
      </c>
    </row>
    <row r="148" spans="1:29" x14ac:dyDescent="0.25">
      <c r="A148" s="52">
        <f t="shared" si="60"/>
        <v>117</v>
      </c>
      <c r="B148" s="52"/>
      <c r="C148" s="74">
        <v>342</v>
      </c>
      <c r="D148" s="75"/>
      <c r="E148" s="76" t="s">
        <v>92</v>
      </c>
      <c r="F148" s="76"/>
      <c r="G148" s="144"/>
      <c r="H148" s="76"/>
      <c r="I148" s="7">
        <v>611893.39999999991</v>
      </c>
      <c r="J148" s="77"/>
      <c r="K148" s="7">
        <v>0</v>
      </c>
      <c r="L148" s="19"/>
      <c r="M148" s="20"/>
      <c r="N148" s="19"/>
      <c r="O148" s="9">
        <f t="shared" si="45"/>
        <v>611893.39999999991</v>
      </c>
      <c r="P148" s="82"/>
      <c r="Q148" s="9">
        <f t="shared" si="61"/>
        <v>535432.15932754474</v>
      </c>
      <c r="R148" s="82"/>
      <c r="S148" s="9">
        <f t="shared" si="62"/>
        <v>28509.055141326433</v>
      </c>
      <c r="T148" s="82"/>
      <c r="U148" s="9">
        <f t="shared" si="63"/>
        <v>20189.203997783115</v>
      </c>
      <c r="V148" s="82"/>
      <c r="W148" s="9">
        <f t="shared" si="64"/>
        <v>26474.308937742473</v>
      </c>
      <c r="X148" s="82"/>
      <c r="Y148" s="9">
        <f t="shared" si="65"/>
        <v>0</v>
      </c>
      <c r="Z148" s="82"/>
      <c r="AA148" s="9">
        <f t="shared" si="66"/>
        <v>1288.6725956031776</v>
      </c>
      <c r="AB148" s="141" t="s">
        <v>55</v>
      </c>
      <c r="AC148" s="9">
        <f t="shared" si="52"/>
        <v>611893.39999999991</v>
      </c>
    </row>
    <row r="149" spans="1:29" x14ac:dyDescent="0.25">
      <c r="A149" s="52">
        <f t="shared" si="60"/>
        <v>118</v>
      </c>
      <c r="B149" s="52"/>
      <c r="C149" s="74">
        <v>343</v>
      </c>
      <c r="D149" s="75"/>
      <c r="E149" s="76" t="s">
        <v>85</v>
      </c>
      <c r="F149" s="76"/>
      <c r="G149" s="144"/>
      <c r="H149" s="76"/>
      <c r="I149" s="7">
        <v>3989536.0999999996</v>
      </c>
      <c r="J149" s="77"/>
      <c r="K149" s="7">
        <v>0</v>
      </c>
      <c r="L149" s="19"/>
      <c r="M149" s="20"/>
      <c r="N149" s="19"/>
      <c r="O149" s="9">
        <f t="shared" si="45"/>
        <v>3989536.0999999996</v>
      </c>
      <c r="P149" s="82"/>
      <c r="Q149" s="9">
        <f t="shared" si="61"/>
        <v>3491009.9189469796</v>
      </c>
      <c r="R149" s="82"/>
      <c r="S149" s="9">
        <f t="shared" si="62"/>
        <v>185878.62634768151</v>
      </c>
      <c r="T149" s="82"/>
      <c r="U149" s="9">
        <f t="shared" si="63"/>
        <v>131633.317469056</v>
      </c>
      <c r="V149" s="82"/>
      <c r="W149" s="9">
        <f t="shared" si="64"/>
        <v>172612.11058932202</v>
      </c>
      <c r="X149" s="82"/>
      <c r="Y149" s="9">
        <f t="shared" si="65"/>
        <v>0</v>
      </c>
      <c r="Z149" s="82"/>
      <c r="AA149" s="9">
        <f t="shared" si="66"/>
        <v>8402.12664696102</v>
      </c>
      <c r="AB149" s="141" t="s">
        <v>55</v>
      </c>
      <c r="AC149" s="9">
        <f t="shared" si="52"/>
        <v>3989536.1</v>
      </c>
    </row>
    <row r="150" spans="1:29" x14ac:dyDescent="0.25">
      <c r="A150" s="52">
        <f t="shared" si="60"/>
        <v>119</v>
      </c>
      <c r="B150" s="52"/>
      <c r="C150" s="74">
        <v>344</v>
      </c>
      <c r="D150" s="75"/>
      <c r="E150" s="76" t="s">
        <v>86</v>
      </c>
      <c r="F150" s="76"/>
      <c r="G150" s="144"/>
      <c r="H150" s="76"/>
      <c r="I150" s="7">
        <v>1213278.1400000001</v>
      </c>
      <c r="J150" s="77"/>
      <c r="K150" s="7">
        <v>0</v>
      </c>
      <c r="L150" s="19"/>
      <c r="M150" s="20"/>
      <c r="N150" s="19"/>
      <c r="O150" s="9">
        <f t="shared" si="45"/>
        <v>1213278.1400000001</v>
      </c>
      <c r="P150" s="82"/>
      <c r="Q150" s="9">
        <f t="shared" si="61"/>
        <v>1061668.8043458343</v>
      </c>
      <c r="R150" s="82"/>
      <c r="S150" s="9">
        <f t="shared" si="62"/>
        <v>56528.495641603557</v>
      </c>
      <c r="T150" s="82"/>
      <c r="U150" s="9">
        <f t="shared" si="63"/>
        <v>40031.67851542584</v>
      </c>
      <c r="V150" s="82"/>
      <c r="W150" s="9">
        <f t="shared" si="64"/>
        <v>52493.947974875315</v>
      </c>
      <c r="X150" s="82"/>
      <c r="Y150" s="9">
        <f t="shared" si="65"/>
        <v>0</v>
      </c>
      <c r="Z150" s="82"/>
      <c r="AA150" s="9">
        <f t="shared" si="66"/>
        <v>2555.2135222612237</v>
      </c>
      <c r="AB150" s="141" t="s">
        <v>55</v>
      </c>
      <c r="AC150" s="9">
        <f t="shared" si="52"/>
        <v>1213278.1400000004</v>
      </c>
    </row>
    <row r="151" spans="1:29" x14ac:dyDescent="0.25">
      <c r="A151" s="52">
        <f t="shared" si="60"/>
        <v>120</v>
      </c>
      <c r="B151" s="52"/>
      <c r="C151" s="74">
        <v>345</v>
      </c>
      <c r="D151" s="75"/>
      <c r="E151" s="76" t="s">
        <v>59</v>
      </c>
      <c r="F151" s="76"/>
      <c r="G151" s="144"/>
      <c r="H151" s="76"/>
      <c r="I151" s="7">
        <v>680836.28</v>
      </c>
      <c r="J151" s="77"/>
      <c r="K151" s="7">
        <v>0</v>
      </c>
      <c r="L151" s="19"/>
      <c r="M151" s="20"/>
      <c r="N151" s="19"/>
      <c r="O151" s="9">
        <f t="shared" si="45"/>
        <v>680836.28</v>
      </c>
      <c r="P151" s="82"/>
      <c r="Q151" s="9">
        <f t="shared" si="61"/>
        <v>595760.04504858679</v>
      </c>
      <c r="R151" s="82"/>
      <c r="S151" s="9">
        <f t="shared" si="62"/>
        <v>31721.210015887682</v>
      </c>
      <c r="T151" s="82"/>
      <c r="U151" s="9">
        <f t="shared" si="63"/>
        <v>22463.949678182158</v>
      </c>
      <c r="V151" s="82"/>
      <c r="W151" s="9">
        <f t="shared" si="64"/>
        <v>29457.206128948834</v>
      </c>
      <c r="X151" s="82"/>
      <c r="Y151" s="9">
        <f t="shared" si="65"/>
        <v>0</v>
      </c>
      <c r="Z151" s="82"/>
      <c r="AA151" s="9">
        <f t="shared" si="66"/>
        <v>1433.8691283946057</v>
      </c>
      <c r="AB151" s="141" t="s">
        <v>55</v>
      </c>
      <c r="AC151" s="9">
        <f t="shared" si="52"/>
        <v>680836.28</v>
      </c>
    </row>
    <row r="152" spans="1:29" x14ac:dyDescent="0.25">
      <c r="A152" s="52">
        <f t="shared" si="60"/>
        <v>121</v>
      </c>
      <c r="B152" s="52"/>
      <c r="C152" s="74">
        <v>346</v>
      </c>
      <c r="D152" s="75"/>
      <c r="E152" s="76" t="s">
        <v>80</v>
      </c>
      <c r="F152" s="76"/>
      <c r="G152" s="144"/>
      <c r="H152" s="76"/>
      <c r="I152" s="7">
        <v>794755.42999999993</v>
      </c>
      <c r="J152" s="77"/>
      <c r="K152" s="7">
        <v>0</v>
      </c>
      <c r="L152" s="19"/>
      <c r="M152" s="20"/>
      <c r="N152" s="19"/>
      <c r="O152" s="9">
        <f t="shared" si="45"/>
        <v>794755.42999999993</v>
      </c>
      <c r="P152" s="82"/>
      <c r="Q152" s="9">
        <f t="shared" si="61"/>
        <v>695444.03653020505</v>
      </c>
      <c r="R152" s="82"/>
      <c r="S152" s="9">
        <f t="shared" si="62"/>
        <v>37028.878523184925</v>
      </c>
      <c r="T152" s="82"/>
      <c r="U152" s="9">
        <f t="shared" si="63"/>
        <v>26222.67130944024</v>
      </c>
      <c r="V152" s="82"/>
      <c r="W152" s="9">
        <f t="shared" si="64"/>
        <v>34386.056106779979</v>
      </c>
      <c r="X152" s="82"/>
      <c r="Y152" s="9">
        <f t="shared" si="65"/>
        <v>0</v>
      </c>
      <c r="Z152" s="82"/>
      <c r="AA152" s="9">
        <f t="shared" si="66"/>
        <v>1673.7875303898024</v>
      </c>
      <c r="AB152" s="141" t="s">
        <v>55</v>
      </c>
      <c r="AC152" s="9">
        <f t="shared" si="52"/>
        <v>794755.43</v>
      </c>
    </row>
    <row r="153" spans="1:29" x14ac:dyDescent="0.25">
      <c r="A153" s="52"/>
      <c r="B153" s="52"/>
      <c r="C153" s="74"/>
      <c r="D153" s="75"/>
      <c r="E153" s="76"/>
      <c r="F153" s="76"/>
      <c r="G153" s="144"/>
      <c r="H153" s="76"/>
      <c r="I153" s="7"/>
      <c r="J153" s="77"/>
      <c r="K153" s="7"/>
      <c r="L153" s="19"/>
      <c r="M153" s="20"/>
      <c r="N153" s="19"/>
      <c r="O153" s="9"/>
      <c r="P153" s="82"/>
      <c r="Q153" s="9"/>
      <c r="R153" s="82"/>
      <c r="S153" s="9"/>
      <c r="T153" s="82"/>
      <c r="U153" s="9"/>
      <c r="V153" s="82"/>
      <c r="W153" s="9"/>
      <c r="X153" s="82"/>
      <c r="Y153" s="9"/>
      <c r="Z153" s="82"/>
      <c r="AA153" s="9"/>
      <c r="AB153" s="141"/>
      <c r="AC153" s="9"/>
    </row>
    <row r="154" spans="1:29" x14ac:dyDescent="0.25">
      <c r="A154" s="52">
        <f>+A152+1</f>
        <v>122</v>
      </c>
      <c r="B154" s="52"/>
      <c r="C154" s="74"/>
      <c r="D154" s="75"/>
      <c r="E154" s="87" t="s">
        <v>97</v>
      </c>
      <c r="F154" s="76"/>
      <c r="G154" s="145"/>
      <c r="H154" s="76"/>
      <c r="I154" s="7"/>
      <c r="J154" s="77"/>
      <c r="K154" s="7"/>
      <c r="L154" s="19"/>
      <c r="M154" s="20"/>
      <c r="N154" s="19"/>
      <c r="O154" s="9"/>
      <c r="P154" s="82"/>
      <c r="Q154" s="9"/>
      <c r="R154" s="82"/>
      <c r="S154" s="9"/>
      <c r="T154" s="82"/>
      <c r="U154" s="9"/>
      <c r="V154" s="82"/>
      <c r="W154" s="9"/>
      <c r="X154" s="82"/>
      <c r="Y154" s="9"/>
      <c r="Z154" s="82"/>
      <c r="AA154" s="9"/>
      <c r="AB154" s="141"/>
      <c r="AC154" s="9"/>
    </row>
    <row r="155" spans="1:29" x14ac:dyDescent="0.25">
      <c r="A155" s="52">
        <f>+A154+1</f>
        <v>123</v>
      </c>
      <c r="B155" s="52"/>
      <c r="C155" s="74">
        <v>340</v>
      </c>
      <c r="D155" s="75"/>
      <c r="E155" s="76" t="s">
        <v>54</v>
      </c>
      <c r="F155" s="76"/>
      <c r="G155" s="1" t="s">
        <v>39</v>
      </c>
      <c r="H155" s="76"/>
      <c r="I155" s="7">
        <v>0</v>
      </c>
      <c r="J155" s="77"/>
      <c r="K155" s="7">
        <v>0</v>
      </c>
      <c r="L155" s="19"/>
      <c r="M155" s="20"/>
      <c r="N155" s="19"/>
      <c r="O155" s="9">
        <f t="shared" si="45"/>
        <v>0</v>
      </c>
      <c r="P155" s="82"/>
      <c r="Q155" s="9">
        <f t="shared" ref="Q155:Q161" si="67">O155*$C$303</f>
        <v>0</v>
      </c>
      <c r="R155" s="82"/>
      <c r="S155" s="9">
        <f t="shared" ref="S155:S161" si="68">O155*$C$304</f>
        <v>0</v>
      </c>
      <c r="T155" s="82"/>
      <c r="U155" s="9">
        <f t="shared" ref="U155:U161" si="69">O155*$C$305</f>
        <v>0</v>
      </c>
      <c r="V155" s="82"/>
      <c r="W155" s="9">
        <f t="shared" ref="W155:W161" si="70">O155*$C$306</f>
        <v>0</v>
      </c>
      <c r="X155" s="82"/>
      <c r="Y155" s="9">
        <f t="shared" ref="Y155:Y161" si="71">O155*$C$307</f>
        <v>0</v>
      </c>
      <c r="Z155" s="82"/>
      <c r="AA155" s="9">
        <f t="shared" ref="AA155:AA161" si="72">O155*$C$308</f>
        <v>0</v>
      </c>
      <c r="AB155" s="141" t="s">
        <v>55</v>
      </c>
      <c r="AC155" s="9">
        <f t="shared" si="52"/>
        <v>0</v>
      </c>
    </row>
    <row r="156" spans="1:29" x14ac:dyDescent="0.25">
      <c r="A156" s="52">
        <f t="shared" ref="A156:A186" si="73">+A155+1</f>
        <v>124</v>
      </c>
      <c r="B156" s="52"/>
      <c r="C156" s="74">
        <v>341</v>
      </c>
      <c r="D156" s="75"/>
      <c r="E156" s="76" t="s">
        <v>56</v>
      </c>
      <c r="F156" s="76"/>
      <c r="G156" s="144"/>
      <c r="H156" s="76"/>
      <c r="I156" s="7">
        <v>4090902.48</v>
      </c>
      <c r="J156" s="77"/>
      <c r="K156" s="7">
        <v>0</v>
      </c>
      <c r="L156" s="19"/>
      <c r="M156" s="20"/>
      <c r="N156" s="19"/>
      <c r="O156" s="9">
        <f t="shared" si="45"/>
        <v>4090902.48</v>
      </c>
      <c r="P156" s="82"/>
      <c r="Q156" s="9">
        <f t="shared" si="67"/>
        <v>3579709.7149026422</v>
      </c>
      <c r="R156" s="82"/>
      <c r="S156" s="9">
        <f t="shared" si="68"/>
        <v>190601.44198337337</v>
      </c>
      <c r="T156" s="82"/>
      <c r="U156" s="9">
        <f t="shared" si="69"/>
        <v>134977.86494143729</v>
      </c>
      <c r="V156" s="82"/>
      <c r="W156" s="9">
        <f t="shared" si="70"/>
        <v>176997.84977203031</v>
      </c>
      <c r="X156" s="82"/>
      <c r="Y156" s="9">
        <f t="shared" si="71"/>
        <v>0</v>
      </c>
      <c r="Z156" s="82"/>
      <c r="AA156" s="9">
        <f t="shared" si="72"/>
        <v>8615.6084005172743</v>
      </c>
      <c r="AB156" s="141" t="s">
        <v>55</v>
      </c>
      <c r="AC156" s="9">
        <f t="shared" si="52"/>
        <v>4090902.4800000004</v>
      </c>
    </row>
    <row r="157" spans="1:29" x14ac:dyDescent="0.25">
      <c r="A157" s="52">
        <f t="shared" si="73"/>
        <v>125</v>
      </c>
      <c r="B157" s="52"/>
      <c r="C157" s="74">
        <v>342</v>
      </c>
      <c r="D157" s="75"/>
      <c r="E157" s="76" t="s">
        <v>92</v>
      </c>
      <c r="F157" s="76"/>
      <c r="G157" s="144"/>
      <c r="H157" s="76"/>
      <c r="I157" s="7">
        <v>303126.82</v>
      </c>
      <c r="J157" s="77"/>
      <c r="K157" s="7">
        <v>0</v>
      </c>
      <c r="L157" s="19"/>
      <c r="M157" s="20"/>
      <c r="N157" s="19"/>
      <c r="O157" s="9">
        <f t="shared" si="45"/>
        <v>303126.82</v>
      </c>
      <c r="P157" s="82"/>
      <c r="Q157" s="9">
        <f t="shared" si="67"/>
        <v>265248.56745095144</v>
      </c>
      <c r="R157" s="82"/>
      <c r="S157" s="9">
        <f t="shared" si="68"/>
        <v>14123.145021984114</v>
      </c>
      <c r="T157" s="82"/>
      <c r="U157" s="9">
        <f t="shared" si="69"/>
        <v>10001.561066321819</v>
      </c>
      <c r="V157" s="82"/>
      <c r="W157" s="9">
        <f t="shared" si="70"/>
        <v>13115.148945871053</v>
      </c>
      <c r="X157" s="82"/>
      <c r="Y157" s="9">
        <f t="shared" si="71"/>
        <v>0</v>
      </c>
      <c r="Z157" s="82"/>
      <c r="AA157" s="9">
        <f t="shared" si="72"/>
        <v>638.39751487160549</v>
      </c>
      <c r="AB157" s="141" t="s">
        <v>55</v>
      </c>
      <c r="AC157" s="9">
        <f t="shared" si="52"/>
        <v>303126.82</v>
      </c>
    </row>
    <row r="158" spans="1:29" x14ac:dyDescent="0.25">
      <c r="A158" s="52">
        <f t="shared" si="73"/>
        <v>126</v>
      </c>
      <c r="B158" s="52"/>
      <c r="C158" s="74">
        <v>343</v>
      </c>
      <c r="D158" s="75"/>
      <c r="E158" s="76" t="s">
        <v>85</v>
      </c>
      <c r="F158" s="76"/>
      <c r="G158" s="144"/>
      <c r="H158" s="76"/>
      <c r="I158" s="7">
        <v>31672636.039999999</v>
      </c>
      <c r="J158" s="77"/>
      <c r="K158" s="7">
        <v>0</v>
      </c>
      <c r="L158" s="19"/>
      <c r="M158" s="20"/>
      <c r="N158" s="19"/>
      <c r="O158" s="9">
        <f t="shared" si="45"/>
        <v>31672636.039999999</v>
      </c>
      <c r="P158" s="82"/>
      <c r="Q158" s="9">
        <f t="shared" si="67"/>
        <v>27714873.058759287</v>
      </c>
      <c r="R158" s="82"/>
      <c r="S158" s="9">
        <f t="shared" si="68"/>
        <v>1475676.8537387771</v>
      </c>
      <c r="T158" s="82"/>
      <c r="U158" s="9">
        <f t="shared" si="69"/>
        <v>1045027.3040354704</v>
      </c>
      <c r="V158" s="82"/>
      <c r="W158" s="9">
        <f t="shared" si="70"/>
        <v>1370354.9529961206</v>
      </c>
      <c r="X158" s="82"/>
      <c r="Y158" s="9">
        <f t="shared" si="71"/>
        <v>0</v>
      </c>
      <c r="Z158" s="82"/>
      <c r="AA158" s="9">
        <f t="shared" si="72"/>
        <v>66703.870470349168</v>
      </c>
      <c r="AB158" s="141" t="s">
        <v>55</v>
      </c>
      <c r="AC158" s="9">
        <f t="shared" si="52"/>
        <v>31672636.040000003</v>
      </c>
    </row>
    <row r="159" spans="1:29" x14ac:dyDescent="0.25">
      <c r="A159" s="52">
        <f t="shared" si="73"/>
        <v>127</v>
      </c>
      <c r="B159" s="52"/>
      <c r="C159" s="74">
        <v>344</v>
      </c>
      <c r="D159" s="75"/>
      <c r="E159" s="76" t="s">
        <v>86</v>
      </c>
      <c r="F159" s="76"/>
      <c r="G159" s="144"/>
      <c r="H159" s="76"/>
      <c r="I159" s="7">
        <v>5297380.8999999994</v>
      </c>
      <c r="J159" s="77"/>
      <c r="K159" s="7">
        <v>0</v>
      </c>
      <c r="L159" s="19"/>
      <c r="M159" s="20"/>
      <c r="N159" s="19"/>
      <c r="O159" s="9">
        <f t="shared" si="45"/>
        <v>5297380.8999999994</v>
      </c>
      <c r="P159" s="82"/>
      <c r="Q159" s="9">
        <f t="shared" si="67"/>
        <v>4635428.4816072416</v>
      </c>
      <c r="R159" s="82"/>
      <c r="S159" s="9">
        <f t="shared" si="68"/>
        <v>246813.12820617031</v>
      </c>
      <c r="T159" s="82"/>
      <c r="U159" s="9">
        <f t="shared" si="69"/>
        <v>174785.18912617775</v>
      </c>
      <c r="V159" s="82"/>
      <c r="W159" s="9">
        <f t="shared" si="70"/>
        <v>229197.59962682432</v>
      </c>
      <c r="X159" s="82"/>
      <c r="Y159" s="9">
        <f t="shared" si="71"/>
        <v>0</v>
      </c>
      <c r="Z159" s="82"/>
      <c r="AA159" s="9">
        <f t="shared" si="72"/>
        <v>11156.501433585812</v>
      </c>
      <c r="AB159" s="141" t="s">
        <v>55</v>
      </c>
      <c r="AC159" s="9">
        <f t="shared" si="52"/>
        <v>5297380.8999999994</v>
      </c>
    </row>
    <row r="160" spans="1:29" x14ac:dyDescent="0.25">
      <c r="A160" s="52">
        <f t="shared" si="73"/>
        <v>128</v>
      </c>
      <c r="B160" s="52"/>
      <c r="C160" s="74">
        <v>345</v>
      </c>
      <c r="D160" s="75"/>
      <c r="E160" s="76" t="s">
        <v>59</v>
      </c>
      <c r="F160" s="76"/>
      <c r="G160" s="144"/>
      <c r="H160" s="76"/>
      <c r="I160" s="7">
        <v>6661982.6299999999</v>
      </c>
      <c r="J160" s="77"/>
      <c r="K160" s="7">
        <v>0</v>
      </c>
      <c r="L160" s="19"/>
      <c r="M160" s="20"/>
      <c r="N160" s="19"/>
      <c r="O160" s="9">
        <f t="shared" si="45"/>
        <v>6661982.6299999999</v>
      </c>
      <c r="P160" s="82"/>
      <c r="Q160" s="9">
        <f t="shared" si="67"/>
        <v>5829511.7172100507</v>
      </c>
      <c r="R160" s="82"/>
      <c r="S160" s="9">
        <f t="shared" si="68"/>
        <v>310392.02277590986</v>
      </c>
      <c r="T160" s="82"/>
      <c r="U160" s="9">
        <f t="shared" si="69"/>
        <v>219809.7353995936</v>
      </c>
      <c r="V160" s="82"/>
      <c r="W160" s="9">
        <f t="shared" si="70"/>
        <v>288238.7459719195</v>
      </c>
      <c r="X160" s="82"/>
      <c r="Y160" s="9">
        <f t="shared" si="71"/>
        <v>0</v>
      </c>
      <c r="Z160" s="82"/>
      <c r="AA160" s="9">
        <f t="shared" si="72"/>
        <v>14030.408642527251</v>
      </c>
      <c r="AB160" s="141" t="s">
        <v>55</v>
      </c>
      <c r="AC160" s="9">
        <f t="shared" si="52"/>
        <v>6661982.6300000018</v>
      </c>
    </row>
    <row r="161" spans="1:29" x14ac:dyDescent="0.25">
      <c r="A161" s="52">
        <f t="shared" si="73"/>
        <v>129</v>
      </c>
      <c r="B161" s="52"/>
      <c r="C161" s="74">
        <v>346</v>
      </c>
      <c r="D161" s="75"/>
      <c r="E161" s="76" t="s">
        <v>80</v>
      </c>
      <c r="F161" s="76"/>
      <c r="G161" s="144"/>
      <c r="H161" s="76"/>
      <c r="I161" s="7">
        <v>858701.69</v>
      </c>
      <c r="J161" s="77"/>
      <c r="K161" s="7">
        <v>0</v>
      </c>
      <c r="L161" s="19"/>
      <c r="M161" s="20"/>
      <c r="N161" s="19"/>
      <c r="O161" s="9">
        <f t="shared" si="45"/>
        <v>858701.69</v>
      </c>
      <c r="P161" s="82"/>
      <c r="Q161" s="9">
        <f t="shared" si="67"/>
        <v>751399.6720587475</v>
      </c>
      <c r="R161" s="82"/>
      <c r="S161" s="9">
        <f t="shared" si="68"/>
        <v>40008.233182708296</v>
      </c>
      <c r="T161" s="82"/>
      <c r="U161" s="9">
        <f t="shared" si="69"/>
        <v>28332.555299094776</v>
      </c>
      <c r="V161" s="82"/>
      <c r="W161" s="9">
        <f t="shared" si="70"/>
        <v>37152.76848291151</v>
      </c>
      <c r="X161" s="82"/>
      <c r="Y161" s="9">
        <f t="shared" si="71"/>
        <v>0</v>
      </c>
      <c r="Z161" s="82"/>
      <c r="AA161" s="9">
        <f t="shared" si="72"/>
        <v>1808.4609765379641</v>
      </c>
      <c r="AB161" s="141" t="s">
        <v>55</v>
      </c>
      <c r="AC161" s="9">
        <f t="shared" si="52"/>
        <v>858701.69000000006</v>
      </c>
    </row>
    <row r="162" spans="1:29" x14ac:dyDescent="0.25">
      <c r="A162" s="52"/>
      <c r="B162" s="52"/>
      <c r="C162" s="74"/>
      <c r="D162" s="75"/>
      <c r="E162" s="76"/>
      <c r="F162" s="76"/>
      <c r="G162" s="144"/>
      <c r="H162" s="76"/>
      <c r="I162" s="7"/>
      <c r="J162" s="77"/>
      <c r="K162" s="7"/>
      <c r="L162" s="19"/>
      <c r="M162" s="20"/>
      <c r="N162" s="19"/>
      <c r="O162" s="9"/>
      <c r="P162" s="82"/>
      <c r="Q162" s="9"/>
      <c r="R162" s="82"/>
      <c r="S162" s="9"/>
      <c r="T162" s="82"/>
      <c r="U162" s="9"/>
      <c r="V162" s="82"/>
      <c r="W162" s="9"/>
      <c r="X162" s="82"/>
      <c r="Y162" s="9"/>
      <c r="Z162" s="82"/>
      <c r="AA162" s="9"/>
      <c r="AB162" s="141"/>
      <c r="AC162" s="9"/>
    </row>
    <row r="163" spans="1:29" x14ac:dyDescent="0.25">
      <c r="A163" s="52">
        <f>+A161+1</f>
        <v>130</v>
      </c>
      <c r="B163" s="52"/>
      <c r="C163" s="74"/>
      <c r="D163" s="75"/>
      <c r="E163" s="87" t="s">
        <v>98</v>
      </c>
      <c r="F163" s="76"/>
      <c r="G163" s="145"/>
      <c r="H163" s="76"/>
      <c r="I163" s="7"/>
      <c r="J163" s="77"/>
      <c r="K163" s="7"/>
      <c r="L163" s="19"/>
      <c r="M163" s="20"/>
      <c r="N163" s="19"/>
      <c r="O163" s="9"/>
      <c r="P163" s="82"/>
      <c r="Q163" s="9"/>
      <c r="R163" s="82"/>
      <c r="S163" s="9"/>
      <c r="T163" s="82"/>
      <c r="U163" s="9"/>
      <c r="V163" s="82"/>
      <c r="W163" s="9"/>
      <c r="X163" s="82"/>
      <c r="Y163" s="9"/>
      <c r="Z163" s="82"/>
      <c r="AA163" s="9"/>
      <c r="AB163" s="141"/>
      <c r="AC163" s="9"/>
    </row>
    <row r="164" spans="1:29" x14ac:dyDescent="0.25">
      <c r="A164" s="52">
        <f t="shared" si="73"/>
        <v>131</v>
      </c>
      <c r="B164" s="52"/>
      <c r="C164" s="74">
        <v>340</v>
      </c>
      <c r="D164" s="75"/>
      <c r="E164" s="76" t="s">
        <v>54</v>
      </c>
      <c r="F164" s="76"/>
      <c r="G164" s="1" t="s">
        <v>39</v>
      </c>
      <c r="H164" s="76"/>
      <c r="I164" s="7">
        <v>0</v>
      </c>
      <c r="J164" s="77"/>
      <c r="K164" s="7">
        <v>0</v>
      </c>
      <c r="L164" s="19"/>
      <c r="M164" s="20"/>
      <c r="N164" s="19"/>
      <c r="O164" s="9">
        <f t="shared" si="45"/>
        <v>0</v>
      </c>
      <c r="P164" s="82"/>
      <c r="Q164" s="9">
        <f t="shared" ref="Q164:Q170" si="74">O164*$C$303</f>
        <v>0</v>
      </c>
      <c r="R164" s="82"/>
      <c r="S164" s="9">
        <f t="shared" ref="S164:S170" si="75">O164*$C$304</f>
        <v>0</v>
      </c>
      <c r="T164" s="82"/>
      <c r="U164" s="9">
        <f t="shared" ref="U164:U170" si="76">O164*$C$305</f>
        <v>0</v>
      </c>
      <c r="V164" s="82"/>
      <c r="W164" s="9">
        <f t="shared" ref="W164:W170" si="77">O164*$C$306</f>
        <v>0</v>
      </c>
      <c r="X164" s="82"/>
      <c r="Y164" s="9">
        <f t="shared" ref="Y164:Y170" si="78">O164*$C$307</f>
        <v>0</v>
      </c>
      <c r="Z164" s="82"/>
      <c r="AA164" s="9">
        <f t="shared" ref="AA164:AA170" si="79">O164*$C$308</f>
        <v>0</v>
      </c>
      <c r="AB164" s="141" t="s">
        <v>55</v>
      </c>
      <c r="AC164" s="9">
        <f t="shared" si="52"/>
        <v>0</v>
      </c>
    </row>
    <row r="165" spans="1:29" x14ac:dyDescent="0.25">
      <c r="A165" s="52">
        <f t="shared" si="73"/>
        <v>132</v>
      </c>
      <c r="B165" s="52"/>
      <c r="C165" s="74">
        <v>341</v>
      </c>
      <c r="D165" s="75"/>
      <c r="E165" s="76" t="s">
        <v>56</v>
      </c>
      <c r="F165" s="76"/>
      <c r="G165" s="144"/>
      <c r="H165" s="76"/>
      <c r="I165" s="7">
        <v>1082450.8699999999</v>
      </c>
      <c r="J165" s="77"/>
      <c r="K165" s="7">
        <v>0</v>
      </c>
      <c r="L165" s="19"/>
      <c r="M165" s="20"/>
      <c r="N165" s="19"/>
      <c r="O165" s="9">
        <f t="shared" si="45"/>
        <v>1082450.8699999999</v>
      </c>
      <c r="P165" s="82"/>
      <c r="Q165" s="9">
        <f t="shared" si="74"/>
        <v>947189.50505117315</v>
      </c>
      <c r="R165" s="82"/>
      <c r="S165" s="9">
        <f t="shared" si="75"/>
        <v>50433.051803805647</v>
      </c>
      <c r="T165" s="82"/>
      <c r="U165" s="9">
        <f t="shared" si="76"/>
        <v>35715.079508959912</v>
      </c>
      <c r="V165" s="82"/>
      <c r="W165" s="9">
        <f t="shared" si="77"/>
        <v>46833.547709957515</v>
      </c>
      <c r="X165" s="82"/>
      <c r="Y165" s="9">
        <f t="shared" si="78"/>
        <v>0</v>
      </c>
      <c r="Z165" s="82"/>
      <c r="AA165" s="9">
        <f t="shared" si="79"/>
        <v>2279.6859261038239</v>
      </c>
      <c r="AB165" s="141" t="s">
        <v>55</v>
      </c>
      <c r="AC165" s="9">
        <f t="shared" si="52"/>
        <v>1082450.8699999999</v>
      </c>
    </row>
    <row r="166" spans="1:29" x14ac:dyDescent="0.25">
      <c r="A166" s="52">
        <f t="shared" si="73"/>
        <v>133</v>
      </c>
      <c r="B166" s="52"/>
      <c r="C166" s="74">
        <v>342</v>
      </c>
      <c r="D166" s="75"/>
      <c r="E166" s="76" t="s">
        <v>92</v>
      </c>
      <c r="F166" s="76"/>
      <c r="G166" s="144"/>
      <c r="H166" s="76"/>
      <c r="I166" s="7">
        <v>2902026.8200000003</v>
      </c>
      <c r="J166" s="77"/>
      <c r="K166" s="7">
        <v>0</v>
      </c>
      <c r="L166" s="19"/>
      <c r="M166" s="20"/>
      <c r="N166" s="19"/>
      <c r="O166" s="9">
        <f t="shared" si="45"/>
        <v>2902026.8200000003</v>
      </c>
      <c r="P166" s="82"/>
      <c r="Q166" s="9">
        <f t="shared" si="74"/>
        <v>2539394.0948849074</v>
      </c>
      <c r="R166" s="82"/>
      <c r="S166" s="9">
        <f t="shared" si="75"/>
        <v>135209.89543765012</v>
      </c>
      <c r="T166" s="82"/>
      <c r="U166" s="9">
        <f t="shared" si="76"/>
        <v>95751.337530389836</v>
      </c>
      <c r="V166" s="82"/>
      <c r="W166" s="9">
        <f t="shared" si="77"/>
        <v>125559.70464511364</v>
      </c>
      <c r="X166" s="82"/>
      <c r="Y166" s="9">
        <f t="shared" si="78"/>
        <v>0</v>
      </c>
      <c r="Z166" s="82"/>
      <c r="AA166" s="9">
        <f t="shared" si="79"/>
        <v>6111.7875019397761</v>
      </c>
      <c r="AB166" s="141" t="s">
        <v>55</v>
      </c>
      <c r="AC166" s="9">
        <f t="shared" si="52"/>
        <v>2902026.8200000003</v>
      </c>
    </row>
    <row r="167" spans="1:29" x14ac:dyDescent="0.25">
      <c r="A167" s="52">
        <f t="shared" si="73"/>
        <v>134</v>
      </c>
      <c r="B167" s="52"/>
      <c r="C167" s="74">
        <v>343</v>
      </c>
      <c r="D167" s="75"/>
      <c r="E167" s="76" t="s">
        <v>85</v>
      </c>
      <c r="F167" s="76"/>
      <c r="G167" s="144"/>
      <c r="H167" s="76"/>
      <c r="I167" s="7">
        <v>13998707.66</v>
      </c>
      <c r="J167" s="77"/>
      <c r="K167" s="7">
        <v>0</v>
      </c>
      <c r="L167" s="19"/>
      <c r="M167" s="20"/>
      <c r="N167" s="19"/>
      <c r="O167" s="9">
        <f t="shared" si="45"/>
        <v>13998707.66</v>
      </c>
      <c r="P167" s="82"/>
      <c r="Q167" s="9">
        <f t="shared" si="74"/>
        <v>12249451.081166822</v>
      </c>
      <c r="R167" s="82"/>
      <c r="S167" s="9">
        <f t="shared" si="75"/>
        <v>652221.33232070948</v>
      </c>
      <c r="T167" s="82"/>
      <c r="U167" s="9">
        <f t="shared" si="76"/>
        <v>461882.35508516541</v>
      </c>
      <c r="V167" s="82"/>
      <c r="W167" s="9">
        <f t="shared" si="77"/>
        <v>605671.0389750601</v>
      </c>
      <c r="X167" s="82"/>
      <c r="Y167" s="9">
        <f t="shared" si="78"/>
        <v>0</v>
      </c>
      <c r="Z167" s="82"/>
      <c r="AA167" s="9">
        <f t="shared" si="79"/>
        <v>29481.852452244599</v>
      </c>
      <c r="AB167" s="141" t="s">
        <v>55</v>
      </c>
      <c r="AC167" s="9">
        <f t="shared" si="52"/>
        <v>13998707.660000002</v>
      </c>
    </row>
    <row r="168" spans="1:29" x14ac:dyDescent="0.25">
      <c r="A168" s="52">
        <f t="shared" si="73"/>
        <v>135</v>
      </c>
      <c r="B168" s="52"/>
      <c r="C168" s="74">
        <v>344</v>
      </c>
      <c r="D168" s="75"/>
      <c r="E168" s="76" t="s">
        <v>86</v>
      </c>
      <c r="F168" s="76"/>
      <c r="G168" s="144"/>
      <c r="H168" s="76"/>
      <c r="I168" s="7">
        <v>5255796.88</v>
      </c>
      <c r="J168" s="77"/>
      <c r="K168" s="7">
        <v>0</v>
      </c>
      <c r="L168" s="19"/>
      <c r="M168" s="20"/>
      <c r="N168" s="19"/>
      <c r="O168" s="9">
        <f t="shared" si="45"/>
        <v>5255796.88</v>
      </c>
      <c r="P168" s="82"/>
      <c r="Q168" s="9">
        <f t="shared" si="74"/>
        <v>4599040.7356009614</v>
      </c>
      <c r="R168" s="82"/>
      <c r="S168" s="9">
        <f t="shared" si="75"/>
        <v>244875.6647212267</v>
      </c>
      <c r="T168" s="82"/>
      <c r="U168" s="9">
        <f t="shared" si="76"/>
        <v>173413.13925143177</v>
      </c>
      <c r="V168" s="82"/>
      <c r="W168" s="9">
        <f t="shared" si="77"/>
        <v>227398.41664437469</v>
      </c>
      <c r="X168" s="82"/>
      <c r="Y168" s="9">
        <f t="shared" si="78"/>
        <v>0</v>
      </c>
      <c r="Z168" s="82"/>
      <c r="AA168" s="9">
        <f t="shared" si="79"/>
        <v>11068.923782006283</v>
      </c>
      <c r="AB168" s="141" t="s">
        <v>55</v>
      </c>
      <c r="AC168" s="9">
        <f t="shared" si="52"/>
        <v>5255796.88</v>
      </c>
    </row>
    <row r="169" spans="1:29" x14ac:dyDescent="0.25">
      <c r="A169" s="52">
        <f t="shared" si="73"/>
        <v>136</v>
      </c>
      <c r="B169" s="52"/>
      <c r="C169" s="74">
        <v>345</v>
      </c>
      <c r="D169" s="75"/>
      <c r="E169" s="76" t="s">
        <v>59</v>
      </c>
      <c r="F169" s="76"/>
      <c r="G169" s="144"/>
      <c r="H169" s="76"/>
      <c r="I169" s="7">
        <v>2538893.9500000002</v>
      </c>
      <c r="J169" s="77"/>
      <c r="K169" s="7">
        <v>0</v>
      </c>
      <c r="L169" s="19"/>
      <c r="M169" s="20"/>
      <c r="N169" s="19"/>
      <c r="O169" s="9">
        <f t="shared" si="45"/>
        <v>2538893.9500000002</v>
      </c>
      <c r="P169" s="82"/>
      <c r="Q169" s="9">
        <f t="shared" si="74"/>
        <v>2221637.7394365421</v>
      </c>
      <c r="R169" s="82"/>
      <c r="S169" s="9">
        <f t="shared" si="75"/>
        <v>118290.97620358398</v>
      </c>
      <c r="T169" s="82"/>
      <c r="U169" s="9">
        <f t="shared" si="76"/>
        <v>83769.898294845771</v>
      </c>
      <c r="V169" s="82"/>
      <c r="W169" s="9">
        <f t="shared" si="77"/>
        <v>109848.32128025127</v>
      </c>
      <c r="X169" s="82"/>
      <c r="Y169" s="9">
        <f t="shared" si="78"/>
        <v>0</v>
      </c>
      <c r="Z169" s="82"/>
      <c r="AA169" s="9">
        <f t="shared" si="79"/>
        <v>5347.0147847773887</v>
      </c>
      <c r="AB169" s="141" t="s">
        <v>55</v>
      </c>
      <c r="AC169" s="9">
        <f t="shared" si="52"/>
        <v>2538893.9500000007</v>
      </c>
    </row>
    <row r="170" spans="1:29" x14ac:dyDescent="0.25">
      <c r="A170" s="52">
        <f t="shared" si="73"/>
        <v>137</v>
      </c>
      <c r="B170" s="52"/>
      <c r="C170" s="74">
        <v>346</v>
      </c>
      <c r="D170" s="75"/>
      <c r="E170" s="76" t="s">
        <v>80</v>
      </c>
      <c r="F170" s="76"/>
      <c r="G170" s="144"/>
      <c r="H170" s="76"/>
      <c r="I170" s="7">
        <v>271256.51</v>
      </c>
      <c r="J170" s="77"/>
      <c r="K170" s="7">
        <v>0</v>
      </c>
      <c r="L170" s="19"/>
      <c r="M170" s="20"/>
      <c r="N170" s="19"/>
      <c r="O170" s="9">
        <f t="shared" si="45"/>
        <v>271256.51</v>
      </c>
      <c r="P170" s="82"/>
      <c r="Q170" s="9">
        <f t="shared" si="74"/>
        <v>237360.72146055795</v>
      </c>
      <c r="R170" s="82"/>
      <c r="S170" s="9">
        <f t="shared" si="75"/>
        <v>12638.258234250879</v>
      </c>
      <c r="T170" s="82"/>
      <c r="U170" s="9">
        <f t="shared" si="76"/>
        <v>8950.0115806392041</v>
      </c>
      <c r="V170" s="82"/>
      <c r="W170" s="9">
        <f t="shared" si="77"/>
        <v>11736.241389617589</v>
      </c>
      <c r="X170" s="82"/>
      <c r="Y170" s="9">
        <f t="shared" si="78"/>
        <v>0</v>
      </c>
      <c r="Z170" s="82"/>
      <c r="AA170" s="9">
        <f t="shared" si="79"/>
        <v>571.27733493441724</v>
      </c>
      <c r="AB170" s="141" t="s">
        <v>55</v>
      </c>
      <c r="AC170" s="9">
        <f t="shared" si="52"/>
        <v>271256.51</v>
      </c>
    </row>
    <row r="171" spans="1:29" x14ac:dyDescent="0.25">
      <c r="A171" s="52"/>
      <c r="B171" s="52"/>
      <c r="C171" s="74"/>
      <c r="D171" s="75"/>
      <c r="E171" s="76"/>
      <c r="F171" s="76"/>
      <c r="G171" s="144"/>
      <c r="H171" s="76"/>
      <c r="I171" s="7"/>
      <c r="J171" s="77"/>
      <c r="K171" s="7"/>
      <c r="L171" s="19"/>
      <c r="M171" s="20"/>
      <c r="N171" s="19"/>
      <c r="O171" s="9"/>
      <c r="P171" s="82"/>
      <c r="Q171" s="9"/>
      <c r="R171" s="82"/>
      <c r="S171" s="9"/>
      <c r="T171" s="82"/>
      <c r="U171" s="9"/>
      <c r="V171" s="82"/>
      <c r="W171" s="9"/>
      <c r="X171" s="82"/>
      <c r="Y171" s="9"/>
      <c r="Z171" s="82"/>
      <c r="AA171" s="9"/>
      <c r="AB171" s="141"/>
      <c r="AC171" s="9"/>
    </row>
    <row r="172" spans="1:29" x14ac:dyDescent="0.25">
      <c r="A172" s="52">
        <f>+A170+1</f>
        <v>138</v>
      </c>
      <c r="B172" s="52"/>
      <c r="C172" s="74"/>
      <c r="D172" s="75"/>
      <c r="E172" s="87" t="s">
        <v>99</v>
      </c>
      <c r="F172" s="76"/>
      <c r="G172" s="145"/>
      <c r="H172" s="76"/>
      <c r="I172" s="7"/>
      <c r="J172" s="77"/>
      <c r="K172" s="7"/>
      <c r="L172" s="19"/>
      <c r="M172" s="20"/>
      <c r="N172" s="19"/>
      <c r="O172" s="9"/>
      <c r="P172" s="82"/>
      <c r="Q172" s="9"/>
      <c r="R172" s="82"/>
      <c r="S172" s="9"/>
      <c r="T172" s="82"/>
      <c r="U172" s="9"/>
      <c r="V172" s="82"/>
      <c r="W172" s="9"/>
      <c r="X172" s="82"/>
      <c r="Y172" s="9"/>
      <c r="Z172" s="82"/>
      <c r="AA172" s="9"/>
      <c r="AB172" s="141"/>
      <c r="AC172" s="9"/>
    </row>
    <row r="173" spans="1:29" x14ac:dyDescent="0.25">
      <c r="A173" s="52">
        <f t="shared" si="73"/>
        <v>139</v>
      </c>
      <c r="B173" s="52"/>
      <c r="C173" s="74">
        <v>340</v>
      </c>
      <c r="D173" s="75"/>
      <c r="E173" s="76" t="s">
        <v>54</v>
      </c>
      <c r="F173" s="76"/>
      <c r="G173" s="1" t="s">
        <v>39</v>
      </c>
      <c r="H173" s="76"/>
      <c r="I173" s="7">
        <v>0</v>
      </c>
      <c r="J173" s="77"/>
      <c r="K173" s="7">
        <v>0</v>
      </c>
      <c r="L173" s="19"/>
      <c r="M173" s="20"/>
      <c r="N173" s="19"/>
      <c r="O173" s="9">
        <f t="shared" si="45"/>
        <v>0</v>
      </c>
      <c r="P173" s="82"/>
      <c r="Q173" s="9">
        <f t="shared" ref="Q173:Q179" si="80">O173*$C$303</f>
        <v>0</v>
      </c>
      <c r="R173" s="82"/>
      <c r="S173" s="9">
        <f t="shared" ref="S173:S179" si="81">O173*$C$304</f>
        <v>0</v>
      </c>
      <c r="T173" s="82"/>
      <c r="U173" s="9">
        <f t="shared" ref="U173:U179" si="82">O173*$C$305</f>
        <v>0</v>
      </c>
      <c r="V173" s="82"/>
      <c r="W173" s="9">
        <f t="shared" ref="W173:W179" si="83">O173*$C$306</f>
        <v>0</v>
      </c>
      <c r="X173" s="82"/>
      <c r="Y173" s="9">
        <f t="shared" ref="Y173:Y179" si="84">O173*$C$307</f>
        <v>0</v>
      </c>
      <c r="Z173" s="82"/>
      <c r="AA173" s="9">
        <f t="shared" ref="AA173:AA179" si="85">O173*$C$308</f>
        <v>0</v>
      </c>
      <c r="AB173" s="141" t="s">
        <v>55</v>
      </c>
      <c r="AC173" s="9">
        <f t="shared" si="52"/>
        <v>0</v>
      </c>
    </row>
    <row r="174" spans="1:29" x14ac:dyDescent="0.25">
      <c r="A174" s="52">
        <f t="shared" si="73"/>
        <v>140</v>
      </c>
      <c r="B174" s="52"/>
      <c r="C174" s="74">
        <v>341</v>
      </c>
      <c r="D174" s="75"/>
      <c r="E174" s="76" t="s">
        <v>56</v>
      </c>
      <c r="F174" s="76"/>
      <c r="G174" s="144"/>
      <c r="H174" s="76"/>
      <c r="I174" s="7">
        <v>1896016.83</v>
      </c>
      <c r="J174" s="77"/>
      <c r="K174" s="7">
        <v>0</v>
      </c>
      <c r="L174" s="19"/>
      <c r="M174" s="20"/>
      <c r="N174" s="19"/>
      <c r="O174" s="9">
        <f t="shared" si="45"/>
        <v>1896016.83</v>
      </c>
      <c r="P174" s="82"/>
      <c r="Q174" s="9">
        <f t="shared" si="80"/>
        <v>1659093.5372211346</v>
      </c>
      <c r="R174" s="82"/>
      <c r="S174" s="9">
        <f t="shared" si="81"/>
        <v>88338.341866986899</v>
      </c>
      <c r="T174" s="82"/>
      <c r="U174" s="9">
        <f t="shared" si="82"/>
        <v>62558.39753149826</v>
      </c>
      <c r="V174" s="82"/>
      <c r="W174" s="9">
        <f t="shared" si="83"/>
        <v>82033.4641762424</v>
      </c>
      <c r="X174" s="82"/>
      <c r="Y174" s="9">
        <f t="shared" si="84"/>
        <v>0</v>
      </c>
      <c r="Z174" s="82"/>
      <c r="AA174" s="9">
        <f t="shared" si="85"/>
        <v>3993.0892041381862</v>
      </c>
      <c r="AB174" s="141" t="s">
        <v>55</v>
      </c>
      <c r="AC174" s="9">
        <f t="shared" si="52"/>
        <v>1896016.8300000003</v>
      </c>
    </row>
    <row r="175" spans="1:29" x14ac:dyDescent="0.25">
      <c r="A175" s="52">
        <f t="shared" si="73"/>
        <v>141</v>
      </c>
      <c r="B175" s="52"/>
      <c r="C175" s="74">
        <v>342</v>
      </c>
      <c r="D175" s="75"/>
      <c r="E175" s="76" t="s">
        <v>92</v>
      </c>
      <c r="F175" s="76"/>
      <c r="G175" s="144"/>
      <c r="H175" s="76"/>
      <c r="I175" s="7">
        <v>51.01</v>
      </c>
      <c r="J175" s="77"/>
      <c r="K175" s="7">
        <v>0</v>
      </c>
      <c r="L175" s="19"/>
      <c r="M175" s="20"/>
      <c r="N175" s="19"/>
      <c r="O175" s="9">
        <f t="shared" si="45"/>
        <v>51.01</v>
      </c>
      <c r="P175" s="82"/>
      <c r="Q175" s="9">
        <f t="shared" si="80"/>
        <v>44.635870312211345</v>
      </c>
      <c r="R175" s="82"/>
      <c r="S175" s="9">
        <f t="shared" si="81"/>
        <v>2.3766343986698688</v>
      </c>
      <c r="T175" s="82"/>
      <c r="U175" s="9">
        <f t="shared" si="82"/>
        <v>1.6830567153149827</v>
      </c>
      <c r="V175" s="82"/>
      <c r="W175" s="9">
        <f t="shared" si="83"/>
        <v>2.2070094217624239</v>
      </c>
      <c r="X175" s="82"/>
      <c r="Y175" s="9">
        <f t="shared" si="84"/>
        <v>0</v>
      </c>
      <c r="Z175" s="82"/>
      <c r="AA175" s="9">
        <f t="shared" si="85"/>
        <v>0.10742915204138187</v>
      </c>
      <c r="AB175" s="141" t="s">
        <v>55</v>
      </c>
      <c r="AC175" s="9">
        <f t="shared" si="52"/>
        <v>51.010000000000005</v>
      </c>
    </row>
    <row r="176" spans="1:29" x14ac:dyDescent="0.25">
      <c r="A176" s="52">
        <f t="shared" si="73"/>
        <v>142</v>
      </c>
      <c r="B176" s="52"/>
      <c r="C176" s="74">
        <v>343</v>
      </c>
      <c r="D176" s="75"/>
      <c r="E176" s="76" t="s">
        <v>85</v>
      </c>
      <c r="F176" s="76"/>
      <c r="G176" s="144"/>
      <c r="H176" s="76"/>
      <c r="I176" s="7">
        <v>181252.31</v>
      </c>
      <c r="J176" s="77"/>
      <c r="K176" s="7">
        <v>0</v>
      </c>
      <c r="L176" s="19"/>
      <c r="M176" s="20"/>
      <c r="N176" s="19"/>
      <c r="O176" s="9">
        <f t="shared" si="45"/>
        <v>181252.31</v>
      </c>
      <c r="P176" s="82"/>
      <c r="Q176" s="9">
        <f t="shared" si="80"/>
        <v>158603.30529207466</v>
      </c>
      <c r="R176" s="82"/>
      <c r="S176" s="9">
        <f t="shared" si="81"/>
        <v>8444.8240498799187</v>
      </c>
      <c r="T176" s="82"/>
      <c r="U176" s="9">
        <f t="shared" si="82"/>
        <v>5980.3551756881589</v>
      </c>
      <c r="V176" s="82"/>
      <c r="W176" s="9">
        <f t="shared" si="83"/>
        <v>7842.1006839091087</v>
      </c>
      <c r="X176" s="82"/>
      <c r="Y176" s="9">
        <f t="shared" si="84"/>
        <v>0</v>
      </c>
      <c r="Z176" s="82"/>
      <c r="AA176" s="9">
        <f t="shared" si="85"/>
        <v>381.72479844818037</v>
      </c>
      <c r="AB176" s="141" t="s">
        <v>55</v>
      </c>
      <c r="AC176" s="9">
        <f t="shared" si="52"/>
        <v>181252.31000000003</v>
      </c>
    </row>
    <row r="177" spans="1:29" x14ac:dyDescent="0.25">
      <c r="A177" s="52">
        <f t="shared" si="73"/>
        <v>143</v>
      </c>
      <c r="B177" s="52"/>
      <c r="C177" s="74">
        <v>344</v>
      </c>
      <c r="D177" s="75"/>
      <c r="E177" s="76" t="s">
        <v>86</v>
      </c>
      <c r="F177" s="76"/>
      <c r="G177" s="144"/>
      <c r="H177" s="76"/>
      <c r="I177" s="7">
        <v>0</v>
      </c>
      <c r="J177" s="77"/>
      <c r="K177" s="7">
        <v>0</v>
      </c>
      <c r="L177" s="19"/>
      <c r="M177" s="20"/>
      <c r="N177" s="19"/>
      <c r="O177" s="9">
        <f t="shared" si="45"/>
        <v>0</v>
      </c>
      <c r="P177" s="82"/>
      <c r="Q177" s="9">
        <f t="shared" si="80"/>
        <v>0</v>
      </c>
      <c r="R177" s="82"/>
      <c r="S177" s="9">
        <f t="shared" si="81"/>
        <v>0</v>
      </c>
      <c r="T177" s="82"/>
      <c r="U177" s="9">
        <f t="shared" si="82"/>
        <v>0</v>
      </c>
      <c r="V177" s="82"/>
      <c r="W177" s="9">
        <f t="shared" si="83"/>
        <v>0</v>
      </c>
      <c r="X177" s="82"/>
      <c r="Y177" s="9">
        <f t="shared" si="84"/>
        <v>0</v>
      </c>
      <c r="Z177" s="82"/>
      <c r="AA177" s="9">
        <f t="shared" si="85"/>
        <v>0</v>
      </c>
      <c r="AB177" s="141" t="s">
        <v>55</v>
      </c>
      <c r="AC177" s="9">
        <f t="shared" si="52"/>
        <v>0</v>
      </c>
    </row>
    <row r="178" spans="1:29" x14ac:dyDescent="0.25">
      <c r="A178" s="52">
        <f t="shared" si="73"/>
        <v>144</v>
      </c>
      <c r="B178" s="52"/>
      <c r="C178" s="74">
        <v>345</v>
      </c>
      <c r="D178" s="75"/>
      <c r="E178" s="76" t="s">
        <v>59</v>
      </c>
      <c r="F178" s="76"/>
      <c r="G178" s="144"/>
      <c r="H178" s="76"/>
      <c r="I178" s="7">
        <v>1030488.93</v>
      </c>
      <c r="J178" s="77"/>
      <c r="K178" s="7">
        <v>0</v>
      </c>
      <c r="L178" s="19"/>
      <c r="M178" s="20"/>
      <c r="N178" s="19"/>
      <c r="O178" s="9">
        <f t="shared" si="45"/>
        <v>1030488.93</v>
      </c>
      <c r="P178" s="82"/>
      <c r="Q178" s="9">
        <f t="shared" si="80"/>
        <v>901720.64767005376</v>
      </c>
      <c r="R178" s="82"/>
      <c r="S178" s="9">
        <f t="shared" si="81"/>
        <v>48012.065055606879</v>
      </c>
      <c r="T178" s="82"/>
      <c r="U178" s="9">
        <f t="shared" si="82"/>
        <v>34000.613873637551</v>
      </c>
      <c r="V178" s="82"/>
      <c r="W178" s="9">
        <f t="shared" si="83"/>
        <v>44585.351451320901</v>
      </c>
      <c r="X178" s="82"/>
      <c r="Y178" s="9">
        <f t="shared" si="84"/>
        <v>0</v>
      </c>
      <c r="Z178" s="82"/>
      <c r="AA178" s="9">
        <f t="shared" si="85"/>
        <v>2170.2519493811201</v>
      </c>
      <c r="AB178" s="141" t="s">
        <v>55</v>
      </c>
      <c r="AC178" s="9">
        <f t="shared" si="52"/>
        <v>1030488.9300000002</v>
      </c>
    </row>
    <row r="179" spans="1:29" x14ac:dyDescent="0.25">
      <c r="A179" s="52">
        <f t="shared" si="73"/>
        <v>145</v>
      </c>
      <c r="B179" s="52"/>
      <c r="C179" s="74">
        <v>346</v>
      </c>
      <c r="D179" s="75"/>
      <c r="E179" s="76" t="s">
        <v>80</v>
      </c>
      <c r="F179" s="76"/>
      <c r="G179" s="144"/>
      <c r="H179" s="76"/>
      <c r="I179" s="7">
        <v>244562.49</v>
      </c>
      <c r="J179" s="77"/>
      <c r="K179" s="7">
        <v>0</v>
      </c>
      <c r="L179" s="19"/>
      <c r="M179" s="20"/>
      <c r="N179" s="19"/>
      <c r="O179" s="9">
        <f t="shared" si="45"/>
        <v>244562.49</v>
      </c>
      <c r="P179" s="82"/>
      <c r="Q179" s="9">
        <f t="shared" si="80"/>
        <v>214002.34438093481</v>
      </c>
      <c r="R179" s="82"/>
      <c r="S179" s="9">
        <f t="shared" si="81"/>
        <v>11394.542763347497</v>
      </c>
      <c r="T179" s="82"/>
      <c r="U179" s="9">
        <f t="shared" si="82"/>
        <v>8069.2519331239619</v>
      </c>
      <c r="V179" s="82"/>
      <c r="W179" s="9">
        <f t="shared" si="83"/>
        <v>10581.292288564568</v>
      </c>
      <c r="X179" s="82"/>
      <c r="Y179" s="9">
        <f t="shared" si="84"/>
        <v>0</v>
      </c>
      <c r="Z179" s="82"/>
      <c r="AA179" s="9">
        <f t="shared" si="85"/>
        <v>515.05863402918908</v>
      </c>
      <c r="AB179" s="141" t="s">
        <v>55</v>
      </c>
      <c r="AC179" s="9">
        <f t="shared" si="52"/>
        <v>244562.49000000005</v>
      </c>
    </row>
    <row r="180" spans="1:29" x14ac:dyDescent="0.25">
      <c r="A180" s="52"/>
      <c r="B180" s="52"/>
      <c r="C180" s="74"/>
      <c r="D180" s="75"/>
      <c r="E180" s="76"/>
      <c r="F180" s="76"/>
      <c r="G180" s="144"/>
      <c r="H180" s="76"/>
      <c r="I180" s="7"/>
      <c r="J180" s="77"/>
      <c r="K180" s="7"/>
      <c r="L180" s="19"/>
      <c r="M180" s="20"/>
      <c r="N180" s="19"/>
      <c r="O180" s="9"/>
      <c r="P180" s="82"/>
      <c r="Q180" s="9"/>
      <c r="R180" s="82"/>
      <c r="S180" s="9"/>
      <c r="T180" s="82"/>
      <c r="U180" s="9"/>
      <c r="V180" s="82"/>
      <c r="W180" s="9"/>
      <c r="X180" s="82"/>
      <c r="Y180" s="9"/>
      <c r="Z180" s="82"/>
      <c r="AA180" s="9"/>
      <c r="AB180" s="141"/>
      <c r="AC180" s="9"/>
    </row>
    <row r="181" spans="1:29" x14ac:dyDescent="0.25">
      <c r="A181" s="52">
        <f>+A179+1</f>
        <v>146</v>
      </c>
      <c r="B181" s="52"/>
      <c r="C181" s="74"/>
      <c r="D181" s="75"/>
      <c r="E181" s="87" t="s">
        <v>100</v>
      </c>
      <c r="F181" s="76"/>
      <c r="G181" s="145"/>
      <c r="H181" s="76"/>
      <c r="I181" s="7"/>
      <c r="J181" s="77"/>
      <c r="K181" s="7"/>
      <c r="L181" s="19"/>
      <c r="M181" s="20"/>
      <c r="N181" s="19"/>
      <c r="O181" s="9"/>
      <c r="P181" s="82"/>
      <c r="Q181" s="9"/>
      <c r="R181" s="82"/>
      <c r="S181" s="9"/>
      <c r="T181" s="82"/>
      <c r="U181" s="9"/>
      <c r="V181" s="82"/>
      <c r="W181" s="9"/>
      <c r="X181" s="82"/>
      <c r="Y181" s="9"/>
      <c r="Z181" s="82"/>
      <c r="AA181" s="9"/>
      <c r="AB181" s="141"/>
      <c r="AC181" s="9"/>
    </row>
    <row r="182" spans="1:29" x14ac:dyDescent="0.25">
      <c r="A182" s="52">
        <f t="shared" si="73"/>
        <v>147</v>
      </c>
      <c r="B182" s="52"/>
      <c r="C182" s="74">
        <v>340</v>
      </c>
      <c r="D182" s="75"/>
      <c r="E182" s="76" t="s">
        <v>54</v>
      </c>
      <c r="F182" s="76"/>
      <c r="G182" s="1" t="s">
        <v>39</v>
      </c>
      <c r="H182" s="76"/>
      <c r="I182" s="7">
        <v>0</v>
      </c>
      <c r="J182" s="77"/>
      <c r="K182" s="7">
        <v>0</v>
      </c>
      <c r="L182" s="19"/>
      <c r="M182" s="20"/>
      <c r="N182" s="19"/>
      <c r="O182" s="9">
        <f t="shared" si="45"/>
        <v>0</v>
      </c>
      <c r="P182" s="82"/>
      <c r="Q182" s="9">
        <f t="shared" ref="Q182:Q188" si="86">O182*$C$303</f>
        <v>0</v>
      </c>
      <c r="R182" s="82"/>
      <c r="S182" s="9">
        <f t="shared" ref="S182:S188" si="87">O182*$C$304</f>
        <v>0</v>
      </c>
      <c r="T182" s="82"/>
      <c r="U182" s="9">
        <f t="shared" ref="U182:U188" si="88">O182*$C$305</f>
        <v>0</v>
      </c>
      <c r="V182" s="82"/>
      <c r="W182" s="9">
        <f t="shared" ref="W182:W188" si="89">O182*$C$306</f>
        <v>0</v>
      </c>
      <c r="X182" s="82"/>
      <c r="Y182" s="9">
        <f t="shared" ref="Y182:Y188" si="90">O182*$C$307</f>
        <v>0</v>
      </c>
      <c r="Z182" s="82"/>
      <c r="AA182" s="9">
        <f t="shared" ref="AA182:AA188" si="91">O182*$C$308</f>
        <v>0</v>
      </c>
      <c r="AB182" s="141" t="s">
        <v>55</v>
      </c>
      <c r="AC182" s="9">
        <f t="shared" si="52"/>
        <v>0</v>
      </c>
    </row>
    <row r="183" spans="1:29" x14ac:dyDescent="0.25">
      <c r="A183" s="52">
        <f t="shared" si="73"/>
        <v>148</v>
      </c>
      <c r="B183" s="52"/>
      <c r="C183" s="74">
        <v>341</v>
      </c>
      <c r="D183" s="75"/>
      <c r="E183" s="76" t="s">
        <v>56</v>
      </c>
      <c r="F183" s="76"/>
      <c r="G183" s="144"/>
      <c r="H183" s="76"/>
      <c r="I183" s="7">
        <v>3604730.46</v>
      </c>
      <c r="J183" s="77"/>
      <c r="K183" s="7">
        <v>0</v>
      </c>
      <c r="L183" s="19"/>
      <c r="M183" s="20"/>
      <c r="N183" s="19"/>
      <c r="O183" s="9">
        <f t="shared" si="45"/>
        <v>3604730.46</v>
      </c>
      <c r="P183" s="82"/>
      <c r="Q183" s="9">
        <f t="shared" si="86"/>
        <v>3154288.9888852765</v>
      </c>
      <c r="R183" s="82"/>
      <c r="S183" s="9">
        <f t="shared" si="87"/>
        <v>167949.93940735268</v>
      </c>
      <c r="T183" s="82"/>
      <c r="U183" s="9">
        <f t="shared" si="88"/>
        <v>118936.79293478664</v>
      </c>
      <c r="V183" s="82"/>
      <c r="W183" s="9">
        <f t="shared" si="89"/>
        <v>155963.02858525774</v>
      </c>
      <c r="X183" s="82"/>
      <c r="Y183" s="9">
        <f t="shared" si="90"/>
        <v>0</v>
      </c>
      <c r="Z183" s="82"/>
      <c r="AA183" s="9">
        <f t="shared" si="91"/>
        <v>7591.7101873268066</v>
      </c>
      <c r="AB183" s="141" t="s">
        <v>55</v>
      </c>
      <c r="AC183" s="9">
        <f t="shared" si="52"/>
        <v>3604730.4600000004</v>
      </c>
    </row>
    <row r="184" spans="1:29" x14ac:dyDescent="0.25">
      <c r="A184" s="52">
        <f t="shared" si="73"/>
        <v>149</v>
      </c>
      <c r="B184" s="52"/>
      <c r="C184" s="74">
        <v>342</v>
      </c>
      <c r="D184" s="75"/>
      <c r="E184" s="76" t="s">
        <v>92</v>
      </c>
      <c r="F184" s="76"/>
      <c r="G184" s="144"/>
      <c r="H184" s="76"/>
      <c r="I184" s="7">
        <v>226045.95</v>
      </c>
      <c r="J184" s="77"/>
      <c r="K184" s="7">
        <v>0</v>
      </c>
      <c r="L184" s="19"/>
      <c r="M184" s="20"/>
      <c r="N184" s="19"/>
      <c r="O184" s="9">
        <f t="shared" si="45"/>
        <v>226045.95</v>
      </c>
      <c r="P184" s="82"/>
      <c r="Q184" s="9">
        <f t="shared" si="86"/>
        <v>197799.6022113431</v>
      </c>
      <c r="R184" s="82"/>
      <c r="S184" s="9">
        <f t="shared" si="87"/>
        <v>10531.828669868835</v>
      </c>
      <c r="T184" s="82"/>
      <c r="U184" s="9">
        <f t="shared" si="88"/>
        <v>7458.3053149824518</v>
      </c>
      <c r="V184" s="82"/>
      <c r="W184" s="9">
        <f t="shared" si="89"/>
        <v>9780.1517624237968</v>
      </c>
      <c r="X184" s="82"/>
      <c r="Y184" s="9">
        <f t="shared" si="90"/>
        <v>0</v>
      </c>
      <c r="Z184" s="82"/>
      <c r="AA184" s="9">
        <f t="shared" si="91"/>
        <v>476.06204138185859</v>
      </c>
      <c r="AB184" s="141" t="s">
        <v>55</v>
      </c>
      <c r="AC184" s="9">
        <f t="shared" si="52"/>
        <v>226045.95000000007</v>
      </c>
    </row>
    <row r="185" spans="1:29" x14ac:dyDescent="0.25">
      <c r="A185" s="52">
        <f t="shared" si="73"/>
        <v>150</v>
      </c>
      <c r="B185" s="52"/>
      <c r="C185" s="74">
        <v>343</v>
      </c>
      <c r="D185" s="75"/>
      <c r="E185" s="76" t="s">
        <v>85</v>
      </c>
      <c r="F185" s="76"/>
      <c r="G185" s="144"/>
      <c r="H185" s="76"/>
      <c r="I185" s="7">
        <v>39452662.730000004</v>
      </c>
      <c r="J185" s="77"/>
      <c r="K185" s="7">
        <v>0</v>
      </c>
      <c r="L185" s="19"/>
      <c r="M185" s="20"/>
      <c r="N185" s="19"/>
      <c r="O185" s="9">
        <f t="shared" si="45"/>
        <v>39452662.730000004</v>
      </c>
      <c r="P185" s="82"/>
      <c r="Q185" s="9">
        <f t="shared" si="86"/>
        <v>34522719.801758371</v>
      </c>
      <c r="R185" s="82"/>
      <c r="S185" s="9">
        <f t="shared" si="87"/>
        <v>1838160.2698145208</v>
      </c>
      <c r="T185" s="82"/>
      <c r="U185" s="9">
        <f t="shared" si="88"/>
        <v>1301726.5035244785</v>
      </c>
      <c r="V185" s="82"/>
      <c r="W185" s="9">
        <f t="shared" si="89"/>
        <v>1706967.2291457606</v>
      </c>
      <c r="X185" s="82"/>
      <c r="Y185" s="9">
        <f t="shared" si="90"/>
        <v>0</v>
      </c>
      <c r="Z185" s="82"/>
      <c r="AA185" s="9">
        <f t="shared" si="91"/>
        <v>83088.925756881596</v>
      </c>
      <c r="AB185" s="141" t="s">
        <v>55</v>
      </c>
      <c r="AC185" s="9">
        <f t="shared" si="52"/>
        <v>39452662.730000004</v>
      </c>
    </row>
    <row r="186" spans="1:29" x14ac:dyDescent="0.25">
      <c r="A186" s="52">
        <f t="shared" si="73"/>
        <v>151</v>
      </c>
      <c r="B186" s="52"/>
      <c r="C186" s="74">
        <v>344</v>
      </c>
      <c r="D186" s="75"/>
      <c r="E186" s="76" t="s">
        <v>86</v>
      </c>
      <c r="F186" s="76"/>
      <c r="G186" s="144"/>
      <c r="H186" s="76"/>
      <c r="I186" s="7">
        <v>11793191.720000001</v>
      </c>
      <c r="J186" s="77"/>
      <c r="K186" s="7">
        <v>0</v>
      </c>
      <c r="L186" s="19"/>
      <c r="M186" s="20"/>
      <c r="N186" s="19"/>
      <c r="O186" s="9">
        <f>+I186+K186</f>
        <v>11793191.720000001</v>
      </c>
      <c r="P186" s="82"/>
      <c r="Q186" s="9">
        <f t="shared" si="86"/>
        <v>10319532.957870314</v>
      </c>
      <c r="R186" s="82"/>
      <c r="S186" s="9">
        <f t="shared" si="87"/>
        <v>549462.95063439873</v>
      </c>
      <c r="T186" s="82"/>
      <c r="U186" s="9">
        <f t="shared" si="88"/>
        <v>389112.14505671541</v>
      </c>
      <c r="V186" s="82"/>
      <c r="W186" s="9">
        <f t="shared" si="89"/>
        <v>510246.72100942186</v>
      </c>
      <c r="X186" s="82"/>
      <c r="Y186" s="9">
        <f t="shared" si="90"/>
        <v>0</v>
      </c>
      <c r="Z186" s="82"/>
      <c r="AA186" s="9">
        <f t="shared" si="91"/>
        <v>24836.945429152045</v>
      </c>
      <c r="AB186" s="141" t="s">
        <v>55</v>
      </c>
      <c r="AC186" s="9">
        <f t="shared" si="52"/>
        <v>11793191.720000003</v>
      </c>
    </row>
    <row r="187" spans="1:29" x14ac:dyDescent="0.25">
      <c r="A187" s="52">
        <f>+A186+1</f>
        <v>152</v>
      </c>
      <c r="B187" s="52"/>
      <c r="C187" s="74">
        <v>345</v>
      </c>
      <c r="D187" s="75"/>
      <c r="E187" s="76" t="s">
        <v>59</v>
      </c>
      <c r="F187" s="76"/>
      <c r="G187" s="144"/>
      <c r="H187" s="76"/>
      <c r="I187" s="7">
        <v>3494862.7399999998</v>
      </c>
      <c r="J187" s="77"/>
      <c r="K187" s="7">
        <v>0</v>
      </c>
      <c r="L187" s="19"/>
      <c r="M187" s="20"/>
      <c r="N187" s="19"/>
      <c r="O187" s="9">
        <f t="shared" si="45"/>
        <v>3494862.7399999998</v>
      </c>
      <c r="P187" s="82"/>
      <c r="Q187" s="9">
        <f t="shared" si="86"/>
        <v>3058150.1670578239</v>
      </c>
      <c r="R187" s="82"/>
      <c r="S187" s="9">
        <f t="shared" si="87"/>
        <v>162831.03325845188</v>
      </c>
      <c r="T187" s="82"/>
      <c r="U187" s="9">
        <f t="shared" si="88"/>
        <v>115311.74678810273</v>
      </c>
      <c r="V187" s="82"/>
      <c r="W187" s="9">
        <f t="shared" si="89"/>
        <v>151209.46863255129</v>
      </c>
      <c r="X187" s="82"/>
      <c r="Y187" s="9">
        <f t="shared" si="90"/>
        <v>0</v>
      </c>
      <c r="Z187" s="82"/>
      <c r="AA187" s="9">
        <f t="shared" si="91"/>
        <v>7360.3242630703862</v>
      </c>
      <c r="AB187" s="141" t="s">
        <v>55</v>
      </c>
      <c r="AC187" s="9">
        <f t="shared" si="52"/>
        <v>3494862.74</v>
      </c>
    </row>
    <row r="188" spans="1:29" x14ac:dyDescent="0.25">
      <c r="A188" s="52">
        <f>+A187+1</f>
        <v>153</v>
      </c>
      <c r="B188" s="52"/>
      <c r="C188" s="74">
        <v>346</v>
      </c>
      <c r="D188" s="75"/>
      <c r="E188" s="76" t="s">
        <v>80</v>
      </c>
      <c r="F188" s="76"/>
      <c r="G188" s="144"/>
      <c r="H188" s="76"/>
      <c r="I188" s="7">
        <v>1075558.0900000001</v>
      </c>
      <c r="J188" s="77"/>
      <c r="K188" s="7">
        <v>0</v>
      </c>
      <c r="L188" s="19"/>
      <c r="M188" s="20"/>
      <c r="N188" s="19"/>
      <c r="O188" s="9">
        <f t="shared" si="45"/>
        <v>1075558.0900000001</v>
      </c>
      <c r="P188" s="82"/>
      <c r="Q188" s="9">
        <f t="shared" si="86"/>
        <v>941158.0360417515</v>
      </c>
      <c r="R188" s="82"/>
      <c r="S188" s="9">
        <f t="shared" si="87"/>
        <v>50111.906576390182</v>
      </c>
      <c r="T188" s="82"/>
      <c r="U188" s="9">
        <f t="shared" si="88"/>
        <v>35487.654696840946</v>
      </c>
      <c r="V188" s="82"/>
      <c r="W188" s="9">
        <f t="shared" si="89"/>
        <v>46535.323236283031</v>
      </c>
      <c r="X188" s="82"/>
      <c r="Y188" s="9">
        <f t="shared" si="90"/>
        <v>0</v>
      </c>
      <c r="Z188" s="82"/>
      <c r="AA188" s="9">
        <f t="shared" si="91"/>
        <v>2265.1694487345285</v>
      </c>
      <c r="AB188" s="141" t="s">
        <v>55</v>
      </c>
      <c r="AC188" s="9">
        <f t="shared" si="52"/>
        <v>1075558.0900000001</v>
      </c>
    </row>
    <row r="189" spans="1:29" x14ac:dyDescent="0.25">
      <c r="A189" s="52">
        <f>+A188+1</f>
        <v>154</v>
      </c>
      <c r="C189" s="83"/>
      <c r="E189" s="89" t="s">
        <v>210</v>
      </c>
      <c r="G189" s="73"/>
      <c r="I189" s="34">
        <f>SUM(I38:I188)</f>
        <v>422089856.22999996</v>
      </c>
      <c r="K189" s="34">
        <f>SUM(K38:K188)</f>
        <v>0</v>
      </c>
      <c r="O189" s="34">
        <f>SUM(O38:O188)</f>
        <v>422089856.22999996</v>
      </c>
      <c r="Q189" s="34">
        <f>SUM(Q38:Q188)</f>
        <v>382925473.94334316</v>
      </c>
      <c r="S189" s="34">
        <f>SUM(S38:S188)</f>
        <v>18381810.913868833</v>
      </c>
      <c r="U189" s="34">
        <f>SUM(U38:U188)</f>
        <v>13013004.48698245</v>
      </c>
      <c r="W189" s="34">
        <f>SUM(W38:W188)</f>
        <v>17069865.646423798</v>
      </c>
      <c r="Y189" s="34">
        <f>SUM(Y38:Y188)</f>
        <v>0</v>
      </c>
      <c r="AA189" s="34">
        <f>SUM(AA38:AA188)</f>
        <v>-9300298.7606181353</v>
      </c>
      <c r="AB189" s="141"/>
      <c r="AC189" s="34">
        <f>SUM(AC38:AC188)</f>
        <v>422089856.22999996</v>
      </c>
    </row>
    <row r="190" spans="1:29" x14ac:dyDescent="0.25">
      <c r="A190" s="52"/>
      <c r="C190" s="83"/>
      <c r="G190" s="73"/>
      <c r="I190" s="8"/>
      <c r="K190" s="8"/>
      <c r="O190" s="9" t="s">
        <v>107</v>
      </c>
      <c r="Q190" s="9"/>
      <c r="S190" s="9"/>
      <c r="U190" s="9"/>
      <c r="W190" s="9"/>
      <c r="Y190" s="9"/>
      <c r="AA190" s="9"/>
      <c r="AB190" s="141"/>
      <c r="AC190" s="9"/>
    </row>
    <row r="191" spans="1:29" x14ac:dyDescent="0.25">
      <c r="A191" s="52">
        <f>+A189+1</f>
        <v>155</v>
      </c>
      <c r="C191" s="83"/>
      <c r="E191" s="87" t="s">
        <v>102</v>
      </c>
      <c r="G191" s="73"/>
      <c r="I191" s="8"/>
      <c r="K191" s="8"/>
      <c r="O191" s="9"/>
      <c r="Q191" s="9"/>
      <c r="S191" s="9"/>
      <c r="U191" s="9"/>
      <c r="W191" s="9"/>
      <c r="Y191" s="9"/>
      <c r="AA191" s="9"/>
      <c r="AB191" s="141"/>
      <c r="AC191" s="9"/>
    </row>
    <row r="192" spans="1:29" x14ac:dyDescent="0.25">
      <c r="A192" s="52">
        <f>+A191+1</f>
        <v>156</v>
      </c>
      <c r="C192" s="74">
        <v>340</v>
      </c>
      <c r="D192" s="75"/>
      <c r="E192" s="76" t="s">
        <v>54</v>
      </c>
      <c r="F192" s="75"/>
      <c r="G192" s="16" t="s">
        <v>199</v>
      </c>
      <c r="I192" s="8">
        <v>0</v>
      </c>
      <c r="K192" s="8">
        <v>0</v>
      </c>
      <c r="O192" s="9">
        <f t="shared" ref="O192:O198" si="92">+I192+K192</f>
        <v>0</v>
      </c>
      <c r="Q192" s="8">
        <f t="shared" ref="Q192:Q198" si="93">O192*$C$315</f>
        <v>0</v>
      </c>
      <c r="R192" s="7"/>
      <c r="S192" s="8">
        <f t="shared" ref="S192:S198" si="94">O192*$C$316</f>
        <v>0</v>
      </c>
      <c r="T192" s="7"/>
      <c r="U192" s="8">
        <f t="shared" ref="U192:U198" si="95">O192*$C$317</f>
        <v>0</v>
      </c>
      <c r="V192" s="7"/>
      <c r="W192" s="8">
        <f t="shared" ref="W192:W198" si="96">O192*$C$318</f>
        <v>0</v>
      </c>
      <c r="X192" s="7"/>
      <c r="Y192" s="8">
        <f t="shared" ref="Y192:Y198" si="97">O192*$C$319</f>
        <v>0</v>
      </c>
      <c r="Z192" s="7"/>
      <c r="AA192" s="8">
        <f t="shared" ref="AA192:AA198" si="98">O192*$C$320</f>
        <v>0</v>
      </c>
      <c r="AB192" s="138" t="s">
        <v>48</v>
      </c>
      <c r="AC192" s="9">
        <f>SUM(Q192:AB192)</f>
        <v>0</v>
      </c>
    </row>
    <row r="193" spans="1:29" x14ac:dyDescent="0.25">
      <c r="A193" s="52">
        <f t="shared" ref="A193:A198" si="99">+A192+1</f>
        <v>157</v>
      </c>
      <c r="C193" s="74">
        <v>341</v>
      </c>
      <c r="D193" s="75"/>
      <c r="E193" s="76" t="s">
        <v>56</v>
      </c>
      <c r="F193" s="75"/>
      <c r="G193" s="88"/>
      <c r="I193" s="8">
        <v>1192304.9613999999</v>
      </c>
      <c r="K193" s="8">
        <v>0</v>
      </c>
      <c r="O193" s="9">
        <f t="shared" si="92"/>
        <v>1192304.9613999999</v>
      </c>
      <c r="Q193" s="8">
        <f t="shared" si="93"/>
        <v>1045518.3057181651</v>
      </c>
      <c r="R193" s="7"/>
      <c r="S193" s="8">
        <f t="shared" si="94"/>
        <v>55668.563252569613</v>
      </c>
      <c r="T193" s="7"/>
      <c r="U193" s="8">
        <f t="shared" si="95"/>
        <v>39422.701811692838</v>
      </c>
      <c r="V193" s="7"/>
      <c r="W193" s="8">
        <f t="shared" si="96"/>
        <v>51695.390617572572</v>
      </c>
      <c r="X193" s="7"/>
      <c r="Y193" s="8">
        <f t="shared" si="97"/>
        <v>0</v>
      </c>
      <c r="Z193" s="7"/>
      <c r="AA193" s="8">
        <f t="shared" si="98"/>
        <v>0</v>
      </c>
      <c r="AB193" s="138" t="s">
        <v>48</v>
      </c>
      <c r="AC193" s="9">
        <f t="shared" ref="AC193:AC198" si="100">SUM(Q193:AB193)</f>
        <v>1192304.9614000001</v>
      </c>
    </row>
    <row r="194" spans="1:29" x14ac:dyDescent="0.25">
      <c r="A194" s="52">
        <f t="shared" si="99"/>
        <v>158</v>
      </c>
      <c r="C194" s="74">
        <v>342</v>
      </c>
      <c r="D194" s="75"/>
      <c r="E194" s="76" t="s">
        <v>92</v>
      </c>
      <c r="F194" s="75"/>
      <c r="G194" s="88"/>
      <c r="I194" s="8">
        <v>0</v>
      </c>
      <c r="K194" s="8">
        <v>0</v>
      </c>
      <c r="O194" s="9">
        <f t="shared" si="92"/>
        <v>0</v>
      </c>
      <c r="Q194" s="8">
        <f t="shared" si="93"/>
        <v>0</v>
      </c>
      <c r="R194" s="7"/>
      <c r="S194" s="8">
        <f t="shared" si="94"/>
        <v>0</v>
      </c>
      <c r="T194" s="7"/>
      <c r="U194" s="8">
        <f t="shared" si="95"/>
        <v>0</v>
      </c>
      <c r="V194" s="7"/>
      <c r="W194" s="8">
        <f t="shared" si="96"/>
        <v>0</v>
      </c>
      <c r="X194" s="7"/>
      <c r="Y194" s="8">
        <f t="shared" si="97"/>
        <v>0</v>
      </c>
      <c r="Z194" s="7"/>
      <c r="AA194" s="8">
        <f t="shared" si="98"/>
        <v>0</v>
      </c>
      <c r="AB194" s="138" t="s">
        <v>48</v>
      </c>
      <c r="AC194" s="9">
        <f t="shared" si="100"/>
        <v>0</v>
      </c>
    </row>
    <row r="195" spans="1:29" x14ac:dyDescent="0.25">
      <c r="A195" s="52">
        <f t="shared" si="99"/>
        <v>159</v>
      </c>
      <c r="C195" s="74">
        <v>343</v>
      </c>
      <c r="D195" s="75"/>
      <c r="E195" s="76" t="s">
        <v>85</v>
      </c>
      <c r="F195" s="75"/>
      <c r="G195" s="88"/>
      <c r="I195" s="8">
        <v>0</v>
      </c>
      <c r="K195" s="8">
        <v>0</v>
      </c>
      <c r="O195" s="9">
        <f t="shared" si="92"/>
        <v>0</v>
      </c>
      <c r="Q195" s="8">
        <f t="shared" si="93"/>
        <v>0</v>
      </c>
      <c r="R195" s="7"/>
      <c r="S195" s="8">
        <f t="shared" si="94"/>
        <v>0</v>
      </c>
      <c r="T195" s="7"/>
      <c r="U195" s="8">
        <f t="shared" si="95"/>
        <v>0</v>
      </c>
      <c r="V195" s="7"/>
      <c r="W195" s="8">
        <f t="shared" si="96"/>
        <v>0</v>
      </c>
      <c r="X195" s="7"/>
      <c r="Y195" s="8">
        <f t="shared" si="97"/>
        <v>0</v>
      </c>
      <c r="Z195" s="7"/>
      <c r="AA195" s="8">
        <f t="shared" si="98"/>
        <v>0</v>
      </c>
      <c r="AB195" s="138" t="s">
        <v>48</v>
      </c>
      <c r="AC195" s="9">
        <f t="shared" si="100"/>
        <v>0</v>
      </c>
    </row>
    <row r="196" spans="1:29" x14ac:dyDescent="0.25">
      <c r="A196" s="52">
        <f t="shared" si="99"/>
        <v>160</v>
      </c>
      <c r="C196" s="74">
        <v>344</v>
      </c>
      <c r="D196" s="75"/>
      <c r="E196" s="76" t="s">
        <v>86</v>
      </c>
      <c r="F196" s="75"/>
      <c r="G196" s="88"/>
      <c r="I196" s="8">
        <v>28945719.768269997</v>
      </c>
      <c r="K196" s="8">
        <v>0</v>
      </c>
      <c r="O196" s="9">
        <f t="shared" si="92"/>
        <v>28945719.768269997</v>
      </c>
      <c r="Q196" s="8">
        <f t="shared" si="93"/>
        <v>25382163.850412413</v>
      </c>
      <c r="R196" s="7"/>
      <c r="S196" s="8">
        <f t="shared" si="94"/>
        <v>1351471.883434111</v>
      </c>
      <c r="T196" s="7"/>
      <c r="U196" s="8">
        <f t="shared" si="95"/>
        <v>957069.30365318095</v>
      </c>
      <c r="V196" s="7"/>
      <c r="W196" s="8">
        <f t="shared" si="96"/>
        <v>1255014.7307702967</v>
      </c>
      <c r="X196" s="7"/>
      <c r="Y196" s="8">
        <f t="shared" si="97"/>
        <v>0</v>
      </c>
      <c r="Z196" s="7"/>
      <c r="AA196" s="8">
        <f t="shared" si="98"/>
        <v>0</v>
      </c>
      <c r="AB196" s="138" t="s">
        <v>48</v>
      </c>
      <c r="AC196" s="9">
        <f t="shared" si="100"/>
        <v>28945719.768270001</v>
      </c>
    </row>
    <row r="197" spans="1:29" x14ac:dyDescent="0.25">
      <c r="A197" s="52">
        <f t="shared" si="99"/>
        <v>161</v>
      </c>
      <c r="C197" s="74">
        <v>345</v>
      </c>
      <c r="D197" s="75"/>
      <c r="E197" s="76" t="s">
        <v>59</v>
      </c>
      <c r="F197" s="75"/>
      <c r="G197" s="88"/>
      <c r="I197" s="8">
        <v>1498749.06054</v>
      </c>
      <c r="K197" s="8">
        <v>0</v>
      </c>
      <c r="O197" s="9">
        <f t="shared" si="92"/>
        <v>1498749.06054</v>
      </c>
      <c r="Q197" s="8">
        <f t="shared" si="93"/>
        <v>1314235.5598625897</v>
      </c>
      <c r="R197" s="7"/>
      <c r="S197" s="8">
        <f t="shared" si="94"/>
        <v>69976.398302019414</v>
      </c>
      <c r="T197" s="7"/>
      <c r="U197" s="8">
        <f t="shared" si="95"/>
        <v>49555.054467647373</v>
      </c>
      <c r="V197" s="7"/>
      <c r="W197" s="8">
        <f t="shared" si="96"/>
        <v>64982.047907743639</v>
      </c>
      <c r="X197" s="7"/>
      <c r="Y197" s="8">
        <f t="shared" si="97"/>
        <v>0</v>
      </c>
      <c r="Z197" s="7"/>
      <c r="AA197" s="8">
        <f t="shared" si="98"/>
        <v>0</v>
      </c>
      <c r="AB197" s="138" t="s">
        <v>48</v>
      </c>
      <c r="AC197" s="9">
        <f t="shared" si="100"/>
        <v>1498749.06054</v>
      </c>
    </row>
    <row r="198" spans="1:29" x14ac:dyDescent="0.25">
      <c r="A198" s="52">
        <f t="shared" si="99"/>
        <v>162</v>
      </c>
      <c r="C198" s="74">
        <v>346</v>
      </c>
      <c r="D198" s="75"/>
      <c r="E198" s="76" t="s">
        <v>80</v>
      </c>
      <c r="F198" s="75"/>
      <c r="G198" s="88"/>
      <c r="I198" s="8">
        <v>119801.06299000001</v>
      </c>
      <c r="K198" s="8">
        <v>0</v>
      </c>
      <c r="O198" s="9">
        <f t="shared" si="92"/>
        <v>119801.06299000001</v>
      </c>
      <c r="Q198" s="8">
        <f t="shared" si="93"/>
        <v>105052.15398371484</v>
      </c>
      <c r="R198" s="7"/>
      <c r="S198" s="8">
        <f t="shared" si="94"/>
        <v>5593.4960171204839</v>
      </c>
      <c r="T198" s="7"/>
      <c r="U198" s="8">
        <f t="shared" si="95"/>
        <v>3961.1355616880192</v>
      </c>
      <c r="V198" s="7"/>
      <c r="W198" s="8">
        <f t="shared" si="96"/>
        <v>5194.2774274766743</v>
      </c>
      <c r="X198" s="7"/>
      <c r="Y198" s="8">
        <f t="shared" si="97"/>
        <v>0</v>
      </c>
      <c r="Z198" s="7"/>
      <c r="AA198" s="8">
        <f t="shared" si="98"/>
        <v>0</v>
      </c>
      <c r="AB198" s="138" t="s">
        <v>48</v>
      </c>
      <c r="AC198" s="9">
        <f t="shared" si="100"/>
        <v>119801.06299000002</v>
      </c>
    </row>
    <row r="199" spans="1:29" x14ac:dyDescent="0.25">
      <c r="A199" s="52"/>
      <c r="C199" s="74"/>
      <c r="D199" s="75"/>
      <c r="E199" s="90"/>
      <c r="F199" s="75"/>
      <c r="G199" s="90"/>
      <c r="I199" s="8"/>
      <c r="K199" s="8"/>
      <c r="O199" s="9"/>
      <c r="Q199" s="8"/>
      <c r="R199" s="7"/>
      <c r="S199" s="8"/>
      <c r="T199" s="7"/>
      <c r="U199" s="8"/>
      <c r="V199" s="7"/>
      <c r="W199" s="8"/>
      <c r="X199" s="7"/>
      <c r="Y199" s="8"/>
      <c r="Z199" s="7"/>
      <c r="AA199" s="8"/>
      <c r="AB199" s="138"/>
      <c r="AC199" s="9"/>
    </row>
    <row r="200" spans="1:29" x14ac:dyDescent="0.25">
      <c r="A200" s="52">
        <f>+A198+1</f>
        <v>163</v>
      </c>
      <c r="C200" s="83"/>
      <c r="E200" s="87" t="s">
        <v>103</v>
      </c>
      <c r="G200" s="73"/>
      <c r="I200" s="8"/>
      <c r="K200" s="8"/>
      <c r="O200" s="9"/>
      <c r="Q200" s="9"/>
      <c r="S200" s="9"/>
      <c r="U200" s="9"/>
      <c r="W200" s="9"/>
      <c r="Y200" s="9"/>
      <c r="AA200" s="9"/>
      <c r="AB200" s="141"/>
      <c r="AC200" s="9"/>
    </row>
    <row r="201" spans="1:29" x14ac:dyDescent="0.25">
      <c r="A201" s="52">
        <f>+A200+1</f>
        <v>164</v>
      </c>
      <c r="C201" s="74">
        <v>340</v>
      </c>
      <c r="D201" s="75"/>
      <c r="E201" s="76" t="s">
        <v>54</v>
      </c>
      <c r="F201" s="75"/>
      <c r="G201" s="16" t="s">
        <v>199</v>
      </c>
      <c r="I201" s="8">
        <v>0</v>
      </c>
      <c r="K201" s="8">
        <v>0</v>
      </c>
      <c r="O201" s="9">
        <f t="shared" ref="O201:O207" si="101">+I201+K201</f>
        <v>0</v>
      </c>
      <c r="Q201" s="8">
        <f t="shared" ref="Q201:Q207" si="102">O201*$C$315</f>
        <v>0</v>
      </c>
      <c r="R201" s="7"/>
      <c r="S201" s="8">
        <f t="shared" ref="S201:S207" si="103">O201*$C$316</f>
        <v>0</v>
      </c>
      <c r="T201" s="7"/>
      <c r="U201" s="8">
        <f t="shared" ref="U201:U207" si="104">O201*$C$317</f>
        <v>0</v>
      </c>
      <c r="V201" s="7"/>
      <c r="W201" s="8">
        <f t="shared" ref="W201:W207" si="105">O201*$C$318</f>
        <v>0</v>
      </c>
      <c r="X201" s="7"/>
      <c r="Y201" s="8">
        <f t="shared" ref="Y201:Y207" si="106">O201*$C$319</f>
        <v>0</v>
      </c>
      <c r="Z201" s="7"/>
      <c r="AA201" s="8">
        <f t="shared" ref="AA201:AA207" si="107">O201*$C$320</f>
        <v>0</v>
      </c>
      <c r="AB201" s="138" t="s">
        <v>48</v>
      </c>
      <c r="AC201" s="9">
        <f>SUM(Q201:AB201)</f>
        <v>0</v>
      </c>
    </row>
    <row r="202" spans="1:29" x14ac:dyDescent="0.25">
      <c r="A202" s="52">
        <f t="shared" ref="A202:A207" si="108">+A201+1</f>
        <v>165</v>
      </c>
      <c r="C202" s="74">
        <v>341</v>
      </c>
      <c r="D202" s="75"/>
      <c r="E202" s="76" t="s">
        <v>56</v>
      </c>
      <c r="F202" s="75"/>
      <c r="G202" s="88"/>
      <c r="I202" s="8">
        <v>364323.34807999997</v>
      </c>
      <c r="K202" s="8">
        <v>0</v>
      </c>
      <c r="O202" s="9">
        <f t="shared" si="101"/>
        <v>364323.34807999997</v>
      </c>
      <c r="Q202" s="8">
        <f t="shared" si="102"/>
        <v>319470.8920534153</v>
      </c>
      <c r="R202" s="7"/>
      <c r="S202" s="8">
        <f t="shared" si="103"/>
        <v>17010.209638954384</v>
      </c>
      <c r="T202" s="7"/>
      <c r="U202" s="8">
        <f t="shared" si="104"/>
        <v>12046.088189997039</v>
      </c>
      <c r="V202" s="7"/>
      <c r="W202" s="8">
        <f t="shared" si="105"/>
        <v>15796.158197633295</v>
      </c>
      <c r="X202" s="7"/>
      <c r="Y202" s="8">
        <f t="shared" si="106"/>
        <v>0</v>
      </c>
      <c r="Z202" s="7"/>
      <c r="AA202" s="8">
        <f t="shared" si="107"/>
        <v>0</v>
      </c>
      <c r="AB202" s="138" t="s">
        <v>48</v>
      </c>
      <c r="AC202" s="9">
        <f t="shared" ref="AC202:AC207" si="109">SUM(Q202:AB202)</f>
        <v>364323.34807999997</v>
      </c>
    </row>
    <row r="203" spans="1:29" x14ac:dyDescent="0.25">
      <c r="A203" s="52">
        <f t="shared" si="108"/>
        <v>166</v>
      </c>
      <c r="C203" s="74">
        <v>342</v>
      </c>
      <c r="D203" s="75"/>
      <c r="E203" s="76" t="s">
        <v>92</v>
      </c>
      <c r="F203" s="75"/>
      <c r="G203" s="88"/>
      <c r="I203" s="8">
        <v>0</v>
      </c>
      <c r="K203" s="8">
        <v>0</v>
      </c>
      <c r="O203" s="9">
        <f t="shared" si="101"/>
        <v>0</v>
      </c>
      <c r="Q203" s="8">
        <f t="shared" si="102"/>
        <v>0</v>
      </c>
      <c r="R203" s="7"/>
      <c r="S203" s="8">
        <f t="shared" si="103"/>
        <v>0</v>
      </c>
      <c r="T203" s="7"/>
      <c r="U203" s="8">
        <f t="shared" si="104"/>
        <v>0</v>
      </c>
      <c r="V203" s="7"/>
      <c r="W203" s="8">
        <f t="shared" si="105"/>
        <v>0</v>
      </c>
      <c r="X203" s="7"/>
      <c r="Y203" s="8">
        <f t="shared" si="106"/>
        <v>0</v>
      </c>
      <c r="Z203" s="7"/>
      <c r="AA203" s="8">
        <f t="shared" si="107"/>
        <v>0</v>
      </c>
      <c r="AB203" s="138" t="s">
        <v>48</v>
      </c>
      <c r="AC203" s="9">
        <f t="shared" si="109"/>
        <v>0</v>
      </c>
    </row>
    <row r="204" spans="1:29" x14ac:dyDescent="0.25">
      <c r="A204" s="52">
        <f t="shared" si="108"/>
        <v>167</v>
      </c>
      <c r="C204" s="74">
        <v>343</v>
      </c>
      <c r="D204" s="75"/>
      <c r="E204" s="76" t="s">
        <v>85</v>
      </c>
      <c r="F204" s="75"/>
      <c r="G204" s="88"/>
      <c r="I204" s="8">
        <v>0</v>
      </c>
      <c r="K204" s="8">
        <v>0</v>
      </c>
      <c r="O204" s="9">
        <f t="shared" si="101"/>
        <v>0</v>
      </c>
      <c r="Q204" s="8">
        <f t="shared" si="102"/>
        <v>0</v>
      </c>
      <c r="R204" s="7"/>
      <c r="S204" s="8">
        <f t="shared" si="103"/>
        <v>0</v>
      </c>
      <c r="T204" s="7"/>
      <c r="U204" s="8">
        <f t="shared" si="104"/>
        <v>0</v>
      </c>
      <c r="V204" s="7"/>
      <c r="W204" s="8">
        <f t="shared" si="105"/>
        <v>0</v>
      </c>
      <c r="X204" s="7"/>
      <c r="Y204" s="8">
        <f t="shared" si="106"/>
        <v>0</v>
      </c>
      <c r="Z204" s="7"/>
      <c r="AA204" s="8">
        <f t="shared" si="107"/>
        <v>0</v>
      </c>
      <c r="AB204" s="138" t="s">
        <v>48</v>
      </c>
      <c r="AC204" s="9">
        <f t="shared" si="109"/>
        <v>0</v>
      </c>
    </row>
    <row r="205" spans="1:29" x14ac:dyDescent="0.25">
      <c r="A205" s="52">
        <f t="shared" si="108"/>
        <v>168</v>
      </c>
      <c r="C205" s="74">
        <v>344</v>
      </c>
      <c r="D205" s="75"/>
      <c r="E205" s="76" t="s">
        <v>86</v>
      </c>
      <c r="F205" s="75"/>
      <c r="G205" s="88"/>
      <c r="I205" s="8">
        <v>14675127.3387</v>
      </c>
      <c r="K205" s="8">
        <v>0</v>
      </c>
      <c r="O205" s="9">
        <f t="shared" si="101"/>
        <v>14675127.3387</v>
      </c>
      <c r="Q205" s="8">
        <f t="shared" si="102"/>
        <v>12868447.895528441</v>
      </c>
      <c r="R205" s="7"/>
      <c r="S205" s="8">
        <f t="shared" si="103"/>
        <v>685179.78280882339</v>
      </c>
      <c r="T205" s="7"/>
      <c r="U205" s="8">
        <f t="shared" si="104"/>
        <v>485222.47902321914</v>
      </c>
      <c r="V205" s="7"/>
      <c r="W205" s="8">
        <f t="shared" si="105"/>
        <v>636277.18133951805</v>
      </c>
      <c r="X205" s="7"/>
      <c r="Y205" s="8">
        <f t="shared" si="106"/>
        <v>0</v>
      </c>
      <c r="Z205" s="7"/>
      <c r="AA205" s="8">
        <f t="shared" si="107"/>
        <v>0</v>
      </c>
      <c r="AB205" s="138" t="s">
        <v>48</v>
      </c>
      <c r="AC205" s="9">
        <f t="shared" si="109"/>
        <v>14675127.338700002</v>
      </c>
    </row>
    <row r="206" spans="1:29" x14ac:dyDescent="0.25">
      <c r="A206" s="52">
        <f t="shared" si="108"/>
        <v>169</v>
      </c>
      <c r="C206" s="74">
        <v>345</v>
      </c>
      <c r="D206" s="75"/>
      <c r="E206" s="76" t="s">
        <v>59</v>
      </c>
      <c r="F206" s="75"/>
      <c r="G206" s="88"/>
      <c r="I206" s="8">
        <v>599810.9546099999</v>
      </c>
      <c r="K206" s="8">
        <v>0</v>
      </c>
      <c r="O206" s="9">
        <f t="shared" si="101"/>
        <v>599810.9546099999</v>
      </c>
      <c r="Q206" s="8">
        <f t="shared" si="102"/>
        <v>525967.22593411687</v>
      </c>
      <c r="R206" s="7"/>
      <c r="S206" s="8">
        <f t="shared" si="103"/>
        <v>28005.095296327385</v>
      </c>
      <c r="T206" s="7"/>
      <c r="U206" s="8">
        <f t="shared" si="104"/>
        <v>19832.315701522883</v>
      </c>
      <c r="V206" s="7"/>
      <c r="W206" s="8">
        <f t="shared" si="105"/>
        <v>26006.317678032803</v>
      </c>
      <c r="X206" s="7"/>
      <c r="Y206" s="8">
        <f t="shared" si="106"/>
        <v>0</v>
      </c>
      <c r="Z206" s="7"/>
      <c r="AA206" s="8">
        <f t="shared" si="107"/>
        <v>0</v>
      </c>
      <c r="AB206" s="138" t="s">
        <v>48</v>
      </c>
      <c r="AC206" s="9">
        <f t="shared" si="109"/>
        <v>599810.9546099999</v>
      </c>
    </row>
    <row r="207" spans="1:29" x14ac:dyDescent="0.25">
      <c r="A207" s="52">
        <f t="shared" si="108"/>
        <v>170</v>
      </c>
      <c r="C207" s="74">
        <v>346</v>
      </c>
      <c r="D207" s="75"/>
      <c r="E207" s="76" t="s">
        <v>80</v>
      </c>
      <c r="F207" s="75"/>
      <c r="G207" s="88"/>
      <c r="I207" s="8">
        <v>73873.106710000007</v>
      </c>
      <c r="K207" s="8">
        <v>0</v>
      </c>
      <c r="O207" s="9">
        <f t="shared" si="101"/>
        <v>73873.106710000007</v>
      </c>
      <c r="Q207" s="8">
        <f t="shared" si="102"/>
        <v>64778.465129329474</v>
      </c>
      <c r="R207" s="7"/>
      <c r="S207" s="8">
        <f t="shared" si="103"/>
        <v>3449.1257242783627</v>
      </c>
      <c r="T207" s="7"/>
      <c r="U207" s="8">
        <f t="shared" si="104"/>
        <v>2442.5608816658032</v>
      </c>
      <c r="V207" s="7"/>
      <c r="W207" s="8">
        <f t="shared" si="105"/>
        <v>3202.9549747263782</v>
      </c>
      <c r="X207" s="7"/>
      <c r="Y207" s="8">
        <f t="shared" si="106"/>
        <v>0</v>
      </c>
      <c r="Z207" s="7"/>
      <c r="AA207" s="8">
        <f t="shared" si="107"/>
        <v>0</v>
      </c>
      <c r="AB207" s="138" t="s">
        <v>48</v>
      </c>
      <c r="AC207" s="9">
        <f t="shared" si="109"/>
        <v>73873.106710000022</v>
      </c>
    </row>
    <row r="208" spans="1:29" x14ac:dyDescent="0.25">
      <c r="A208" s="52"/>
      <c r="C208" s="74"/>
      <c r="D208" s="75"/>
      <c r="E208" s="90"/>
      <c r="F208" s="75"/>
      <c r="G208" s="90"/>
      <c r="I208" s="8"/>
      <c r="K208" s="8"/>
      <c r="O208" s="9"/>
      <c r="Q208" s="8"/>
      <c r="R208" s="7"/>
      <c r="S208" s="8"/>
      <c r="T208" s="7"/>
      <c r="U208" s="8"/>
      <c r="V208" s="7"/>
      <c r="W208" s="8"/>
      <c r="X208" s="7"/>
      <c r="Y208" s="8"/>
      <c r="Z208" s="7"/>
      <c r="AA208" s="8"/>
      <c r="AB208" s="138"/>
      <c r="AC208" s="9"/>
    </row>
    <row r="209" spans="1:29" x14ac:dyDescent="0.25">
      <c r="A209" s="52">
        <f>+A207+1</f>
        <v>171</v>
      </c>
      <c r="C209" s="83"/>
      <c r="E209" s="87" t="s">
        <v>104</v>
      </c>
      <c r="G209" s="73"/>
      <c r="I209" s="8"/>
      <c r="K209" s="8"/>
      <c r="O209" s="9"/>
      <c r="Q209" s="9"/>
      <c r="S209" s="9"/>
      <c r="U209" s="9"/>
      <c r="W209" s="9"/>
      <c r="Y209" s="9"/>
      <c r="AA209" s="9"/>
      <c r="AB209" s="141"/>
      <c r="AC209" s="9"/>
    </row>
    <row r="210" spans="1:29" x14ac:dyDescent="0.25">
      <c r="A210" s="52">
        <f>+A209+1</f>
        <v>172</v>
      </c>
      <c r="C210" s="74">
        <v>340</v>
      </c>
      <c r="D210" s="75"/>
      <c r="E210" s="76" t="s">
        <v>54</v>
      </c>
      <c r="F210" s="75"/>
      <c r="G210" s="16" t="s">
        <v>199</v>
      </c>
      <c r="I210" s="8">
        <v>0</v>
      </c>
      <c r="K210" s="8">
        <v>0</v>
      </c>
      <c r="O210" s="9">
        <f t="shared" ref="O210:O216" si="110">+I210+K210</f>
        <v>0</v>
      </c>
      <c r="Q210" s="8">
        <f t="shared" ref="Q210:Q216" si="111">O210*$C$315</f>
        <v>0</v>
      </c>
      <c r="R210" s="7"/>
      <c r="S210" s="8">
        <f t="shared" ref="S210:S216" si="112">O210*$C$316</f>
        <v>0</v>
      </c>
      <c r="T210" s="7"/>
      <c r="U210" s="8">
        <f t="shared" ref="U210:U216" si="113">O210*$C$317</f>
        <v>0</v>
      </c>
      <c r="V210" s="7"/>
      <c r="W210" s="8">
        <f t="shared" ref="W210:W216" si="114">O210*$C$318</f>
        <v>0</v>
      </c>
      <c r="X210" s="7"/>
      <c r="Y210" s="8">
        <f t="shared" ref="Y210:Y216" si="115">O210*$C$319</f>
        <v>0</v>
      </c>
      <c r="Z210" s="7"/>
      <c r="AA210" s="8">
        <f t="shared" ref="AA210:AA216" si="116">O210*$C$320</f>
        <v>0</v>
      </c>
      <c r="AB210" s="138" t="s">
        <v>48</v>
      </c>
      <c r="AC210" s="9">
        <f>SUM(Q210:AB210)</f>
        <v>0</v>
      </c>
    </row>
    <row r="211" spans="1:29" x14ac:dyDescent="0.25">
      <c r="A211" s="52">
        <f t="shared" ref="A211:A217" si="117">+A210+1</f>
        <v>173</v>
      </c>
      <c r="C211" s="74">
        <v>341</v>
      </c>
      <c r="D211" s="75"/>
      <c r="E211" s="76" t="s">
        <v>56</v>
      </c>
      <c r="F211" s="75"/>
      <c r="G211" s="88"/>
      <c r="I211" s="8">
        <v>679019.30461000011</v>
      </c>
      <c r="K211" s="8">
        <v>0</v>
      </c>
      <c r="O211" s="9">
        <f t="shared" si="110"/>
        <v>679019.30461000011</v>
      </c>
      <c r="Q211" s="8">
        <f t="shared" si="111"/>
        <v>595424.10363887122</v>
      </c>
      <c r="R211" s="7"/>
      <c r="S211" s="8">
        <f t="shared" si="112"/>
        <v>31703.322834464245</v>
      </c>
      <c r="T211" s="7"/>
      <c r="U211" s="8">
        <f t="shared" si="113"/>
        <v>22451.282546531776</v>
      </c>
      <c r="V211" s="7"/>
      <c r="W211" s="8">
        <f t="shared" si="114"/>
        <v>29440.595590132933</v>
      </c>
      <c r="X211" s="7"/>
      <c r="Y211" s="8">
        <f t="shared" si="115"/>
        <v>0</v>
      </c>
      <c r="Z211" s="7"/>
      <c r="AA211" s="8">
        <f t="shared" si="116"/>
        <v>0</v>
      </c>
      <c r="AB211" s="138" t="s">
        <v>48</v>
      </c>
      <c r="AC211" s="9">
        <f t="shared" ref="AC211:AC216" si="118">SUM(Q211:AB211)</f>
        <v>679019.30461000022</v>
      </c>
    </row>
    <row r="212" spans="1:29" x14ac:dyDescent="0.25">
      <c r="A212" s="52">
        <f t="shared" si="117"/>
        <v>174</v>
      </c>
      <c r="C212" s="74">
        <v>342</v>
      </c>
      <c r="D212" s="75"/>
      <c r="E212" s="76" t="s">
        <v>92</v>
      </c>
      <c r="F212" s="75"/>
      <c r="G212" s="88"/>
      <c r="I212" s="8">
        <v>0</v>
      </c>
      <c r="K212" s="8">
        <v>0</v>
      </c>
      <c r="O212" s="9">
        <f t="shared" si="110"/>
        <v>0</v>
      </c>
      <c r="Q212" s="8">
        <f t="shared" si="111"/>
        <v>0</v>
      </c>
      <c r="R212" s="7"/>
      <c r="S212" s="8">
        <f t="shared" si="112"/>
        <v>0</v>
      </c>
      <c r="T212" s="7"/>
      <c r="U212" s="8">
        <f t="shared" si="113"/>
        <v>0</v>
      </c>
      <c r="V212" s="7"/>
      <c r="W212" s="8">
        <f t="shared" si="114"/>
        <v>0</v>
      </c>
      <c r="X212" s="7"/>
      <c r="Y212" s="8">
        <f t="shared" si="115"/>
        <v>0</v>
      </c>
      <c r="Z212" s="7"/>
      <c r="AA212" s="8">
        <f t="shared" si="116"/>
        <v>0</v>
      </c>
      <c r="AB212" s="138" t="s">
        <v>48</v>
      </c>
      <c r="AC212" s="9">
        <f t="shared" si="118"/>
        <v>0</v>
      </c>
    </row>
    <row r="213" spans="1:29" x14ac:dyDescent="0.25">
      <c r="A213" s="52">
        <f t="shared" si="117"/>
        <v>175</v>
      </c>
      <c r="C213" s="74">
        <v>343</v>
      </c>
      <c r="D213" s="75"/>
      <c r="E213" s="76" t="s">
        <v>85</v>
      </c>
      <c r="F213" s="75"/>
      <c r="G213" s="88"/>
      <c r="I213" s="8">
        <v>0</v>
      </c>
      <c r="K213" s="8">
        <v>0</v>
      </c>
      <c r="O213" s="9">
        <f t="shared" si="110"/>
        <v>0</v>
      </c>
      <c r="Q213" s="8">
        <f t="shared" si="111"/>
        <v>0</v>
      </c>
      <c r="R213" s="7"/>
      <c r="S213" s="8">
        <f t="shared" si="112"/>
        <v>0</v>
      </c>
      <c r="T213" s="7"/>
      <c r="U213" s="8">
        <f t="shared" si="113"/>
        <v>0</v>
      </c>
      <c r="V213" s="7"/>
      <c r="W213" s="8">
        <f t="shared" si="114"/>
        <v>0</v>
      </c>
      <c r="X213" s="7"/>
      <c r="Y213" s="8">
        <f t="shared" si="115"/>
        <v>0</v>
      </c>
      <c r="Z213" s="7"/>
      <c r="AA213" s="8">
        <f t="shared" si="116"/>
        <v>0</v>
      </c>
      <c r="AB213" s="138" t="s">
        <v>48</v>
      </c>
      <c r="AC213" s="9">
        <f t="shared" si="118"/>
        <v>0</v>
      </c>
    </row>
    <row r="214" spans="1:29" x14ac:dyDescent="0.25">
      <c r="A214" s="52">
        <f t="shared" si="117"/>
        <v>176</v>
      </c>
      <c r="C214" s="74">
        <v>344</v>
      </c>
      <c r="D214" s="75"/>
      <c r="E214" s="76" t="s">
        <v>86</v>
      </c>
      <c r="F214" s="75"/>
      <c r="G214" s="88"/>
      <c r="I214" s="8">
        <v>14653792.176070001</v>
      </c>
      <c r="K214" s="8">
        <v>0</v>
      </c>
      <c r="O214" s="9">
        <f t="shared" si="110"/>
        <v>14653792.176070001</v>
      </c>
      <c r="Q214" s="8">
        <f t="shared" si="111"/>
        <v>12849739.340412688</v>
      </c>
      <c r="R214" s="7"/>
      <c r="S214" s="8">
        <f t="shared" si="112"/>
        <v>684183.64684627787</v>
      </c>
      <c r="T214" s="7"/>
      <c r="U214" s="8">
        <f t="shared" si="113"/>
        <v>484517.04729082173</v>
      </c>
      <c r="V214" s="7"/>
      <c r="W214" s="8">
        <f t="shared" si="114"/>
        <v>635352.1415202152</v>
      </c>
      <c r="X214" s="7"/>
      <c r="Y214" s="8">
        <f t="shared" si="115"/>
        <v>0</v>
      </c>
      <c r="Z214" s="7"/>
      <c r="AA214" s="8">
        <f t="shared" si="116"/>
        <v>0</v>
      </c>
      <c r="AB214" s="138" t="s">
        <v>48</v>
      </c>
      <c r="AC214" s="9">
        <f t="shared" si="118"/>
        <v>14653792.176070003</v>
      </c>
    </row>
    <row r="215" spans="1:29" x14ac:dyDescent="0.25">
      <c r="A215" s="52">
        <f t="shared" si="117"/>
        <v>177</v>
      </c>
      <c r="C215" s="74">
        <v>345</v>
      </c>
      <c r="D215" s="75"/>
      <c r="E215" s="76" t="s">
        <v>59</v>
      </c>
      <c r="F215" s="75"/>
      <c r="G215" s="88"/>
      <c r="I215" s="8">
        <v>547279.43296999997</v>
      </c>
      <c r="K215" s="8">
        <v>0</v>
      </c>
      <c r="O215" s="9">
        <f t="shared" si="110"/>
        <v>547279.43296999997</v>
      </c>
      <c r="Q215" s="8">
        <f t="shared" si="111"/>
        <v>479902.94768322393</v>
      </c>
      <c r="R215" s="7"/>
      <c r="S215" s="8">
        <f t="shared" si="112"/>
        <v>25552.405397481118</v>
      </c>
      <c r="T215" s="7"/>
      <c r="U215" s="8">
        <f t="shared" si="113"/>
        <v>18095.398905591308</v>
      </c>
      <c r="V215" s="7"/>
      <c r="W215" s="8">
        <f t="shared" si="114"/>
        <v>23728.680983703718</v>
      </c>
      <c r="X215" s="7"/>
      <c r="Y215" s="8">
        <f t="shared" si="115"/>
        <v>0</v>
      </c>
      <c r="Z215" s="7"/>
      <c r="AA215" s="8">
        <f t="shared" si="116"/>
        <v>0</v>
      </c>
      <c r="AB215" s="138" t="s">
        <v>48</v>
      </c>
      <c r="AC215" s="9">
        <f t="shared" si="118"/>
        <v>547279.43297000008</v>
      </c>
    </row>
    <row r="216" spans="1:29" x14ac:dyDescent="0.25">
      <c r="A216" s="52">
        <f t="shared" si="117"/>
        <v>178</v>
      </c>
      <c r="C216" s="74">
        <v>346</v>
      </c>
      <c r="D216" s="75"/>
      <c r="E216" s="76" t="s">
        <v>80</v>
      </c>
      <c r="F216" s="75"/>
      <c r="G216" s="88"/>
      <c r="I216" s="8">
        <v>66832.548699999999</v>
      </c>
      <c r="K216" s="8">
        <v>0</v>
      </c>
      <c r="O216" s="9">
        <f t="shared" si="110"/>
        <v>66832.548699999999</v>
      </c>
      <c r="Q216" s="8">
        <f t="shared" si="111"/>
        <v>58604.681978010231</v>
      </c>
      <c r="R216" s="7"/>
      <c r="S216" s="8">
        <f t="shared" si="112"/>
        <v>3120.4029883997341</v>
      </c>
      <c r="T216" s="7"/>
      <c r="U216" s="8">
        <f t="shared" si="113"/>
        <v>2209.7699196201129</v>
      </c>
      <c r="V216" s="7"/>
      <c r="W216" s="8">
        <f t="shared" si="114"/>
        <v>2897.693813969935</v>
      </c>
      <c r="X216" s="7"/>
      <c r="Y216" s="8">
        <f t="shared" si="115"/>
        <v>0</v>
      </c>
      <c r="Z216" s="7"/>
      <c r="AA216" s="8">
        <f t="shared" si="116"/>
        <v>0</v>
      </c>
      <c r="AB216" s="138" t="s">
        <v>48</v>
      </c>
      <c r="AC216" s="9">
        <f t="shared" si="118"/>
        <v>66832.548700000014</v>
      </c>
    </row>
    <row r="217" spans="1:29" x14ac:dyDescent="0.25">
      <c r="A217" s="52">
        <f t="shared" si="117"/>
        <v>179</v>
      </c>
      <c r="C217" s="83"/>
      <c r="E217" s="89" t="s">
        <v>211</v>
      </c>
      <c r="G217" s="89"/>
      <c r="I217" s="27">
        <f>SUM(I189:I216)</f>
        <v>485506489.29364991</v>
      </c>
      <c r="K217" s="27">
        <f>SUM(K189:K216)</f>
        <v>0</v>
      </c>
      <c r="O217" s="27">
        <f>SUM(O189:O216)</f>
        <v>485506489.29364991</v>
      </c>
      <c r="Q217" s="27">
        <f>SUM(Q189:Q216)</f>
        <v>438534779.36567813</v>
      </c>
      <c r="S217" s="27">
        <f>SUM(S189:S216)</f>
        <v>21342725.246409658</v>
      </c>
      <c r="U217" s="27">
        <f>SUM(U189:U216)</f>
        <v>15109829.624935633</v>
      </c>
      <c r="W217" s="27">
        <f>SUM(W189:W216)</f>
        <v>19819453.81724482</v>
      </c>
      <c r="Y217" s="27">
        <f>SUM(Y189:Y216)</f>
        <v>0</v>
      </c>
      <c r="AA217" s="27">
        <f>SUM(AA189:AA216)</f>
        <v>-9300298.7606181353</v>
      </c>
      <c r="AB217" s="141"/>
      <c r="AC217" s="27">
        <f>SUM(AC189:AC216)</f>
        <v>485506489.29364991</v>
      </c>
    </row>
    <row r="218" spans="1:29" x14ac:dyDescent="0.25">
      <c r="A218" s="52"/>
      <c r="C218" s="83"/>
      <c r="E218" s="89"/>
      <c r="G218" s="89"/>
      <c r="I218" s="8"/>
      <c r="K218" s="8"/>
      <c r="O218" s="9"/>
      <c r="Q218" s="9"/>
      <c r="S218" s="9"/>
      <c r="U218" s="9"/>
      <c r="W218" s="9"/>
      <c r="Y218" s="9"/>
      <c r="AA218" s="9"/>
      <c r="AB218" s="141"/>
      <c r="AC218" s="9"/>
    </row>
    <row r="219" spans="1:29" x14ac:dyDescent="0.25">
      <c r="A219" s="86" t="s">
        <v>212</v>
      </c>
      <c r="B219" s="52"/>
      <c r="C219" s="74"/>
      <c r="D219" s="75"/>
      <c r="E219" s="87"/>
      <c r="F219" s="76"/>
      <c r="G219" s="146"/>
      <c r="I219" s="8"/>
      <c r="K219" s="8"/>
      <c r="O219" s="9"/>
      <c r="Q219" s="9"/>
      <c r="S219" s="9"/>
      <c r="U219" s="9"/>
      <c r="W219" s="9"/>
      <c r="Y219" s="9"/>
      <c r="AA219" s="9"/>
      <c r="AB219" s="141"/>
      <c r="AC219" s="9"/>
    </row>
    <row r="220" spans="1:29" x14ac:dyDescent="0.25">
      <c r="A220" s="52">
        <f>+A217+1</f>
        <v>180</v>
      </c>
      <c r="B220" s="52"/>
      <c r="C220" s="74"/>
      <c r="D220" s="75"/>
      <c r="E220" s="87" t="s">
        <v>109</v>
      </c>
      <c r="F220" s="76"/>
      <c r="G220" s="146"/>
      <c r="I220" s="8"/>
      <c r="K220" s="8"/>
      <c r="O220" s="9"/>
      <c r="Q220" s="9"/>
      <c r="S220" s="9"/>
      <c r="U220" s="9"/>
      <c r="W220" s="9"/>
      <c r="Y220" s="9"/>
      <c r="AA220" s="9"/>
      <c r="AB220" s="141"/>
      <c r="AC220" s="9"/>
    </row>
    <row r="221" spans="1:29" x14ac:dyDescent="0.25">
      <c r="A221" s="52">
        <f>+A220+1</f>
        <v>181</v>
      </c>
      <c r="B221" s="52"/>
      <c r="C221" s="74">
        <v>350</v>
      </c>
      <c r="D221" s="75"/>
      <c r="E221" s="76" t="s">
        <v>54</v>
      </c>
      <c r="F221" s="76"/>
      <c r="G221" s="1" t="s">
        <v>39</v>
      </c>
      <c r="I221" s="8">
        <v>0</v>
      </c>
      <c r="K221" s="8">
        <v>0</v>
      </c>
      <c r="O221" s="9">
        <f>+I221+K221</f>
        <v>0</v>
      </c>
      <c r="Q221" s="9">
        <f t="shared" ref="Q221:Q228" si="119">O221*$C$326</f>
        <v>0</v>
      </c>
      <c r="R221" s="82"/>
      <c r="S221" s="9">
        <f t="shared" ref="S221:S228" si="120">O221*$C$327</f>
        <v>0</v>
      </c>
      <c r="T221" s="82"/>
      <c r="U221" s="9">
        <f t="shared" ref="U221:U228" si="121">O221*$C$328</f>
        <v>0</v>
      </c>
      <c r="V221" s="82"/>
      <c r="W221" s="9">
        <f t="shared" ref="W221:W228" si="122">O221*$C$329</f>
        <v>0</v>
      </c>
      <c r="X221" s="82"/>
      <c r="Y221" s="9">
        <f t="shared" ref="Y221:Y228" si="123">O221*$C$330</f>
        <v>0</v>
      </c>
      <c r="Z221" s="82"/>
      <c r="AA221" s="9">
        <f t="shared" ref="AA221:AA228" si="124">O221*$C$331</f>
        <v>0</v>
      </c>
      <c r="AB221" s="138" t="s">
        <v>110</v>
      </c>
      <c r="AC221" s="9">
        <f>SUM(Q221:AB221)</f>
        <v>0</v>
      </c>
    </row>
    <row r="222" spans="1:29" x14ac:dyDescent="0.25">
      <c r="A222" s="52">
        <f t="shared" ref="A222:A285" si="125">+A221+1</f>
        <v>182</v>
      </c>
      <c r="B222" s="52"/>
      <c r="C222" s="74">
        <v>352</v>
      </c>
      <c r="D222" s="75"/>
      <c r="E222" s="76" t="s">
        <v>56</v>
      </c>
      <c r="F222" s="76"/>
      <c r="G222" s="139"/>
      <c r="I222" s="8">
        <v>1319384.0100000002</v>
      </c>
      <c r="K222" s="8">
        <v>0</v>
      </c>
      <c r="O222" s="9">
        <f t="shared" ref="O222:O228" si="126">+I222+K222</f>
        <v>1319384.0100000002</v>
      </c>
      <c r="Q222" s="9">
        <f t="shared" si="119"/>
        <v>1097141.8005834904</v>
      </c>
      <c r="R222" s="82"/>
      <c r="S222" s="9">
        <f t="shared" si="120"/>
        <v>58417.253326680802</v>
      </c>
      <c r="T222" s="82"/>
      <c r="U222" s="9">
        <f t="shared" si="121"/>
        <v>41369.236495421064</v>
      </c>
      <c r="V222" s="82"/>
      <c r="W222" s="9">
        <f t="shared" si="122"/>
        <v>54247.901384253157</v>
      </c>
      <c r="X222" s="82"/>
      <c r="Y222" s="9">
        <f t="shared" si="123"/>
        <v>68207.818210154801</v>
      </c>
      <c r="Z222" s="82"/>
      <c r="AA222" s="9">
        <f t="shared" si="124"/>
        <v>0</v>
      </c>
      <c r="AB222" s="138" t="s">
        <v>110</v>
      </c>
      <c r="AC222" s="9">
        <f t="shared" ref="AC222:AC228" si="127">SUM(Q222:AB222)</f>
        <v>1319384.01</v>
      </c>
    </row>
    <row r="223" spans="1:29" x14ac:dyDescent="0.25">
      <c r="A223" s="52">
        <f t="shared" si="125"/>
        <v>183</v>
      </c>
      <c r="B223" s="52"/>
      <c r="C223" s="74" t="s">
        <v>111</v>
      </c>
      <c r="D223" s="75"/>
      <c r="E223" s="76" t="s">
        <v>112</v>
      </c>
      <c r="F223" s="76"/>
      <c r="G223" s="139"/>
      <c r="I223" s="8">
        <v>46682.98</v>
      </c>
      <c r="K223" s="8">
        <v>0</v>
      </c>
      <c r="O223" s="9">
        <f t="shared" si="126"/>
        <v>46682.98</v>
      </c>
      <c r="Q223" s="9">
        <f t="shared" si="119"/>
        <v>38819.516035974295</v>
      </c>
      <c r="R223" s="82"/>
      <c r="S223" s="9">
        <f t="shared" si="120"/>
        <v>2066.9429430968876</v>
      </c>
      <c r="T223" s="82"/>
      <c r="U223" s="9">
        <f t="shared" si="121"/>
        <v>1463.7430992747982</v>
      </c>
      <c r="V223" s="82"/>
      <c r="W223" s="9">
        <f t="shared" si="122"/>
        <v>1919.4212421621376</v>
      </c>
      <c r="X223" s="82"/>
      <c r="Y223" s="9">
        <f t="shared" si="123"/>
        <v>2413.3566794918884</v>
      </c>
      <c r="Z223" s="82"/>
      <c r="AA223" s="9">
        <f t="shared" si="124"/>
        <v>0</v>
      </c>
      <c r="AB223" s="138" t="s">
        <v>110</v>
      </c>
      <c r="AC223" s="9">
        <f t="shared" si="127"/>
        <v>46682.98</v>
      </c>
    </row>
    <row r="224" spans="1:29" x14ac:dyDescent="0.25">
      <c r="A224" s="52">
        <f t="shared" si="125"/>
        <v>184</v>
      </c>
      <c r="B224" s="52"/>
      <c r="C224" s="74">
        <v>353</v>
      </c>
      <c r="D224" s="75"/>
      <c r="E224" s="76" t="s">
        <v>113</v>
      </c>
      <c r="F224" s="76"/>
      <c r="G224" s="139"/>
      <c r="I224" s="8">
        <v>54352621.936926998</v>
      </c>
      <c r="K224" s="8">
        <v>0</v>
      </c>
      <c r="O224" s="9">
        <f t="shared" si="126"/>
        <v>54352621.936926998</v>
      </c>
      <c r="Q224" s="9">
        <f t="shared" si="119"/>
        <v>45197253.450353548</v>
      </c>
      <c r="R224" s="82"/>
      <c r="S224" s="9">
        <f t="shared" si="120"/>
        <v>2406525.212215337</v>
      </c>
      <c r="T224" s="82"/>
      <c r="U224" s="9">
        <f t="shared" si="121"/>
        <v>1704224.436564866</v>
      </c>
      <c r="V224" s="82"/>
      <c r="W224" s="9">
        <f t="shared" si="122"/>
        <v>2234766.870344298</v>
      </c>
      <c r="X224" s="82"/>
      <c r="Y224" s="9">
        <f t="shared" si="123"/>
        <v>2809851.9674489526</v>
      </c>
      <c r="Z224" s="82"/>
      <c r="AA224" s="9">
        <f t="shared" si="124"/>
        <v>0</v>
      </c>
      <c r="AB224" s="138" t="s">
        <v>110</v>
      </c>
      <c r="AC224" s="9">
        <f t="shared" si="127"/>
        <v>54352621.936926991</v>
      </c>
    </row>
    <row r="225" spans="1:29" x14ac:dyDescent="0.25">
      <c r="A225" s="52">
        <f t="shared" si="125"/>
        <v>185</v>
      </c>
      <c r="B225" s="52"/>
      <c r="C225" s="74" t="s">
        <v>114</v>
      </c>
      <c r="D225" s="75"/>
      <c r="E225" s="76" t="s">
        <v>115</v>
      </c>
      <c r="F225" s="76"/>
      <c r="G225" s="139"/>
      <c r="I225" s="8">
        <v>381170.50999999995</v>
      </c>
      <c r="K225" s="8">
        <v>0</v>
      </c>
      <c r="O225" s="9">
        <f t="shared" si="126"/>
        <v>381170.50999999995</v>
      </c>
      <c r="Q225" s="9">
        <f t="shared" si="119"/>
        <v>316964.65661329887</v>
      </c>
      <c r="R225" s="82"/>
      <c r="S225" s="9">
        <f t="shared" si="120"/>
        <v>16876.765274220743</v>
      </c>
      <c r="T225" s="82"/>
      <c r="U225" s="9">
        <f t="shared" si="121"/>
        <v>11951.587145027061</v>
      </c>
      <c r="V225" s="82"/>
      <c r="W225" s="9">
        <f t="shared" si="122"/>
        <v>15672.238014363593</v>
      </c>
      <c r="X225" s="82"/>
      <c r="Y225" s="9">
        <f t="shared" si="123"/>
        <v>19705.262953089743</v>
      </c>
      <c r="Z225" s="82"/>
      <c r="AA225" s="9">
        <f t="shared" si="124"/>
        <v>0</v>
      </c>
      <c r="AB225" s="138" t="s">
        <v>110</v>
      </c>
      <c r="AC225" s="9">
        <f t="shared" si="127"/>
        <v>381170.50999999995</v>
      </c>
    </row>
    <row r="226" spans="1:29" x14ac:dyDescent="0.25">
      <c r="A226" s="52">
        <f t="shared" si="125"/>
        <v>186</v>
      </c>
      <c r="B226" s="52"/>
      <c r="C226" s="74">
        <v>354</v>
      </c>
      <c r="D226" s="75"/>
      <c r="E226" s="76" t="s">
        <v>116</v>
      </c>
      <c r="F226" s="76"/>
      <c r="G226" s="139"/>
      <c r="I226" s="8">
        <v>187197.01000000013</v>
      </c>
      <c r="K226" s="8">
        <v>0</v>
      </c>
      <c r="O226" s="9">
        <f t="shared" si="126"/>
        <v>187197.01000000013</v>
      </c>
      <c r="Q226" s="9">
        <f t="shared" si="119"/>
        <v>155664.81256298217</v>
      </c>
      <c r="R226" s="82"/>
      <c r="S226" s="9">
        <f t="shared" si="120"/>
        <v>8288.3641701608958</v>
      </c>
      <c r="T226" s="82"/>
      <c r="U226" s="9">
        <f t="shared" si="121"/>
        <v>5869.5552767277404</v>
      </c>
      <c r="V226" s="82"/>
      <c r="W226" s="9">
        <f t="shared" si="122"/>
        <v>7696.8076473103965</v>
      </c>
      <c r="X226" s="82"/>
      <c r="Y226" s="9">
        <f t="shared" si="123"/>
        <v>9677.4703428189478</v>
      </c>
      <c r="Z226" s="82"/>
      <c r="AA226" s="9">
        <f t="shared" si="124"/>
        <v>0</v>
      </c>
      <c r="AB226" s="138" t="s">
        <v>110</v>
      </c>
      <c r="AC226" s="9">
        <f t="shared" si="127"/>
        <v>187197.01000000015</v>
      </c>
    </row>
    <row r="227" spans="1:29" x14ac:dyDescent="0.25">
      <c r="A227" s="52">
        <f t="shared" si="125"/>
        <v>187</v>
      </c>
      <c r="B227" s="52"/>
      <c r="C227" s="74">
        <v>355</v>
      </c>
      <c r="D227" s="75"/>
      <c r="E227" s="76" t="s">
        <v>117</v>
      </c>
      <c r="F227" s="76"/>
      <c r="G227" s="139"/>
      <c r="I227" s="8">
        <v>46870344.513913408</v>
      </c>
      <c r="K227" s="8">
        <v>0</v>
      </c>
      <c r="O227" s="9">
        <f t="shared" si="126"/>
        <v>46870344.513913408</v>
      </c>
      <c r="Q227" s="9">
        <f t="shared" si="119"/>
        <v>38975320.137435555</v>
      </c>
      <c r="R227" s="82"/>
      <c r="S227" s="9">
        <f t="shared" si="120"/>
        <v>2075238.7236965855</v>
      </c>
      <c r="T227" s="82"/>
      <c r="U227" s="9">
        <f t="shared" si="121"/>
        <v>1469617.9066304923</v>
      </c>
      <c r="V227" s="82"/>
      <c r="W227" s="9">
        <f t="shared" si="122"/>
        <v>1927124.9369141173</v>
      </c>
      <c r="X227" s="82"/>
      <c r="Y227" s="9">
        <f t="shared" si="123"/>
        <v>2423042.8092366615</v>
      </c>
      <c r="Z227" s="82"/>
      <c r="AA227" s="9">
        <f t="shared" si="124"/>
        <v>0</v>
      </c>
      <c r="AB227" s="138" t="s">
        <v>110</v>
      </c>
      <c r="AC227" s="9">
        <f t="shared" si="127"/>
        <v>46870344.513913408</v>
      </c>
    </row>
    <row r="228" spans="1:29" x14ac:dyDescent="0.25">
      <c r="A228" s="52">
        <f t="shared" si="125"/>
        <v>188</v>
      </c>
      <c r="B228" s="52"/>
      <c r="C228" s="74">
        <v>356</v>
      </c>
      <c r="D228" s="75"/>
      <c r="E228" s="76" t="s">
        <v>118</v>
      </c>
      <c r="F228" s="76"/>
      <c r="G228" s="139"/>
      <c r="I228" s="8">
        <v>31505853.975822337</v>
      </c>
      <c r="K228" s="8">
        <v>0</v>
      </c>
      <c r="O228" s="9">
        <f t="shared" si="126"/>
        <v>31505853.975822337</v>
      </c>
      <c r="Q228" s="9">
        <f t="shared" si="119"/>
        <v>26198884.553674586</v>
      </c>
      <c r="R228" s="82"/>
      <c r="S228" s="9">
        <f t="shared" si="120"/>
        <v>1394958.1312411288</v>
      </c>
      <c r="T228" s="82"/>
      <c r="U228" s="9">
        <f t="shared" si="121"/>
        <v>987864.87803198106</v>
      </c>
      <c r="V228" s="82"/>
      <c r="W228" s="9">
        <f t="shared" si="122"/>
        <v>1295397.2812715003</v>
      </c>
      <c r="X228" s="82"/>
      <c r="Y228" s="9">
        <f t="shared" si="123"/>
        <v>1628749.1316031432</v>
      </c>
      <c r="Z228" s="82"/>
      <c r="AA228" s="9">
        <f t="shared" si="124"/>
        <v>0</v>
      </c>
      <c r="AB228" s="138" t="s">
        <v>110</v>
      </c>
      <c r="AC228" s="9">
        <f t="shared" si="127"/>
        <v>31505853.975822337</v>
      </c>
    </row>
    <row r="229" spans="1:29" x14ac:dyDescent="0.25">
      <c r="A229" s="52">
        <f>+A228+1</f>
        <v>189</v>
      </c>
      <c r="B229" s="52"/>
      <c r="C229" s="74"/>
      <c r="D229" s="75"/>
      <c r="E229" s="86" t="s">
        <v>213</v>
      </c>
      <c r="F229" s="76"/>
      <c r="G229" s="76"/>
      <c r="I229" s="34">
        <f>SUM(I221:I228)</f>
        <v>134663254.93666273</v>
      </c>
      <c r="K229" s="34">
        <f>SUM(K221:K228)</f>
        <v>0</v>
      </c>
      <c r="O229" s="13">
        <f>SUM(O221:O228)</f>
        <v>134663254.93666273</v>
      </c>
      <c r="Q229" s="13">
        <f>SUM(Q221:Q228)</f>
        <v>111980048.92725942</v>
      </c>
      <c r="S229" s="13">
        <f>SUM(S219:S228)</f>
        <v>5962371.3928672103</v>
      </c>
      <c r="U229" s="13">
        <f>SUM(U221:U228)</f>
        <v>4222361.3432437899</v>
      </c>
      <c r="W229" s="13">
        <f>SUM(W221:W228)</f>
        <v>5536825.4568180051</v>
      </c>
      <c r="Y229" s="13">
        <f>SUM(Y221:Y228)</f>
        <v>6961647.816474312</v>
      </c>
      <c r="AA229" s="13">
        <f>SUM(AA221:AA228)</f>
        <v>0</v>
      </c>
      <c r="AB229" s="141"/>
      <c r="AC229" s="13">
        <f>SUM(AC221:AC228)</f>
        <v>134663254.93666273</v>
      </c>
    </row>
    <row r="230" spans="1:29" x14ac:dyDescent="0.25">
      <c r="A230" s="52"/>
      <c r="C230" s="83"/>
      <c r="I230" s="8"/>
      <c r="K230" s="8"/>
      <c r="O230" s="9"/>
      <c r="Q230" s="9"/>
      <c r="S230" s="9"/>
      <c r="U230" s="9"/>
      <c r="W230" s="9"/>
      <c r="Y230" s="9"/>
      <c r="AA230" s="9"/>
      <c r="AB230" s="141"/>
      <c r="AC230" s="9"/>
    </row>
    <row r="231" spans="1:29" x14ac:dyDescent="0.25">
      <c r="A231" s="52">
        <f>+A229+1</f>
        <v>190</v>
      </c>
      <c r="C231" s="74"/>
      <c r="D231" s="75"/>
      <c r="E231" s="87" t="s">
        <v>120</v>
      </c>
      <c r="I231" s="8"/>
      <c r="K231" s="8"/>
      <c r="O231" s="9"/>
      <c r="Q231" s="9"/>
      <c r="S231" s="9"/>
      <c r="U231" s="9"/>
      <c r="W231" s="9"/>
      <c r="Y231" s="9"/>
      <c r="AA231" s="9"/>
      <c r="AB231" s="141"/>
      <c r="AC231" s="9"/>
    </row>
    <row r="232" spans="1:29" x14ac:dyDescent="0.25">
      <c r="A232" s="52">
        <f t="shared" ref="A232:A237" si="128">+A231+1</f>
        <v>191</v>
      </c>
      <c r="C232" s="74">
        <v>350</v>
      </c>
      <c r="D232" s="75"/>
      <c r="E232" s="76" t="s">
        <v>54</v>
      </c>
      <c r="G232" s="16" t="s">
        <v>199</v>
      </c>
      <c r="I232" s="8">
        <v>0</v>
      </c>
      <c r="K232" s="8">
        <v>0</v>
      </c>
      <c r="O232" s="9">
        <f t="shared" ref="O232:O237" si="129">+I232+K232</f>
        <v>0</v>
      </c>
      <c r="Q232" s="9">
        <f t="shared" ref="Q232:Q237" si="130">O232*$C$337</f>
        <v>0</v>
      </c>
      <c r="R232" s="82"/>
      <c r="S232" s="9">
        <f t="shared" ref="S232:S237" si="131">O232*$C$338</f>
        <v>0</v>
      </c>
      <c r="T232" s="82"/>
      <c r="U232" s="9">
        <f t="shared" ref="U232:U237" si="132">O232*$C$339</f>
        <v>0</v>
      </c>
      <c r="V232" s="82"/>
      <c r="W232" s="9">
        <f t="shared" ref="W232:W237" si="133">O232*$C$340</f>
        <v>0</v>
      </c>
      <c r="X232" s="82"/>
      <c r="Y232" s="9">
        <f t="shared" ref="Y232:Y237" si="134">O232*$C$341</f>
        <v>0</v>
      </c>
      <c r="Z232" s="82"/>
      <c r="AA232" s="9">
        <f t="shared" ref="AA232:AA237" si="135">O232*$C$342</f>
        <v>0</v>
      </c>
      <c r="AB232" s="138" t="s">
        <v>121</v>
      </c>
      <c r="AC232" s="9">
        <f t="shared" ref="AC232:AC237" si="136">SUM(Q232:AB232)</f>
        <v>0</v>
      </c>
    </row>
    <row r="233" spans="1:29" x14ac:dyDescent="0.25">
      <c r="A233" s="52">
        <f t="shared" si="128"/>
        <v>192</v>
      </c>
      <c r="C233" s="74">
        <v>352</v>
      </c>
      <c r="D233" s="75"/>
      <c r="E233" s="76" t="s">
        <v>56</v>
      </c>
      <c r="I233" s="8">
        <v>0</v>
      </c>
      <c r="K233" s="8">
        <v>0</v>
      </c>
      <c r="O233" s="9">
        <f t="shared" si="129"/>
        <v>0</v>
      </c>
      <c r="Q233" s="9">
        <f t="shared" si="130"/>
        <v>0</v>
      </c>
      <c r="R233" s="82"/>
      <c r="S233" s="9">
        <f t="shared" si="131"/>
        <v>0</v>
      </c>
      <c r="T233" s="82"/>
      <c r="U233" s="9">
        <f t="shared" si="132"/>
        <v>0</v>
      </c>
      <c r="V233" s="82"/>
      <c r="W233" s="9">
        <f t="shared" si="133"/>
        <v>0</v>
      </c>
      <c r="X233" s="82"/>
      <c r="Y233" s="9">
        <f t="shared" si="134"/>
        <v>0</v>
      </c>
      <c r="Z233" s="82"/>
      <c r="AA233" s="9">
        <f t="shared" si="135"/>
        <v>0</v>
      </c>
      <c r="AB233" s="138" t="s">
        <v>121</v>
      </c>
      <c r="AC233" s="9">
        <f t="shared" si="136"/>
        <v>0</v>
      </c>
    </row>
    <row r="234" spans="1:29" x14ac:dyDescent="0.25">
      <c r="A234" s="52">
        <f t="shared" si="128"/>
        <v>193</v>
      </c>
      <c r="C234" s="74">
        <v>353</v>
      </c>
      <c r="D234" s="75"/>
      <c r="E234" s="76" t="s">
        <v>113</v>
      </c>
      <c r="I234" s="8">
        <v>391015.64155</v>
      </c>
      <c r="K234" s="8">
        <v>0</v>
      </c>
      <c r="O234" s="9">
        <f t="shared" si="129"/>
        <v>391015.64155</v>
      </c>
      <c r="Q234" s="9">
        <f t="shared" si="130"/>
        <v>342877.052681748</v>
      </c>
      <c r="R234" s="82"/>
      <c r="S234" s="9">
        <f t="shared" si="131"/>
        <v>18256.46934221527</v>
      </c>
      <c r="T234" s="82"/>
      <c r="U234" s="9">
        <f t="shared" si="132"/>
        <v>12928.649581759108</v>
      </c>
      <c r="V234" s="82"/>
      <c r="W234" s="9">
        <f t="shared" si="133"/>
        <v>16953.469944277625</v>
      </c>
      <c r="X234" s="82"/>
      <c r="Y234" s="9">
        <f t="shared" si="134"/>
        <v>0</v>
      </c>
      <c r="Z234" s="82"/>
      <c r="AA234" s="9">
        <f t="shared" si="135"/>
        <v>0</v>
      </c>
      <c r="AB234" s="138" t="s">
        <v>121</v>
      </c>
      <c r="AC234" s="9">
        <f t="shared" si="136"/>
        <v>391015.64155</v>
      </c>
    </row>
    <row r="235" spans="1:29" x14ac:dyDescent="0.25">
      <c r="A235" s="52">
        <f t="shared" si="128"/>
        <v>194</v>
      </c>
      <c r="C235" s="74">
        <v>354</v>
      </c>
      <c r="D235" s="75"/>
      <c r="E235" s="76" t="s">
        <v>116</v>
      </c>
      <c r="I235" s="8">
        <v>13063.609060000001</v>
      </c>
      <c r="K235" s="8">
        <v>0</v>
      </c>
      <c r="O235" s="9">
        <f t="shared" si="129"/>
        <v>13063.609060000001</v>
      </c>
      <c r="Q235" s="9">
        <f t="shared" si="130"/>
        <v>11455.326324347601</v>
      </c>
      <c r="R235" s="82"/>
      <c r="S235" s="9">
        <f t="shared" si="131"/>
        <v>609.93820440832349</v>
      </c>
      <c r="T235" s="82"/>
      <c r="U235" s="9">
        <f t="shared" si="132"/>
        <v>431.93879186093011</v>
      </c>
      <c r="V235" s="82"/>
      <c r="W235" s="9">
        <f t="shared" si="133"/>
        <v>566.40573938314583</v>
      </c>
      <c r="X235" s="82"/>
      <c r="Y235" s="9">
        <f t="shared" si="134"/>
        <v>0</v>
      </c>
      <c r="Z235" s="82"/>
      <c r="AA235" s="9">
        <f t="shared" si="135"/>
        <v>0</v>
      </c>
      <c r="AB235" s="138" t="s">
        <v>121</v>
      </c>
      <c r="AC235" s="9">
        <f t="shared" si="136"/>
        <v>13063.609060000001</v>
      </c>
    </row>
    <row r="236" spans="1:29" x14ac:dyDescent="0.25">
      <c r="A236" s="52">
        <f t="shared" si="128"/>
        <v>195</v>
      </c>
      <c r="C236" s="74">
        <v>355</v>
      </c>
      <c r="D236" s="75"/>
      <c r="E236" s="76" t="s">
        <v>117</v>
      </c>
      <c r="I236" s="8">
        <v>651521.33487000002</v>
      </c>
      <c r="K236" s="8">
        <v>0</v>
      </c>
      <c r="O236" s="9">
        <f t="shared" si="129"/>
        <v>651521.33487000002</v>
      </c>
      <c r="Q236" s="9">
        <f t="shared" si="130"/>
        <v>571311.4548921138</v>
      </c>
      <c r="R236" s="82"/>
      <c r="S236" s="9">
        <f t="shared" si="131"/>
        <v>30419.446211162249</v>
      </c>
      <c r="T236" s="82"/>
      <c r="U236" s="9">
        <f t="shared" si="132"/>
        <v>21542.082051203717</v>
      </c>
      <c r="V236" s="82"/>
      <c r="W236" s="9">
        <f t="shared" si="133"/>
        <v>28248.351715520221</v>
      </c>
      <c r="X236" s="82"/>
      <c r="Y236" s="9">
        <f t="shared" si="134"/>
        <v>0</v>
      </c>
      <c r="Z236" s="82"/>
      <c r="AA236" s="9">
        <f t="shared" si="135"/>
        <v>0</v>
      </c>
      <c r="AB236" s="138" t="s">
        <v>121</v>
      </c>
      <c r="AC236" s="9">
        <f t="shared" si="136"/>
        <v>651521.33487000002</v>
      </c>
    </row>
    <row r="237" spans="1:29" x14ac:dyDescent="0.25">
      <c r="A237" s="52">
        <f t="shared" si="128"/>
        <v>196</v>
      </c>
      <c r="C237" s="74">
        <v>356</v>
      </c>
      <c r="D237" s="75"/>
      <c r="E237" s="76" t="s">
        <v>118</v>
      </c>
      <c r="I237" s="8">
        <v>560135.85557999997</v>
      </c>
      <c r="K237" s="8">
        <v>0</v>
      </c>
      <c r="O237" s="9">
        <f t="shared" si="129"/>
        <v>560135.85557999997</v>
      </c>
      <c r="Q237" s="9">
        <f t="shared" si="130"/>
        <v>491176.59462756</v>
      </c>
      <c r="R237" s="82"/>
      <c r="S237" s="9">
        <f t="shared" si="131"/>
        <v>26152.670093541914</v>
      </c>
      <c r="T237" s="82"/>
      <c r="U237" s="9">
        <f t="shared" si="132"/>
        <v>18520.487227226746</v>
      </c>
      <c r="V237" s="82"/>
      <c r="W237" s="9">
        <f t="shared" si="133"/>
        <v>24286.103631671358</v>
      </c>
      <c r="X237" s="82"/>
      <c r="Y237" s="9">
        <f t="shared" si="134"/>
        <v>0</v>
      </c>
      <c r="Z237" s="82"/>
      <c r="AA237" s="9">
        <f t="shared" si="135"/>
        <v>0</v>
      </c>
      <c r="AB237" s="138" t="s">
        <v>121</v>
      </c>
      <c r="AC237" s="9">
        <f t="shared" si="136"/>
        <v>560135.85558000009</v>
      </c>
    </row>
    <row r="238" spans="1:29" x14ac:dyDescent="0.25">
      <c r="A238" s="52"/>
      <c r="C238" s="74"/>
      <c r="D238" s="75"/>
      <c r="E238" s="76"/>
      <c r="I238" s="8"/>
      <c r="K238" s="8"/>
      <c r="O238" s="9"/>
      <c r="Q238" s="9"/>
      <c r="R238" s="82"/>
      <c r="S238" s="9"/>
      <c r="T238" s="82"/>
      <c r="U238" s="9"/>
      <c r="V238" s="82"/>
      <c r="W238" s="9"/>
      <c r="X238" s="82"/>
      <c r="Y238" s="9"/>
      <c r="Z238" s="82"/>
      <c r="AA238" s="9"/>
      <c r="AB238" s="138"/>
      <c r="AC238" s="9"/>
    </row>
    <row r="239" spans="1:29" x14ac:dyDescent="0.25">
      <c r="A239" s="52">
        <f>+A237+1</f>
        <v>197</v>
      </c>
      <c r="C239" s="74"/>
      <c r="D239" s="75"/>
      <c r="E239" s="87" t="s">
        <v>122</v>
      </c>
      <c r="I239" s="8"/>
      <c r="K239" s="8"/>
      <c r="O239" s="9"/>
      <c r="Q239" s="9"/>
      <c r="S239" s="9"/>
      <c r="U239" s="9"/>
      <c r="W239" s="9"/>
      <c r="Y239" s="9"/>
      <c r="AA239" s="9"/>
      <c r="AB239" s="141"/>
      <c r="AC239" s="9"/>
    </row>
    <row r="240" spans="1:29" x14ac:dyDescent="0.25">
      <c r="A240" s="52">
        <f t="shared" ref="A240:A245" si="137">+A239+1</f>
        <v>198</v>
      </c>
      <c r="C240" s="74">
        <v>350</v>
      </c>
      <c r="D240" s="75"/>
      <c r="E240" s="76" t="s">
        <v>54</v>
      </c>
      <c r="G240" s="16" t="s">
        <v>199</v>
      </c>
      <c r="I240" s="8">
        <v>0</v>
      </c>
      <c r="K240" s="8">
        <v>0</v>
      </c>
      <c r="O240" s="9">
        <f t="shared" ref="O240:O245" si="138">+I240+K240</f>
        <v>0</v>
      </c>
      <c r="Q240" s="9">
        <f t="shared" ref="Q240:Q245" si="139">O240*$C$337</f>
        <v>0</v>
      </c>
      <c r="R240" s="82"/>
      <c r="S240" s="9">
        <f t="shared" ref="S240:S245" si="140">O240*$C$338</f>
        <v>0</v>
      </c>
      <c r="T240" s="82"/>
      <c r="U240" s="9">
        <f t="shared" ref="U240:U245" si="141">O240*$C$339</f>
        <v>0</v>
      </c>
      <c r="V240" s="82"/>
      <c r="W240" s="9">
        <f t="shared" ref="W240:W245" si="142">O240*$C$340</f>
        <v>0</v>
      </c>
      <c r="X240" s="82"/>
      <c r="Y240" s="9">
        <f t="shared" ref="Y240:Y245" si="143">O240*$C$341</f>
        <v>0</v>
      </c>
      <c r="Z240" s="82"/>
      <c r="AA240" s="9">
        <f t="shared" ref="AA240:AA245" si="144">O240*$C$342</f>
        <v>0</v>
      </c>
      <c r="AB240" s="138" t="s">
        <v>121</v>
      </c>
      <c r="AC240" s="9">
        <f t="shared" ref="AC240:AC245" si="145">SUM(Q240:AB240)</f>
        <v>0</v>
      </c>
    </row>
    <row r="241" spans="1:29" x14ac:dyDescent="0.25">
      <c r="A241" s="52">
        <f t="shared" si="137"/>
        <v>199</v>
      </c>
      <c r="C241" s="74">
        <v>352</v>
      </c>
      <c r="D241" s="75"/>
      <c r="E241" s="76" t="s">
        <v>56</v>
      </c>
      <c r="I241" s="8">
        <v>0</v>
      </c>
      <c r="K241" s="8">
        <v>0</v>
      </c>
      <c r="O241" s="9">
        <f t="shared" si="138"/>
        <v>0</v>
      </c>
      <c r="Q241" s="9">
        <f t="shared" si="139"/>
        <v>0</v>
      </c>
      <c r="R241" s="82"/>
      <c r="S241" s="9">
        <f t="shared" si="140"/>
        <v>0</v>
      </c>
      <c r="T241" s="82"/>
      <c r="U241" s="9">
        <f t="shared" si="141"/>
        <v>0</v>
      </c>
      <c r="V241" s="82"/>
      <c r="W241" s="9">
        <f t="shared" si="142"/>
        <v>0</v>
      </c>
      <c r="X241" s="82"/>
      <c r="Y241" s="9">
        <f t="shared" si="143"/>
        <v>0</v>
      </c>
      <c r="Z241" s="82"/>
      <c r="AA241" s="9">
        <f t="shared" si="144"/>
        <v>0</v>
      </c>
      <c r="AB241" s="138" t="s">
        <v>121</v>
      </c>
      <c r="AC241" s="9">
        <f t="shared" si="145"/>
        <v>0</v>
      </c>
    </row>
    <row r="242" spans="1:29" x14ac:dyDescent="0.25">
      <c r="A242" s="52">
        <f t="shared" si="137"/>
        <v>200</v>
      </c>
      <c r="C242" s="74">
        <v>353</v>
      </c>
      <c r="D242" s="75"/>
      <c r="E242" s="76" t="s">
        <v>113</v>
      </c>
      <c r="I242" s="8">
        <v>211086.71726999999</v>
      </c>
      <c r="K242" s="8">
        <v>0</v>
      </c>
      <c r="O242" s="9">
        <f t="shared" si="138"/>
        <v>211086.71726999999</v>
      </c>
      <c r="Q242" s="9">
        <f t="shared" si="139"/>
        <v>185099.47886201902</v>
      </c>
      <c r="R242" s="82"/>
      <c r="S242" s="9">
        <f t="shared" si="140"/>
        <v>9855.6113180342854</v>
      </c>
      <c r="T242" s="82"/>
      <c r="U242" s="9">
        <f t="shared" si="141"/>
        <v>6979.4297438577451</v>
      </c>
      <c r="V242" s="82"/>
      <c r="W242" s="9">
        <f t="shared" si="142"/>
        <v>9152.1973460889385</v>
      </c>
      <c r="X242" s="82"/>
      <c r="Y242" s="9">
        <f t="shared" si="143"/>
        <v>0</v>
      </c>
      <c r="Z242" s="82"/>
      <c r="AA242" s="9">
        <f t="shared" si="144"/>
        <v>0</v>
      </c>
      <c r="AB242" s="138" t="s">
        <v>121</v>
      </c>
      <c r="AC242" s="9">
        <f t="shared" si="145"/>
        <v>211086.71726999999</v>
      </c>
    </row>
    <row r="243" spans="1:29" x14ac:dyDescent="0.25">
      <c r="A243" s="52">
        <f t="shared" si="137"/>
        <v>201</v>
      </c>
      <c r="C243" s="74">
        <v>354</v>
      </c>
      <c r="D243" s="75"/>
      <c r="E243" s="76" t="s">
        <v>116</v>
      </c>
      <c r="I243" s="8">
        <v>0</v>
      </c>
      <c r="K243" s="8">
        <v>0</v>
      </c>
      <c r="O243" s="9">
        <f t="shared" si="138"/>
        <v>0</v>
      </c>
      <c r="Q243" s="9">
        <f t="shared" si="139"/>
        <v>0</v>
      </c>
      <c r="R243" s="82"/>
      <c r="S243" s="9">
        <f t="shared" si="140"/>
        <v>0</v>
      </c>
      <c r="T243" s="82"/>
      <c r="U243" s="9">
        <f t="shared" si="141"/>
        <v>0</v>
      </c>
      <c r="V243" s="82"/>
      <c r="W243" s="9">
        <f t="shared" si="142"/>
        <v>0</v>
      </c>
      <c r="X243" s="82"/>
      <c r="Y243" s="9">
        <f t="shared" si="143"/>
        <v>0</v>
      </c>
      <c r="Z243" s="82"/>
      <c r="AA243" s="9">
        <f t="shared" si="144"/>
        <v>0</v>
      </c>
      <c r="AB243" s="138" t="s">
        <v>121</v>
      </c>
      <c r="AC243" s="9">
        <f t="shared" si="145"/>
        <v>0</v>
      </c>
    </row>
    <row r="244" spans="1:29" x14ac:dyDescent="0.25">
      <c r="A244" s="52">
        <f t="shared" si="137"/>
        <v>202</v>
      </c>
      <c r="C244" s="74">
        <v>355</v>
      </c>
      <c r="D244" s="75"/>
      <c r="E244" s="76" t="s">
        <v>117</v>
      </c>
      <c r="I244" s="8">
        <v>199709.64200000002</v>
      </c>
      <c r="K244" s="8">
        <v>0</v>
      </c>
      <c r="O244" s="9">
        <f t="shared" si="138"/>
        <v>199709.64200000002</v>
      </c>
      <c r="Q244" s="9">
        <f t="shared" si="139"/>
        <v>175123.05433523402</v>
      </c>
      <c r="R244" s="82"/>
      <c r="S244" s="9">
        <f t="shared" si="140"/>
        <v>9324.4171564721582</v>
      </c>
      <c r="T244" s="82"/>
      <c r="U244" s="9">
        <f t="shared" si="141"/>
        <v>6603.2549728228678</v>
      </c>
      <c r="V244" s="82"/>
      <c r="W244" s="9">
        <f t="shared" si="142"/>
        <v>8658.9155354709746</v>
      </c>
      <c r="X244" s="82"/>
      <c r="Y244" s="9">
        <f t="shared" si="143"/>
        <v>0</v>
      </c>
      <c r="Z244" s="82"/>
      <c r="AA244" s="9">
        <f t="shared" si="144"/>
        <v>0</v>
      </c>
      <c r="AB244" s="138" t="s">
        <v>121</v>
      </c>
      <c r="AC244" s="9">
        <f t="shared" si="145"/>
        <v>199709.64200000002</v>
      </c>
    </row>
    <row r="245" spans="1:29" x14ac:dyDescent="0.25">
      <c r="A245" s="52">
        <f t="shared" si="137"/>
        <v>203</v>
      </c>
      <c r="C245" s="74">
        <v>356</v>
      </c>
      <c r="D245" s="75"/>
      <c r="E245" s="76" t="s">
        <v>118</v>
      </c>
      <c r="I245" s="8">
        <v>167478.52226</v>
      </c>
      <c r="K245" s="8">
        <v>0</v>
      </c>
      <c r="O245" s="9">
        <f t="shared" si="138"/>
        <v>167478.52226</v>
      </c>
      <c r="Q245" s="9">
        <f t="shared" si="139"/>
        <v>146859.96159225341</v>
      </c>
      <c r="R245" s="82"/>
      <c r="S245" s="9">
        <f t="shared" si="140"/>
        <v>7819.5503765499116</v>
      </c>
      <c r="T245" s="82"/>
      <c r="U245" s="9">
        <f t="shared" si="141"/>
        <v>5537.5562936233709</v>
      </c>
      <c r="V245" s="82"/>
      <c r="W245" s="9">
        <f t="shared" si="142"/>
        <v>7261.4539975733123</v>
      </c>
      <c r="X245" s="82"/>
      <c r="Y245" s="9">
        <f t="shared" si="143"/>
        <v>0</v>
      </c>
      <c r="Z245" s="82"/>
      <c r="AA245" s="9">
        <f t="shared" si="144"/>
        <v>0</v>
      </c>
      <c r="AB245" s="138" t="s">
        <v>121</v>
      </c>
      <c r="AC245" s="9">
        <f t="shared" si="145"/>
        <v>167478.52226000003</v>
      </c>
    </row>
    <row r="246" spans="1:29" x14ac:dyDescent="0.25">
      <c r="A246" s="52"/>
      <c r="C246" s="74"/>
      <c r="D246" s="75"/>
      <c r="E246" s="76"/>
      <c r="I246" s="8"/>
      <c r="K246" s="8"/>
      <c r="O246" s="9"/>
      <c r="Q246" s="9"/>
      <c r="R246" s="82"/>
      <c r="S246" s="9"/>
      <c r="T246" s="82"/>
      <c r="U246" s="9"/>
      <c r="V246" s="82"/>
      <c r="W246" s="9"/>
      <c r="X246" s="82"/>
      <c r="Y246" s="9"/>
      <c r="Z246" s="82"/>
      <c r="AA246" s="9"/>
      <c r="AB246" s="138"/>
      <c r="AC246" s="9"/>
    </row>
    <row r="247" spans="1:29" x14ac:dyDescent="0.25">
      <c r="A247" s="52">
        <f>+A245+1</f>
        <v>204</v>
      </c>
      <c r="C247" s="74"/>
      <c r="D247" s="75"/>
      <c r="E247" s="87" t="s">
        <v>123</v>
      </c>
      <c r="I247" s="8"/>
      <c r="K247" s="8"/>
      <c r="O247" s="9"/>
      <c r="Q247" s="9"/>
      <c r="S247" s="9"/>
      <c r="U247" s="9"/>
      <c r="W247" s="9"/>
      <c r="Y247" s="9"/>
      <c r="AA247" s="9"/>
      <c r="AB247" s="141"/>
      <c r="AC247" s="9"/>
    </row>
    <row r="248" spans="1:29" x14ac:dyDescent="0.25">
      <c r="A248" s="52">
        <f>+A247+1</f>
        <v>205</v>
      </c>
      <c r="C248" s="74">
        <v>350</v>
      </c>
      <c r="D248" s="75"/>
      <c r="E248" s="76" t="s">
        <v>54</v>
      </c>
      <c r="G248" s="16" t="s">
        <v>199</v>
      </c>
      <c r="I248" s="8">
        <v>0</v>
      </c>
      <c r="K248" s="8">
        <v>0</v>
      </c>
      <c r="O248" s="9">
        <f t="shared" ref="O248:O253" si="146">+I248+K248</f>
        <v>0</v>
      </c>
      <c r="Q248" s="9">
        <f t="shared" ref="Q248:Q253" si="147">O248*$C$337</f>
        <v>0</v>
      </c>
      <c r="R248" s="82"/>
      <c r="S248" s="9">
        <f t="shared" ref="S248:S253" si="148">O248*$C$338</f>
        <v>0</v>
      </c>
      <c r="T248" s="82"/>
      <c r="U248" s="9">
        <f t="shared" ref="U248:U253" si="149">O248*$C$339</f>
        <v>0</v>
      </c>
      <c r="V248" s="82"/>
      <c r="W248" s="9">
        <f t="shared" ref="W248:W253" si="150">O248*$C$340</f>
        <v>0</v>
      </c>
      <c r="X248" s="82"/>
      <c r="Y248" s="9">
        <f t="shared" ref="Y248:Y253" si="151">O248*$C$341</f>
        <v>0</v>
      </c>
      <c r="Z248" s="82"/>
      <c r="AA248" s="9">
        <f t="shared" ref="AA248:AA253" si="152">O248*$C$342</f>
        <v>0</v>
      </c>
      <c r="AB248" s="138" t="s">
        <v>121</v>
      </c>
      <c r="AC248" s="9">
        <f t="shared" ref="AC248:AC253" si="153">SUM(Q248:AB248)</f>
        <v>0</v>
      </c>
    </row>
    <row r="249" spans="1:29" x14ac:dyDescent="0.25">
      <c r="A249" s="52">
        <f t="shared" ref="A249:A254" si="154">+A248+1</f>
        <v>206</v>
      </c>
      <c r="C249" s="74">
        <v>352</v>
      </c>
      <c r="D249" s="75"/>
      <c r="E249" s="76" t="s">
        <v>56</v>
      </c>
      <c r="I249" s="8">
        <v>0</v>
      </c>
      <c r="K249" s="8">
        <v>0</v>
      </c>
      <c r="O249" s="9">
        <f t="shared" si="146"/>
        <v>0</v>
      </c>
      <c r="Q249" s="9">
        <f t="shared" si="147"/>
        <v>0</v>
      </c>
      <c r="R249" s="82"/>
      <c r="S249" s="9">
        <f t="shared" si="148"/>
        <v>0</v>
      </c>
      <c r="T249" s="82"/>
      <c r="U249" s="9">
        <f t="shared" si="149"/>
        <v>0</v>
      </c>
      <c r="V249" s="82"/>
      <c r="W249" s="9">
        <f t="shared" si="150"/>
        <v>0</v>
      </c>
      <c r="X249" s="82"/>
      <c r="Y249" s="9">
        <f t="shared" si="151"/>
        <v>0</v>
      </c>
      <c r="Z249" s="82"/>
      <c r="AA249" s="9">
        <f t="shared" si="152"/>
        <v>0</v>
      </c>
      <c r="AB249" s="138" t="s">
        <v>121</v>
      </c>
      <c r="AC249" s="9">
        <f t="shared" si="153"/>
        <v>0</v>
      </c>
    </row>
    <row r="250" spans="1:29" x14ac:dyDescent="0.25">
      <c r="A250" s="52">
        <f t="shared" si="154"/>
        <v>207</v>
      </c>
      <c r="C250" s="74">
        <v>353</v>
      </c>
      <c r="D250" s="75"/>
      <c r="E250" s="76" t="s">
        <v>113</v>
      </c>
      <c r="I250" s="8">
        <v>173208.96004000001</v>
      </c>
      <c r="K250" s="8">
        <v>0</v>
      </c>
      <c r="O250" s="9">
        <f>+I250+K250</f>
        <v>173208.96004000001</v>
      </c>
      <c r="Q250" s="9">
        <f t="shared" si="147"/>
        <v>151884.91560379593</v>
      </c>
      <c r="R250" s="82"/>
      <c r="S250" s="9">
        <f t="shared" si="148"/>
        <v>8087.1037696401072</v>
      </c>
      <c r="T250" s="82"/>
      <c r="U250" s="9">
        <f t="shared" si="149"/>
        <v>5727.0290771519549</v>
      </c>
      <c r="V250" s="82"/>
      <c r="W250" s="9">
        <f t="shared" si="150"/>
        <v>7509.9115894120278</v>
      </c>
      <c r="X250" s="82"/>
      <c r="Y250" s="9">
        <f t="shared" si="151"/>
        <v>0</v>
      </c>
      <c r="Z250" s="82"/>
      <c r="AA250" s="9">
        <f t="shared" si="152"/>
        <v>0</v>
      </c>
      <c r="AB250" s="138" t="s">
        <v>121</v>
      </c>
      <c r="AC250" s="9">
        <f t="shared" si="153"/>
        <v>173208.96004000003</v>
      </c>
    </row>
    <row r="251" spans="1:29" x14ac:dyDescent="0.25">
      <c r="A251" s="52">
        <f t="shared" si="154"/>
        <v>208</v>
      </c>
      <c r="C251" s="74">
        <v>354</v>
      </c>
      <c r="D251" s="75"/>
      <c r="E251" s="76" t="s">
        <v>116</v>
      </c>
      <c r="I251" s="8">
        <v>25229.368330000001</v>
      </c>
      <c r="K251" s="8">
        <v>0</v>
      </c>
      <c r="O251" s="9">
        <f t="shared" si="146"/>
        <v>25229.368330000001</v>
      </c>
      <c r="Q251" s="9">
        <f t="shared" si="147"/>
        <v>22123.33864630443</v>
      </c>
      <c r="R251" s="82"/>
      <c r="S251" s="9">
        <f t="shared" si="148"/>
        <v>1177.9559191398846</v>
      </c>
      <c r="T251" s="82"/>
      <c r="U251" s="9">
        <f t="shared" si="149"/>
        <v>834.19082933538209</v>
      </c>
      <c r="V251" s="82"/>
      <c r="W251" s="9">
        <f t="shared" si="150"/>
        <v>1093.8829352203054</v>
      </c>
      <c r="X251" s="82"/>
      <c r="Y251" s="9">
        <f t="shared" si="151"/>
        <v>0</v>
      </c>
      <c r="Z251" s="82"/>
      <c r="AA251" s="9">
        <f t="shared" si="152"/>
        <v>0</v>
      </c>
      <c r="AB251" s="138" t="s">
        <v>121</v>
      </c>
      <c r="AC251" s="9">
        <f t="shared" si="153"/>
        <v>25229.368330000001</v>
      </c>
    </row>
    <row r="252" spans="1:29" x14ac:dyDescent="0.25">
      <c r="A252" s="52">
        <f t="shared" si="154"/>
        <v>209</v>
      </c>
      <c r="C252" s="74">
        <v>355</v>
      </c>
      <c r="D252" s="75"/>
      <c r="E252" s="76" t="s">
        <v>117</v>
      </c>
      <c r="I252" s="8">
        <v>389640.98311999999</v>
      </c>
      <c r="K252" s="8">
        <v>0</v>
      </c>
      <c r="O252" s="9">
        <f t="shared" si="146"/>
        <v>389640.98311999999</v>
      </c>
      <c r="Q252" s="9">
        <f t="shared" si="147"/>
        <v>341671.63074759184</v>
      </c>
      <c r="R252" s="82"/>
      <c r="S252" s="9">
        <f t="shared" si="148"/>
        <v>18192.286719280211</v>
      </c>
      <c r="T252" s="82"/>
      <c r="U252" s="9">
        <f t="shared" si="149"/>
        <v>12883.197494303909</v>
      </c>
      <c r="V252" s="82"/>
      <c r="W252" s="9">
        <f t="shared" si="150"/>
        <v>16893.868158824054</v>
      </c>
      <c r="X252" s="82"/>
      <c r="Y252" s="9">
        <f t="shared" si="151"/>
        <v>0</v>
      </c>
      <c r="Z252" s="82"/>
      <c r="AA252" s="9">
        <f t="shared" si="152"/>
        <v>0</v>
      </c>
      <c r="AB252" s="138" t="s">
        <v>121</v>
      </c>
      <c r="AC252" s="9">
        <f t="shared" si="153"/>
        <v>389640.98312000005</v>
      </c>
    </row>
    <row r="253" spans="1:29" x14ac:dyDescent="0.25">
      <c r="A253" s="52">
        <f t="shared" si="154"/>
        <v>210</v>
      </c>
      <c r="C253" s="74">
        <v>356</v>
      </c>
      <c r="D253" s="75"/>
      <c r="E253" s="76" t="s">
        <v>118</v>
      </c>
      <c r="I253" s="8">
        <v>340523.90882000001</v>
      </c>
      <c r="K253" s="8">
        <v>0</v>
      </c>
      <c r="O253" s="9">
        <f t="shared" si="146"/>
        <v>340523.90882000001</v>
      </c>
      <c r="Q253" s="9">
        <f t="shared" si="147"/>
        <v>298601.44152044063</v>
      </c>
      <c r="R253" s="82"/>
      <c r="S253" s="9">
        <f t="shared" si="148"/>
        <v>15899.016921727636</v>
      </c>
      <c r="T253" s="82"/>
      <c r="U253" s="9">
        <f t="shared" si="149"/>
        <v>11259.176931881664</v>
      </c>
      <c r="V253" s="82"/>
      <c r="W253" s="9">
        <f t="shared" si="150"/>
        <v>14764.273445950092</v>
      </c>
      <c r="X253" s="82"/>
      <c r="Y253" s="9">
        <f t="shared" si="151"/>
        <v>0</v>
      </c>
      <c r="Z253" s="82"/>
      <c r="AA253" s="9">
        <f t="shared" si="152"/>
        <v>0</v>
      </c>
      <c r="AB253" s="138" t="s">
        <v>121</v>
      </c>
      <c r="AC253" s="9">
        <f t="shared" si="153"/>
        <v>340523.90881999995</v>
      </c>
    </row>
    <row r="254" spans="1:29" x14ac:dyDescent="0.25">
      <c r="A254" s="52">
        <f t="shared" si="154"/>
        <v>211</v>
      </c>
      <c r="C254" s="74"/>
      <c r="D254" s="75"/>
      <c r="E254" s="86" t="s">
        <v>214</v>
      </c>
      <c r="I254" s="27">
        <f>SUM(I229:I253)</f>
        <v>137785869.47956273</v>
      </c>
      <c r="K254" s="27">
        <f>SUM(K229:K253)</f>
        <v>0</v>
      </c>
      <c r="O254" s="27">
        <f>SUM(O229:O253)</f>
        <v>137785869.47956273</v>
      </c>
      <c r="Q254" s="27">
        <f>SUM(Q229:Q253)</f>
        <v>114718233.17709282</v>
      </c>
      <c r="S254" s="27">
        <f>SUM(S229:S253)</f>
        <v>6108165.8588993829</v>
      </c>
      <c r="U254" s="27">
        <f>SUM(U229:U253)</f>
        <v>4325608.3362388173</v>
      </c>
      <c r="W254" s="27">
        <f>SUM(W229:W253)</f>
        <v>5672214.2908573961</v>
      </c>
      <c r="Y254" s="27">
        <f>SUM(Y229:Y253)</f>
        <v>6961647.816474312</v>
      </c>
      <c r="AA254" s="27">
        <f>SUM(AA229:AA253)</f>
        <v>0</v>
      </c>
      <c r="AB254" s="141"/>
      <c r="AC254" s="27">
        <f>SUM(AC229:AC253)</f>
        <v>137785869.47956273</v>
      </c>
    </row>
    <row r="255" spans="1:29" x14ac:dyDescent="0.25">
      <c r="A255" s="52"/>
      <c r="C255" s="83"/>
      <c r="I255" s="8"/>
      <c r="K255" s="8"/>
      <c r="O255" s="9"/>
      <c r="Q255" s="9"/>
      <c r="S255" s="9"/>
      <c r="U255" s="9"/>
      <c r="W255" s="9"/>
      <c r="Y255" s="9"/>
      <c r="AA255" s="9"/>
      <c r="AB255" s="141"/>
      <c r="AC255" s="9"/>
    </row>
    <row r="256" spans="1:29" x14ac:dyDescent="0.25">
      <c r="A256" s="86" t="s">
        <v>215</v>
      </c>
      <c r="B256" s="52"/>
      <c r="C256" s="74"/>
      <c r="D256" s="75"/>
      <c r="E256" s="87"/>
      <c r="I256" s="8"/>
      <c r="K256" s="8"/>
      <c r="O256" s="9"/>
      <c r="Q256" s="9"/>
      <c r="S256" s="9"/>
      <c r="U256" s="9"/>
      <c r="W256" s="9"/>
      <c r="Y256" s="9"/>
      <c r="AA256" s="9"/>
      <c r="AB256" s="141"/>
      <c r="AC256" s="9"/>
    </row>
    <row r="257" spans="1:31" x14ac:dyDescent="0.25">
      <c r="A257" s="52">
        <f>+A254+1</f>
        <v>212</v>
      </c>
      <c r="B257" s="52"/>
      <c r="C257" s="74">
        <v>360</v>
      </c>
      <c r="D257" s="75"/>
      <c r="E257" s="76" t="s">
        <v>54</v>
      </c>
      <c r="G257" s="1" t="s">
        <v>39</v>
      </c>
      <c r="I257" s="8">
        <v>0</v>
      </c>
      <c r="K257" s="8">
        <v>0</v>
      </c>
      <c r="O257" s="9">
        <f>+I257+K257</f>
        <v>0</v>
      </c>
      <c r="Q257" s="9">
        <f>O257*$C$359</f>
        <v>0</v>
      </c>
      <c r="S257" s="9">
        <f>+O257*$C$360</f>
        <v>0</v>
      </c>
      <c r="U257" s="9">
        <f>+O257*$C$361</f>
        <v>0</v>
      </c>
      <c r="W257" s="9">
        <f>+O257*$C$362</f>
        <v>0</v>
      </c>
      <c r="Y257" s="82">
        <v>0</v>
      </c>
      <c r="Z257" s="82"/>
      <c r="AA257" s="82">
        <v>0</v>
      </c>
      <c r="AB257" s="138" t="s">
        <v>91</v>
      </c>
      <c r="AC257" s="9">
        <f>SUM(Q257:AB257)</f>
        <v>0</v>
      </c>
      <c r="AE257" s="81"/>
    </row>
    <row r="258" spans="1:31" x14ac:dyDescent="0.25">
      <c r="A258" s="52">
        <f t="shared" si="125"/>
        <v>213</v>
      </c>
      <c r="B258" s="52"/>
      <c r="C258" s="74">
        <v>361</v>
      </c>
      <c r="D258" s="75"/>
      <c r="E258" s="76" t="s">
        <v>56</v>
      </c>
      <c r="I258" s="8">
        <v>10539619.069999998</v>
      </c>
      <c r="K258" s="8">
        <v>-2895312.62</v>
      </c>
      <c r="L258" s="6" t="s">
        <v>136</v>
      </c>
      <c r="M258" s="6"/>
      <c r="O258" s="9">
        <f>+I258+K258</f>
        <v>7644306.4499999983</v>
      </c>
      <c r="Q258" s="9">
        <f>O258*$C$359</f>
        <v>6580668.2608627509</v>
      </c>
      <c r="S258" s="9">
        <f t="shared" ref="S258:S274" si="155">+O258*$C$360</f>
        <v>525884.22266563307</v>
      </c>
      <c r="U258" s="9">
        <f t="shared" ref="U258:U274" si="156">+O258*$C$361</f>
        <v>279359.48157491873</v>
      </c>
      <c r="W258" s="9">
        <f t="shared" ref="W258:W274" si="157">+O258*$C$362</f>
        <v>258394.48489669649</v>
      </c>
      <c r="Y258" s="82">
        <v>0</v>
      </c>
      <c r="Z258" s="82"/>
      <c r="AA258" s="82">
        <v>0</v>
      </c>
      <c r="AB258" s="138" t="s">
        <v>91</v>
      </c>
      <c r="AC258" s="9">
        <f>SUM(Q258:AB258)</f>
        <v>7644306.4499999993</v>
      </c>
      <c r="AE258" s="81"/>
    </row>
    <row r="259" spans="1:31" x14ac:dyDescent="0.25">
      <c r="A259" s="52">
        <f t="shared" si="125"/>
        <v>214</v>
      </c>
      <c r="B259" s="52"/>
      <c r="C259" s="74">
        <v>362</v>
      </c>
      <c r="D259" s="75"/>
      <c r="E259" s="76" t="s">
        <v>113</v>
      </c>
      <c r="I259" s="8">
        <v>48629427.218277834</v>
      </c>
      <c r="K259" s="8">
        <v>0</v>
      </c>
      <c r="O259" s="9">
        <f t="shared" ref="O259:O275" si="158">+I259+K259</f>
        <v>48629427.218277834</v>
      </c>
      <c r="Q259" s="9">
        <f t="shared" ref="Q259:Q266" si="159">O259*$C$359</f>
        <v>41863068.982439369</v>
      </c>
      <c r="S259" s="9">
        <f t="shared" si="155"/>
        <v>3345424.2969758259</v>
      </c>
      <c r="U259" s="9">
        <f t="shared" si="156"/>
        <v>1777151.6181148572</v>
      </c>
      <c r="W259" s="9">
        <f t="shared" si="157"/>
        <v>1643782.3207477895</v>
      </c>
      <c r="Y259" s="82">
        <v>0</v>
      </c>
      <c r="Z259" s="82"/>
      <c r="AA259" s="82">
        <v>0</v>
      </c>
      <c r="AB259" s="138" t="s">
        <v>91</v>
      </c>
      <c r="AC259" s="9">
        <f t="shared" ref="AC259:AC275" si="160">SUM(Q259:AB259)</f>
        <v>48629427.218277849</v>
      </c>
      <c r="AE259" s="81"/>
    </row>
    <row r="260" spans="1:31" x14ac:dyDescent="0.25">
      <c r="A260" s="52">
        <f t="shared" si="125"/>
        <v>215</v>
      </c>
      <c r="B260" s="52"/>
      <c r="C260" s="74">
        <v>364</v>
      </c>
      <c r="D260" s="75"/>
      <c r="E260" s="76" t="s">
        <v>128</v>
      </c>
      <c r="I260" s="8">
        <v>132595846.01242755</v>
      </c>
      <c r="K260" s="8">
        <v>0</v>
      </c>
      <c r="O260" s="9">
        <f t="shared" si="158"/>
        <v>132595846.01242755</v>
      </c>
      <c r="Q260" s="9">
        <f t="shared" si="159"/>
        <v>114146297.1276128</v>
      </c>
      <c r="S260" s="9">
        <f t="shared" si="155"/>
        <v>9121829.935132632</v>
      </c>
      <c r="U260" s="9">
        <f t="shared" si="156"/>
        <v>4845685.7457643552</v>
      </c>
      <c r="W260" s="9">
        <f t="shared" si="157"/>
        <v>4482033.2039177883</v>
      </c>
      <c r="Y260" s="82">
        <v>0</v>
      </c>
      <c r="Z260" s="82"/>
      <c r="AA260" s="82">
        <v>0</v>
      </c>
      <c r="AB260" s="138" t="s">
        <v>91</v>
      </c>
      <c r="AC260" s="9">
        <f t="shared" si="160"/>
        <v>132595846.01242758</v>
      </c>
      <c r="AE260" s="81"/>
    </row>
    <row r="261" spans="1:31" x14ac:dyDescent="0.25">
      <c r="A261" s="52">
        <f t="shared" si="125"/>
        <v>216</v>
      </c>
      <c r="B261" s="52"/>
      <c r="C261" s="74">
        <v>365</v>
      </c>
      <c r="D261" s="75"/>
      <c r="E261" s="76" t="s">
        <v>118</v>
      </c>
      <c r="I261" s="8">
        <v>140590417.70579332</v>
      </c>
      <c r="K261" s="8">
        <v>0</v>
      </c>
      <c r="O261" s="9">
        <f t="shared" si="158"/>
        <v>140590417.70579332</v>
      </c>
      <c r="Q261" s="9">
        <f t="shared" si="159"/>
        <v>121028494.29564023</v>
      </c>
      <c r="S261" s="9">
        <f t="shared" si="155"/>
        <v>9671810.3876444921</v>
      </c>
      <c r="U261" s="9">
        <f t="shared" si="156"/>
        <v>5137845.592871503</v>
      </c>
      <c r="W261" s="9">
        <f t="shared" si="157"/>
        <v>4752267.4296371089</v>
      </c>
      <c r="Y261" s="82">
        <v>0</v>
      </c>
      <c r="Z261" s="82"/>
      <c r="AA261" s="82">
        <v>0</v>
      </c>
      <c r="AB261" s="138" t="s">
        <v>91</v>
      </c>
      <c r="AC261" s="9">
        <f t="shared" si="160"/>
        <v>140590417.70579335</v>
      </c>
      <c r="AE261" s="81"/>
    </row>
    <row r="262" spans="1:31" x14ac:dyDescent="0.25">
      <c r="A262" s="52">
        <f t="shared" si="125"/>
        <v>217</v>
      </c>
      <c r="B262" s="52"/>
      <c r="C262" s="74">
        <v>366</v>
      </c>
      <c r="D262" s="75"/>
      <c r="E262" s="76" t="s">
        <v>129</v>
      </c>
      <c r="I262" s="8">
        <v>31889410.487315502</v>
      </c>
      <c r="K262" s="8">
        <v>0</v>
      </c>
      <c r="O262" s="9">
        <f t="shared" si="158"/>
        <v>31889410.487315502</v>
      </c>
      <c r="Q262" s="9">
        <f t="shared" si="159"/>
        <v>27452278.741585631</v>
      </c>
      <c r="S262" s="9">
        <f t="shared" si="155"/>
        <v>2193807.6338354019</v>
      </c>
      <c r="U262" s="9">
        <f t="shared" si="156"/>
        <v>1165391.4242888885</v>
      </c>
      <c r="W262" s="9">
        <f>+O262*$C$362</f>
        <v>1077932.687605584</v>
      </c>
      <c r="Y262" s="82">
        <v>0</v>
      </c>
      <c r="Z262" s="82"/>
      <c r="AA262" s="82">
        <v>0</v>
      </c>
      <c r="AB262" s="138" t="s">
        <v>91</v>
      </c>
      <c r="AC262" s="9">
        <f t="shared" si="160"/>
        <v>31889410.487315506</v>
      </c>
      <c r="AE262" s="81"/>
    </row>
    <row r="263" spans="1:31" x14ac:dyDescent="0.25">
      <c r="A263" s="52">
        <f t="shared" si="125"/>
        <v>218</v>
      </c>
      <c r="B263" s="52"/>
      <c r="C263" s="74">
        <v>367</v>
      </c>
      <c r="D263" s="75"/>
      <c r="E263" s="76" t="s">
        <v>130</v>
      </c>
      <c r="I263" s="8">
        <v>48699287.959546</v>
      </c>
      <c r="K263" s="8">
        <v>0</v>
      </c>
      <c r="O263" s="9">
        <f t="shared" si="158"/>
        <v>48699287.959546</v>
      </c>
      <c r="Q263" s="9">
        <f t="shared" si="159"/>
        <v>41923209.214355864</v>
      </c>
      <c r="S263" s="9">
        <f t="shared" si="155"/>
        <v>3350230.3133040508</v>
      </c>
      <c r="U263" s="9">
        <f>+O263*$C$361</f>
        <v>1779704.6633898953</v>
      </c>
      <c r="W263" s="9">
        <f t="shared" si="157"/>
        <v>1646143.7684961969</v>
      </c>
      <c r="Y263" s="82">
        <v>0</v>
      </c>
      <c r="Z263" s="82"/>
      <c r="AA263" s="82">
        <v>0</v>
      </c>
      <c r="AB263" s="138" t="s">
        <v>91</v>
      </c>
      <c r="AC263" s="9">
        <f t="shared" si="160"/>
        <v>48699287.959546015</v>
      </c>
      <c r="AE263" s="81"/>
    </row>
    <row r="264" spans="1:31" x14ac:dyDescent="0.25">
      <c r="A264" s="52">
        <f t="shared" si="125"/>
        <v>219</v>
      </c>
      <c r="B264" s="52"/>
      <c r="C264" s="74">
        <v>368</v>
      </c>
      <c r="D264" s="75"/>
      <c r="E264" s="76" t="s">
        <v>131</v>
      </c>
      <c r="I264" s="8">
        <v>55856914.230909333</v>
      </c>
      <c r="K264" s="8">
        <v>0</v>
      </c>
      <c r="O264" s="9">
        <f t="shared" si="158"/>
        <v>55856914.230909333</v>
      </c>
      <c r="Q264" s="9">
        <f t="shared" si="159"/>
        <v>48084914.574438348</v>
      </c>
      <c r="S264" s="9">
        <f t="shared" si="155"/>
        <v>3842633.7448602282</v>
      </c>
      <c r="U264" s="9">
        <f t="shared" si="156"/>
        <v>2041278.5259180099</v>
      </c>
      <c r="W264" s="9">
        <f t="shared" si="157"/>
        <v>1888087.3856927564</v>
      </c>
      <c r="Y264" s="82">
        <v>0</v>
      </c>
      <c r="Z264" s="82"/>
      <c r="AA264" s="82">
        <v>0</v>
      </c>
      <c r="AB264" s="138" t="s">
        <v>91</v>
      </c>
      <c r="AC264" s="9">
        <f t="shared" si="160"/>
        <v>55856914.23090934</v>
      </c>
      <c r="AE264" s="81"/>
    </row>
    <row r="265" spans="1:31" x14ac:dyDescent="0.25">
      <c r="A265" s="52">
        <f t="shared" si="125"/>
        <v>220</v>
      </c>
      <c r="B265" s="52"/>
      <c r="C265" s="74">
        <v>369</v>
      </c>
      <c r="D265" s="75"/>
      <c r="E265" s="76" t="s">
        <v>132</v>
      </c>
      <c r="I265" s="8">
        <v>82417051.420436919</v>
      </c>
      <c r="K265" s="8">
        <v>0</v>
      </c>
      <c r="O265" s="9">
        <f t="shared" si="158"/>
        <v>82417051.420436919</v>
      </c>
      <c r="Q265" s="9">
        <f t="shared" si="159"/>
        <v>70949441.650963992</v>
      </c>
      <c r="S265" s="9">
        <f t="shared" si="155"/>
        <v>5669818.0932594594</v>
      </c>
      <c r="U265" s="9">
        <f t="shared" si="156"/>
        <v>3011912.8410592019</v>
      </c>
      <c r="W265" s="9">
        <f t="shared" si="157"/>
        <v>2785878.8351542801</v>
      </c>
      <c r="Y265" s="82">
        <v>0</v>
      </c>
      <c r="Z265" s="82"/>
      <c r="AA265" s="82">
        <v>0</v>
      </c>
      <c r="AB265" s="138" t="s">
        <v>91</v>
      </c>
      <c r="AC265" s="9">
        <f t="shared" si="160"/>
        <v>82417051.420436934</v>
      </c>
      <c r="AE265" s="81"/>
    </row>
    <row r="266" spans="1:31" x14ac:dyDescent="0.25">
      <c r="A266" s="52">
        <f t="shared" si="125"/>
        <v>221</v>
      </c>
      <c r="B266" s="52"/>
      <c r="C266" s="74">
        <v>370</v>
      </c>
      <c r="D266" s="75"/>
      <c r="E266" s="76" t="s">
        <v>133</v>
      </c>
      <c r="I266" s="8">
        <v>-11094081.539999999</v>
      </c>
      <c r="K266" s="8">
        <v>0</v>
      </c>
      <c r="O266" s="9">
        <f t="shared" si="158"/>
        <v>-11094081.539999999</v>
      </c>
      <c r="Q266" s="9">
        <f t="shared" si="159"/>
        <v>-9550437.4073989876</v>
      </c>
      <c r="S266" s="9">
        <f t="shared" si="155"/>
        <v>-763208.86466450465</v>
      </c>
      <c r="U266" s="9">
        <f t="shared" si="156"/>
        <v>-405430.74611618643</v>
      </c>
      <c r="W266" s="9">
        <f t="shared" si="157"/>
        <v>-375004.52182032156</v>
      </c>
      <c r="Y266" s="82">
        <v>0</v>
      </c>
      <c r="Z266" s="82"/>
      <c r="AA266" s="82">
        <v>0</v>
      </c>
      <c r="AB266" s="138" t="s">
        <v>91</v>
      </c>
      <c r="AC266" s="9">
        <f t="shared" si="160"/>
        <v>-11094081.539999999</v>
      </c>
      <c r="AE266" s="81"/>
    </row>
    <row r="267" spans="1:31" x14ac:dyDescent="0.25">
      <c r="A267" s="52">
        <f t="shared" si="125"/>
        <v>222</v>
      </c>
      <c r="B267" s="52"/>
      <c r="C267" s="75">
        <v>370.1</v>
      </c>
      <c r="D267" s="75"/>
      <c r="E267" s="76" t="s">
        <v>134</v>
      </c>
      <c r="I267" s="8">
        <v>4464640.1926149996</v>
      </c>
      <c r="K267" s="8">
        <v>0</v>
      </c>
      <c r="O267" s="9">
        <f t="shared" si="158"/>
        <v>4464640.1926149996</v>
      </c>
      <c r="Q267" s="9">
        <f>O267*$C$359</f>
        <v>3843424.6721903323</v>
      </c>
      <c r="S267" s="9">
        <f>+O267*$C$360</f>
        <v>307141.511467673</v>
      </c>
      <c r="U267" s="9">
        <f>+O267*$C$361</f>
        <v>163159.28433605272</v>
      </c>
      <c r="W267" s="9">
        <f>+O267*$C$362</f>
        <v>150914.72462094203</v>
      </c>
      <c r="Y267" s="82">
        <v>0</v>
      </c>
      <c r="Z267" s="82"/>
      <c r="AA267" s="82">
        <v>0</v>
      </c>
      <c r="AB267" s="138" t="s">
        <v>91</v>
      </c>
      <c r="AC267" s="9">
        <f t="shared" si="160"/>
        <v>4464640.1926149996</v>
      </c>
      <c r="AE267" s="81"/>
    </row>
    <row r="268" spans="1:31" x14ac:dyDescent="0.25">
      <c r="A268" s="52">
        <f t="shared" si="125"/>
        <v>223</v>
      </c>
      <c r="B268" s="52"/>
      <c r="C268" s="74">
        <v>371</v>
      </c>
      <c r="D268" s="75"/>
      <c r="E268" s="90" t="s">
        <v>137</v>
      </c>
      <c r="I268" s="8">
        <v>13325369.215205567</v>
      </c>
      <c r="K268" s="8">
        <v>0</v>
      </c>
      <c r="O268" s="9">
        <f t="shared" si="158"/>
        <v>13325369.215205567</v>
      </c>
      <c r="Q268" s="9">
        <f>O268*$C$359</f>
        <v>11471260.974732492</v>
      </c>
      <c r="S268" s="9">
        <f>+O268*$C$360</f>
        <v>916708.59577731055</v>
      </c>
      <c r="U268" s="9">
        <f>+O268*$C$361</f>
        <v>486972.6586843218</v>
      </c>
      <c r="W268" s="9">
        <f>+O268*$C$362</f>
        <v>450426.98601144383</v>
      </c>
      <c r="Y268" s="82">
        <v>0</v>
      </c>
      <c r="Z268" s="82"/>
      <c r="AA268" s="82">
        <v>0</v>
      </c>
      <c r="AB268" s="138" t="s">
        <v>91</v>
      </c>
      <c r="AC268" s="9">
        <f t="shared" si="160"/>
        <v>13325369.215205569</v>
      </c>
      <c r="AE268" s="81"/>
    </row>
    <row r="269" spans="1:31" x14ac:dyDescent="0.25">
      <c r="A269" s="52">
        <f t="shared" si="125"/>
        <v>224</v>
      </c>
      <c r="B269" s="52"/>
      <c r="C269" s="75">
        <v>371.1</v>
      </c>
      <c r="D269" s="75"/>
      <c r="E269" s="90" t="s">
        <v>138</v>
      </c>
      <c r="I269" s="8">
        <v>73377.600000000006</v>
      </c>
      <c r="K269" s="8">
        <v>0</v>
      </c>
      <c r="O269" s="9">
        <f t="shared" si="158"/>
        <v>73377.600000000006</v>
      </c>
      <c r="Q269" s="9">
        <f>+O269</f>
        <v>73377.600000000006</v>
      </c>
      <c r="S269" s="9">
        <v>0</v>
      </c>
      <c r="U269" s="9">
        <v>0</v>
      </c>
      <c r="W269" s="9">
        <v>0</v>
      </c>
      <c r="Y269" s="82">
        <v>0</v>
      </c>
      <c r="Z269" s="82"/>
      <c r="AA269" s="82">
        <v>0</v>
      </c>
      <c r="AB269" s="138" t="s">
        <v>44</v>
      </c>
      <c r="AC269" s="9">
        <f t="shared" si="160"/>
        <v>73377.600000000006</v>
      </c>
      <c r="AE269" s="81"/>
    </row>
    <row r="270" spans="1:31" x14ac:dyDescent="0.25">
      <c r="A270" s="52">
        <f t="shared" si="125"/>
        <v>225</v>
      </c>
      <c r="B270" s="52"/>
      <c r="C270" s="97">
        <v>371.2</v>
      </c>
      <c r="D270" s="75"/>
      <c r="E270" s="90" t="s">
        <v>139</v>
      </c>
      <c r="I270" s="8">
        <v>1305.46</v>
      </c>
      <c r="K270" s="8">
        <v>0</v>
      </c>
      <c r="O270" s="9">
        <f t="shared" si="158"/>
        <v>1305.46</v>
      </c>
      <c r="Q270" s="9">
        <f>+O270</f>
        <v>1305.46</v>
      </c>
      <c r="S270" s="9">
        <v>0</v>
      </c>
      <c r="U270" s="9">
        <v>0</v>
      </c>
      <c r="W270" s="9">
        <v>0</v>
      </c>
      <c r="Y270" s="82">
        <v>0</v>
      </c>
      <c r="Z270" s="82"/>
      <c r="AA270" s="82">
        <v>0</v>
      </c>
      <c r="AB270" s="138" t="s">
        <v>44</v>
      </c>
      <c r="AC270" s="9">
        <f t="shared" si="160"/>
        <v>1305.46</v>
      </c>
      <c r="AE270" s="81"/>
    </row>
    <row r="271" spans="1:31" x14ac:dyDescent="0.25">
      <c r="A271" s="52">
        <f t="shared" si="125"/>
        <v>226</v>
      </c>
      <c r="B271" s="52"/>
      <c r="C271" s="97">
        <v>371.3</v>
      </c>
      <c r="D271" s="75"/>
      <c r="E271" s="90" t="s">
        <v>140</v>
      </c>
      <c r="I271" s="8">
        <v>18490.97</v>
      </c>
      <c r="K271" s="8">
        <v>0</v>
      </c>
      <c r="O271" s="9">
        <f t="shared" si="158"/>
        <v>18490.97</v>
      </c>
      <c r="Q271" s="9">
        <f>+O271</f>
        <v>18490.97</v>
      </c>
      <c r="S271" s="9">
        <v>0</v>
      </c>
      <c r="U271" s="9">
        <v>0</v>
      </c>
      <c r="W271" s="9">
        <v>0</v>
      </c>
      <c r="Y271" s="82">
        <v>0</v>
      </c>
      <c r="Z271" s="82"/>
      <c r="AA271" s="82">
        <v>0</v>
      </c>
      <c r="AB271" s="138" t="s">
        <v>44</v>
      </c>
      <c r="AC271" s="9">
        <f t="shared" si="160"/>
        <v>18490.97</v>
      </c>
      <c r="AE271" s="81"/>
    </row>
    <row r="272" spans="1:31" x14ac:dyDescent="0.25">
      <c r="A272" s="52">
        <f t="shared" si="125"/>
        <v>227</v>
      </c>
      <c r="B272" s="52"/>
      <c r="C272" s="97">
        <v>371.4</v>
      </c>
      <c r="D272" s="75"/>
      <c r="E272" s="90" t="s">
        <v>141</v>
      </c>
      <c r="I272" s="8">
        <v>0</v>
      </c>
      <c r="K272" s="8">
        <v>0</v>
      </c>
      <c r="O272" s="9">
        <f t="shared" si="158"/>
        <v>0</v>
      </c>
      <c r="Q272" s="9">
        <f>+O272</f>
        <v>0</v>
      </c>
      <c r="S272" s="9">
        <v>0</v>
      </c>
      <c r="U272" s="9">
        <v>0</v>
      </c>
      <c r="W272" s="9">
        <v>0</v>
      </c>
      <c r="Y272" s="82">
        <v>0</v>
      </c>
      <c r="Z272" s="82"/>
      <c r="AA272" s="82">
        <v>0</v>
      </c>
      <c r="AB272" s="138" t="s">
        <v>44</v>
      </c>
      <c r="AC272" s="9">
        <f t="shared" si="160"/>
        <v>0</v>
      </c>
      <c r="AE272" s="81"/>
    </row>
    <row r="273" spans="1:31" x14ac:dyDescent="0.25">
      <c r="A273" s="52">
        <f t="shared" si="125"/>
        <v>228</v>
      </c>
      <c r="B273" s="52"/>
      <c r="C273" s="97">
        <v>371.5</v>
      </c>
      <c r="D273" s="75"/>
      <c r="E273" s="90" t="s">
        <v>142</v>
      </c>
      <c r="I273" s="8">
        <v>1836.03</v>
      </c>
      <c r="K273" s="8">
        <v>0</v>
      </c>
      <c r="O273" s="9">
        <f t="shared" si="158"/>
        <v>1836.03</v>
      </c>
      <c r="Q273" s="9">
        <f>+O273</f>
        <v>1836.03</v>
      </c>
      <c r="S273" s="9">
        <v>0</v>
      </c>
      <c r="U273" s="9">
        <v>0</v>
      </c>
      <c r="W273" s="9">
        <v>0</v>
      </c>
      <c r="Y273" s="82">
        <v>0</v>
      </c>
      <c r="Z273" s="82"/>
      <c r="AA273" s="82">
        <v>0</v>
      </c>
      <c r="AB273" s="138" t="s">
        <v>44</v>
      </c>
      <c r="AC273" s="9">
        <f t="shared" si="160"/>
        <v>1836.03</v>
      </c>
      <c r="AE273" s="81"/>
    </row>
    <row r="274" spans="1:31" x14ac:dyDescent="0.25">
      <c r="A274" s="52">
        <f t="shared" si="125"/>
        <v>229</v>
      </c>
      <c r="B274" s="52"/>
      <c r="C274" s="74">
        <v>373</v>
      </c>
      <c r="D274" s="75"/>
      <c r="E274" s="76" t="s">
        <v>143</v>
      </c>
      <c r="I274" s="8">
        <v>4097222.6376935998</v>
      </c>
      <c r="K274" s="8">
        <v>0</v>
      </c>
      <c r="O274" s="9">
        <f t="shared" si="158"/>
        <v>4097222.6376935998</v>
      </c>
      <c r="Q274" s="9">
        <f>O274*$C$359</f>
        <v>3527130.0471684569</v>
      </c>
      <c r="S274" s="9">
        <f t="shared" si="155"/>
        <v>281865.30145079858</v>
      </c>
      <c r="U274" s="9">
        <f t="shared" si="156"/>
        <v>149732.09138719254</v>
      </c>
      <c r="W274" s="9">
        <f t="shared" si="157"/>
        <v>138495.19768715213</v>
      </c>
      <c r="Y274" s="82">
        <v>0</v>
      </c>
      <c r="Z274" s="82"/>
      <c r="AA274" s="82">
        <v>0</v>
      </c>
      <c r="AB274" s="138" t="s">
        <v>91</v>
      </c>
      <c r="AC274" s="9">
        <f t="shared" si="160"/>
        <v>4097222.6376936007</v>
      </c>
      <c r="AE274" s="81"/>
    </row>
    <row r="275" spans="1:31" x14ac:dyDescent="0.25">
      <c r="A275" s="52">
        <f t="shared" si="125"/>
        <v>230</v>
      </c>
      <c r="B275" s="52"/>
      <c r="C275" s="74">
        <v>375</v>
      </c>
      <c r="D275" s="75"/>
      <c r="E275" s="76" t="s">
        <v>144</v>
      </c>
      <c r="I275" s="8">
        <v>0</v>
      </c>
      <c r="K275" s="8">
        <v>0</v>
      </c>
      <c r="O275" s="9">
        <f t="shared" si="158"/>
        <v>0</v>
      </c>
      <c r="Q275" s="9">
        <f>+O275</f>
        <v>0</v>
      </c>
      <c r="S275" s="9">
        <v>0</v>
      </c>
      <c r="U275" s="9">
        <v>0</v>
      </c>
      <c r="W275" s="9">
        <v>0</v>
      </c>
      <c r="Y275" s="82">
        <v>0</v>
      </c>
      <c r="Z275" s="82"/>
      <c r="AA275" s="82">
        <v>0</v>
      </c>
      <c r="AB275" s="138" t="s">
        <v>44</v>
      </c>
      <c r="AC275" s="9">
        <f t="shared" si="160"/>
        <v>0</v>
      </c>
      <c r="AE275" s="81"/>
    </row>
    <row r="276" spans="1:31" x14ac:dyDescent="0.25">
      <c r="A276" s="52">
        <f t="shared" si="125"/>
        <v>231</v>
      </c>
      <c r="B276" s="52"/>
      <c r="C276" s="79"/>
      <c r="D276" s="49"/>
      <c r="E276" s="86" t="s">
        <v>216</v>
      </c>
      <c r="I276" s="27">
        <f>SUM(I257:I275)</f>
        <v>562106134.67022085</v>
      </c>
      <c r="K276" s="27">
        <f>SUM(K257:K275)</f>
        <v>-2895312.62</v>
      </c>
      <c r="O276" s="28">
        <f>SUM(O257:O275)</f>
        <v>559210822.05022073</v>
      </c>
      <c r="Q276" s="28">
        <f>SUM(Q257:Q275)</f>
        <v>481414761.19459122</v>
      </c>
      <c r="S276" s="28">
        <f>SUM(S257:S275)</f>
        <v>38463945.171709001</v>
      </c>
      <c r="U276" s="28">
        <f>SUM(U257:U275)</f>
        <v>20432763.18127301</v>
      </c>
      <c r="W276" s="28">
        <f>SUM(W257:W275)</f>
        <v>18899352.502647422</v>
      </c>
      <c r="Y276" s="28">
        <f>SUM(Y257:Y275)</f>
        <v>0</v>
      </c>
      <c r="Z276" s="141"/>
      <c r="AA276" s="28">
        <f>SUM(AA257:AA275)</f>
        <v>0</v>
      </c>
      <c r="AB276" s="141"/>
      <c r="AC276" s="28">
        <f>SUM(AC257:AC275)</f>
        <v>559210822.05022097</v>
      </c>
      <c r="AE276" s="81"/>
    </row>
    <row r="277" spans="1:31" x14ac:dyDescent="0.25">
      <c r="A277" s="52"/>
      <c r="C277" s="83"/>
      <c r="I277" s="8"/>
      <c r="J277" s="92"/>
      <c r="K277" s="8"/>
      <c r="O277" s="9"/>
      <c r="Q277" s="35"/>
      <c r="S277" s="9"/>
      <c r="U277" s="9"/>
      <c r="W277" s="9"/>
      <c r="Y277" s="36"/>
      <c r="AA277" s="9"/>
      <c r="AC277" s="9"/>
    </row>
    <row r="278" spans="1:31" x14ac:dyDescent="0.25">
      <c r="A278" s="86" t="s">
        <v>148</v>
      </c>
      <c r="B278" s="52"/>
      <c r="C278" s="74"/>
      <c r="D278" s="75"/>
      <c r="E278" s="87"/>
      <c r="G278" s="144"/>
      <c r="I278" s="8"/>
      <c r="K278" s="8"/>
      <c r="O278" s="9"/>
      <c r="Q278" s="9"/>
      <c r="S278" s="9"/>
      <c r="U278" s="9"/>
      <c r="W278" s="9"/>
      <c r="Y278" s="9"/>
      <c r="AA278" s="9"/>
      <c r="AC278" s="9"/>
    </row>
    <row r="279" spans="1:31" x14ac:dyDescent="0.25">
      <c r="A279" s="52">
        <f>+A276+1</f>
        <v>232</v>
      </c>
      <c r="B279" s="52"/>
      <c r="C279" s="74">
        <v>389</v>
      </c>
      <c r="D279" s="75"/>
      <c r="E279" s="76" t="s">
        <v>54</v>
      </c>
      <c r="G279" s="1" t="s">
        <v>39</v>
      </c>
      <c r="I279" s="8">
        <v>0</v>
      </c>
      <c r="K279" s="8">
        <v>0</v>
      </c>
      <c r="O279" s="9">
        <f>+I279+K279</f>
        <v>0</v>
      </c>
      <c r="Q279" s="8">
        <f>O279*$C$348</f>
        <v>0</v>
      </c>
      <c r="R279" s="7"/>
      <c r="S279" s="8">
        <f>O279*$C$349</f>
        <v>0</v>
      </c>
      <c r="T279" s="7"/>
      <c r="U279" s="8">
        <f>O279*$C$350</f>
        <v>0</v>
      </c>
      <c r="V279" s="7"/>
      <c r="W279" s="8">
        <f>O279*$C$351</f>
        <v>0</v>
      </c>
      <c r="X279" s="7"/>
      <c r="Y279" s="8">
        <f>O279*$C$352</f>
        <v>0</v>
      </c>
      <c r="Z279" s="7"/>
      <c r="AA279" s="8">
        <f>O279*$C$353</f>
        <v>0</v>
      </c>
      <c r="AB279" s="138" t="s">
        <v>41</v>
      </c>
      <c r="AC279" s="9">
        <f>SUM(Q279:AB279)</f>
        <v>0</v>
      </c>
    </row>
    <row r="280" spans="1:31" x14ac:dyDescent="0.25">
      <c r="A280" s="52">
        <f t="shared" si="125"/>
        <v>233</v>
      </c>
      <c r="B280" s="52"/>
      <c r="C280" s="74">
        <v>390</v>
      </c>
      <c r="D280" s="75"/>
      <c r="E280" s="76" t="s">
        <v>56</v>
      </c>
      <c r="I280" s="8">
        <v>8845586.370000001</v>
      </c>
      <c r="K280" s="8">
        <f>-K258</f>
        <v>2895312.62</v>
      </c>
      <c r="L280" s="6" t="s">
        <v>136</v>
      </c>
      <c r="M280" s="6"/>
      <c r="O280" s="9">
        <f t="shared" ref="O280:O291" si="161">+I280+K280</f>
        <v>11740898.990000002</v>
      </c>
      <c r="Q280" s="8">
        <f>O280*$C$348</f>
        <v>10126332.835656596</v>
      </c>
      <c r="R280" s="7"/>
      <c r="S280" s="8">
        <f>O280*$C$349</f>
        <v>643406.20797282422</v>
      </c>
      <c r="T280" s="7"/>
      <c r="U280" s="8">
        <f>O280*$C$350</f>
        <v>400011.14295009739</v>
      </c>
      <c r="V280" s="7"/>
      <c r="W280" s="8">
        <f>O280*$C$351</f>
        <v>460129.44083544618</v>
      </c>
      <c r="X280" s="7"/>
      <c r="Y280" s="8">
        <f>O280*$C$352</f>
        <v>103669.37933210852</v>
      </c>
      <c r="Z280" s="7"/>
      <c r="AA280" s="8">
        <f>O280*$C$353</f>
        <v>7349.9832529289451</v>
      </c>
      <c r="AB280" s="138" t="s">
        <v>41</v>
      </c>
      <c r="AC280" s="9">
        <f t="shared" ref="AC280:AC291" si="162">SUM(Q280:AB280)</f>
        <v>11740898.990000002</v>
      </c>
    </row>
    <row r="281" spans="1:31" x14ac:dyDescent="0.25">
      <c r="A281" s="52">
        <f t="shared" si="125"/>
        <v>234</v>
      </c>
      <c r="B281" s="52"/>
      <c r="C281" s="74">
        <v>391.1</v>
      </c>
      <c r="D281" s="75"/>
      <c r="E281" s="76" t="s">
        <v>149</v>
      </c>
      <c r="I281" s="8">
        <v>2413632.77</v>
      </c>
      <c r="K281" s="8">
        <v>0</v>
      </c>
      <c r="O281" s="9">
        <f t="shared" si="161"/>
        <v>2413632.77</v>
      </c>
      <c r="Q281" s="8">
        <f t="shared" ref="Q281:Q291" si="163">O281*$C$348</f>
        <v>2081718.6820945286</v>
      </c>
      <c r="R281" s="7"/>
      <c r="S281" s="8">
        <f t="shared" ref="S281:S291" si="164">O281*$C$349</f>
        <v>132268.09201810905</v>
      </c>
      <c r="T281" s="7"/>
      <c r="U281" s="8">
        <f t="shared" ref="U281:U291" si="165">O281*$C$350</f>
        <v>82232.204178899032</v>
      </c>
      <c r="V281" s="7"/>
      <c r="W281" s="8">
        <f t="shared" ref="W281:W291" si="166">O281*$C$351</f>
        <v>94591.010261490112</v>
      </c>
      <c r="X281" s="7"/>
      <c r="Y281" s="8">
        <f t="shared" ref="Y281:Y291" si="167">O281*$C$352</f>
        <v>21311.810229749521</v>
      </c>
      <c r="Z281" s="7"/>
      <c r="AA281" s="8">
        <f t="shared" ref="AA281:AA291" si="168">O281*$C$353</f>
        <v>1510.9712172236734</v>
      </c>
      <c r="AB281" s="138" t="s">
        <v>41</v>
      </c>
      <c r="AC281" s="9">
        <f t="shared" si="162"/>
        <v>2413632.7699999996</v>
      </c>
    </row>
    <row r="282" spans="1:31" x14ac:dyDescent="0.25">
      <c r="A282" s="52">
        <f t="shared" si="125"/>
        <v>235</v>
      </c>
      <c r="B282" s="52"/>
      <c r="C282" s="74">
        <v>391.2</v>
      </c>
      <c r="D282" s="75"/>
      <c r="E282" s="76" t="s">
        <v>151</v>
      </c>
      <c r="I282" s="8">
        <v>3808346.85</v>
      </c>
      <c r="K282" s="8">
        <v>0</v>
      </c>
      <c r="O282" s="9">
        <f t="shared" si="161"/>
        <v>3808346.85</v>
      </c>
      <c r="Q282" s="8">
        <f t="shared" si="163"/>
        <v>3284636.7036775229</v>
      </c>
      <c r="R282" s="7"/>
      <c r="S282" s="8">
        <f t="shared" si="164"/>
        <v>208699.01082453222</v>
      </c>
      <c r="T282" s="7"/>
      <c r="U282" s="8">
        <f t="shared" si="165"/>
        <v>129749.96016202868</v>
      </c>
      <c r="V282" s="7"/>
      <c r="W282" s="8">
        <f t="shared" si="166"/>
        <v>149250.28382327754</v>
      </c>
      <c r="X282" s="7"/>
      <c r="Y282" s="8">
        <f t="shared" si="167"/>
        <v>33626.807841304028</v>
      </c>
      <c r="Z282" s="7"/>
      <c r="AA282" s="8">
        <f t="shared" si="168"/>
        <v>2384.0836713343274</v>
      </c>
      <c r="AB282" s="138" t="s">
        <v>41</v>
      </c>
      <c r="AC282" s="9">
        <f t="shared" si="162"/>
        <v>3808346.8499999996</v>
      </c>
    </row>
    <row r="283" spans="1:31" x14ac:dyDescent="0.25">
      <c r="A283" s="52">
        <f t="shared" si="125"/>
        <v>236</v>
      </c>
      <c r="B283" s="52"/>
      <c r="C283" s="74" t="s">
        <v>217</v>
      </c>
      <c r="D283" s="75"/>
      <c r="E283" s="76" t="s">
        <v>153</v>
      </c>
      <c r="I283" s="8">
        <v>884.25</v>
      </c>
      <c r="K283" s="8">
        <v>0</v>
      </c>
      <c r="O283" s="9">
        <f t="shared" si="161"/>
        <v>884.25</v>
      </c>
      <c r="Q283" s="8">
        <f t="shared" si="163"/>
        <v>762.65112386673752</v>
      </c>
      <c r="R283" s="7"/>
      <c r="S283" s="8">
        <f>O283*$C$349</f>
        <v>48.457272299552393</v>
      </c>
      <c r="T283" s="7"/>
      <c r="U283" s="8">
        <f t="shared" si="165"/>
        <v>30.126300673814377</v>
      </c>
      <c r="V283" s="7"/>
      <c r="W283" s="8">
        <f t="shared" si="166"/>
        <v>34.654029338407859</v>
      </c>
      <c r="X283" s="7"/>
      <c r="Y283" s="8">
        <f t="shared" si="167"/>
        <v>7.8077197284887756</v>
      </c>
      <c r="Z283" s="7"/>
      <c r="AA283" s="8">
        <f t="shared" si="168"/>
        <v>0.55355409299900804</v>
      </c>
      <c r="AB283" s="138" t="s">
        <v>41</v>
      </c>
      <c r="AC283" s="9">
        <f>SUM(Q283:AB283)</f>
        <v>884.25</v>
      </c>
    </row>
    <row r="284" spans="1:31" x14ac:dyDescent="0.25">
      <c r="A284" s="52">
        <f t="shared" si="125"/>
        <v>237</v>
      </c>
      <c r="B284" s="52"/>
      <c r="C284" s="75">
        <v>391.1</v>
      </c>
      <c r="D284" s="75"/>
      <c r="E284" s="76" t="s">
        <v>154</v>
      </c>
      <c r="I284" s="8">
        <v>93305.53</v>
      </c>
      <c r="K284" s="8">
        <v>0</v>
      </c>
      <c r="O284" s="9">
        <f t="shared" si="161"/>
        <v>93305.53</v>
      </c>
      <c r="Q284" s="8">
        <f t="shared" si="163"/>
        <v>80474.489474109811</v>
      </c>
      <c r="R284" s="7"/>
      <c r="S284" s="8">
        <f>O284*$C$349</f>
        <v>5113.1823288256201</v>
      </c>
      <c r="T284" s="7"/>
      <c r="U284" s="8">
        <f t="shared" si="165"/>
        <v>3178.9091900589287</v>
      </c>
      <c r="V284" s="7"/>
      <c r="W284" s="8">
        <f t="shared" si="166"/>
        <v>3656.6724049258632</v>
      </c>
      <c r="X284" s="7"/>
      <c r="Y284" s="8">
        <f t="shared" si="167"/>
        <v>823.86590597466932</v>
      </c>
      <c r="Z284" s="7"/>
      <c r="AA284" s="8">
        <f t="shared" si="168"/>
        <v>58.410696105107981</v>
      </c>
      <c r="AB284" s="138" t="s">
        <v>41</v>
      </c>
      <c r="AC284" s="9">
        <f>SUM(Q284:AB284)</f>
        <v>93305.53</v>
      </c>
    </row>
    <row r="285" spans="1:31" x14ac:dyDescent="0.25">
      <c r="A285" s="52">
        <f t="shared" si="125"/>
        <v>238</v>
      </c>
      <c r="B285" s="52"/>
      <c r="C285" s="74">
        <v>392</v>
      </c>
      <c r="D285" s="75"/>
      <c r="E285" s="76" t="s">
        <v>155</v>
      </c>
      <c r="I285" s="8">
        <v>6359515.2999999998</v>
      </c>
      <c r="K285" s="8">
        <v>0</v>
      </c>
      <c r="O285" s="9">
        <f t="shared" si="161"/>
        <v>6359515.2999999998</v>
      </c>
      <c r="Q285" s="8">
        <f t="shared" si="163"/>
        <v>5484977.6542750495</v>
      </c>
      <c r="R285" s="7"/>
      <c r="S285" s="8">
        <f t="shared" si="164"/>
        <v>348504.11601387576</v>
      </c>
      <c r="T285" s="7"/>
      <c r="U285" s="8">
        <f t="shared" si="165"/>
        <v>216667.98989824468</v>
      </c>
      <c r="V285" s="7"/>
      <c r="W285" s="8">
        <f t="shared" si="166"/>
        <v>249231.3596655399</v>
      </c>
      <c r="X285" s="7"/>
      <c r="Y285" s="8">
        <f t="shared" si="167"/>
        <v>56153.025808805447</v>
      </c>
      <c r="Z285" s="7"/>
      <c r="AA285" s="8">
        <f t="shared" si="168"/>
        <v>3981.1543384843812</v>
      </c>
      <c r="AB285" s="138" t="s">
        <v>41</v>
      </c>
      <c r="AC285" s="9">
        <f t="shared" si="162"/>
        <v>6359515.3000000007</v>
      </c>
    </row>
    <row r="286" spans="1:31" x14ac:dyDescent="0.25">
      <c r="A286" s="52">
        <f t="shared" ref="A286:A292" si="169">+A285+1</f>
        <v>239</v>
      </c>
      <c r="B286" s="52"/>
      <c r="C286" s="74">
        <v>393</v>
      </c>
      <c r="D286" s="75"/>
      <c r="E286" s="76" t="s">
        <v>156</v>
      </c>
      <c r="I286" s="8">
        <v>607385.01</v>
      </c>
      <c r="K286" s="8">
        <v>0</v>
      </c>
      <c r="O286" s="9">
        <f t="shared" si="161"/>
        <v>607385.01</v>
      </c>
      <c r="Q286" s="8">
        <f t="shared" si="163"/>
        <v>523859.61040012399</v>
      </c>
      <c r="R286" s="7"/>
      <c r="S286" s="8">
        <f t="shared" si="164"/>
        <v>33284.954277903707</v>
      </c>
      <c r="T286" s="7"/>
      <c r="U286" s="8">
        <f t="shared" si="165"/>
        <v>20693.540781484597</v>
      </c>
      <c r="V286" s="7"/>
      <c r="W286" s="8">
        <f>O286*$C$351</f>
        <v>23803.605265760987</v>
      </c>
      <c r="X286" s="7"/>
      <c r="Y286" s="8">
        <f t="shared" si="167"/>
        <v>5363.0669215327707</v>
      </c>
      <c r="Z286" s="7"/>
      <c r="AA286" s="8">
        <f t="shared" si="168"/>
        <v>380.23235319394223</v>
      </c>
      <c r="AB286" s="138" t="s">
        <v>41</v>
      </c>
      <c r="AC286" s="9">
        <f t="shared" si="162"/>
        <v>607385.00999999989</v>
      </c>
    </row>
    <row r="287" spans="1:31" x14ac:dyDescent="0.25">
      <c r="A287" s="52">
        <f t="shared" si="169"/>
        <v>240</v>
      </c>
      <c r="B287" s="52"/>
      <c r="C287" s="74">
        <v>394</v>
      </c>
      <c r="D287" s="75"/>
      <c r="E287" s="76" t="s">
        <v>157</v>
      </c>
      <c r="I287" s="8">
        <v>3908066.52</v>
      </c>
      <c r="K287" s="8">
        <v>0</v>
      </c>
      <c r="O287" s="9">
        <f t="shared" si="161"/>
        <v>3908066.52</v>
      </c>
      <c r="Q287" s="8">
        <f t="shared" si="163"/>
        <v>3370643.2837138479</v>
      </c>
      <c r="R287" s="7"/>
      <c r="S287" s="8">
        <f t="shared" si="164"/>
        <v>214163.69072593059</v>
      </c>
      <c r="T287" s="7"/>
      <c r="U287" s="8">
        <f t="shared" si="165"/>
        <v>133147.39839953341</v>
      </c>
      <c r="V287" s="7"/>
      <c r="W287" s="8">
        <f t="shared" si="166"/>
        <v>153158.3283466548</v>
      </c>
      <c r="X287" s="7"/>
      <c r="Y287" s="8">
        <f t="shared" si="167"/>
        <v>34507.309096353376</v>
      </c>
      <c r="Z287" s="7"/>
      <c r="AA287" s="8">
        <f t="shared" si="168"/>
        <v>2446.5097176798299</v>
      </c>
      <c r="AB287" s="138" t="s">
        <v>41</v>
      </c>
      <c r="AC287" s="9">
        <f t="shared" si="162"/>
        <v>3908066.52</v>
      </c>
    </row>
    <row r="288" spans="1:31" x14ac:dyDescent="0.25">
      <c r="A288" s="52">
        <f t="shared" si="169"/>
        <v>241</v>
      </c>
      <c r="B288" s="52"/>
      <c r="C288" s="74">
        <v>395</v>
      </c>
      <c r="D288" s="75"/>
      <c r="E288" s="76" t="s">
        <v>158</v>
      </c>
      <c r="I288" s="8">
        <v>641771.05000000005</v>
      </c>
      <c r="K288" s="8">
        <v>0</v>
      </c>
      <c r="O288" s="9">
        <f t="shared" si="161"/>
        <v>641771.05000000005</v>
      </c>
      <c r="Q288" s="8">
        <f t="shared" si="163"/>
        <v>553517.00599110685</v>
      </c>
      <c r="R288" s="7"/>
      <c r="S288" s="8">
        <f t="shared" si="164"/>
        <v>35169.323747604925</v>
      </c>
      <c r="T288" s="7"/>
      <c r="U288" s="8">
        <f t="shared" si="165"/>
        <v>21865.069398981694</v>
      </c>
      <c r="V288" s="7"/>
      <c r="W288" s="8">
        <f t="shared" si="166"/>
        <v>25151.20474440579</v>
      </c>
      <c r="X288" s="7"/>
      <c r="Y288" s="8">
        <f t="shared" si="167"/>
        <v>5666.6875750726122</v>
      </c>
      <c r="Z288" s="7"/>
      <c r="AA288" s="8">
        <f t="shared" si="168"/>
        <v>401.75854282812668</v>
      </c>
      <c r="AB288" s="138" t="s">
        <v>41</v>
      </c>
      <c r="AC288" s="9">
        <f t="shared" si="162"/>
        <v>641771.05000000005</v>
      </c>
    </row>
    <row r="289" spans="1:31" x14ac:dyDescent="0.25">
      <c r="A289" s="52">
        <f t="shared" si="169"/>
        <v>242</v>
      </c>
      <c r="B289" s="52"/>
      <c r="C289" s="74">
        <v>396</v>
      </c>
      <c r="D289" s="75"/>
      <c r="E289" s="76" t="s">
        <v>159</v>
      </c>
      <c r="I289" s="8">
        <v>6688647.3599999994</v>
      </c>
      <c r="K289" s="8">
        <v>0</v>
      </c>
      <c r="O289" s="9">
        <f t="shared" si="161"/>
        <v>6688647.3599999994</v>
      </c>
      <c r="Q289" s="8">
        <f t="shared" si="163"/>
        <v>5768848.6584702134</v>
      </c>
      <c r="R289" s="7"/>
      <c r="S289" s="8">
        <f t="shared" si="164"/>
        <v>366540.691477752</v>
      </c>
      <c r="T289" s="7"/>
      <c r="U289" s="8">
        <f t="shared" si="165"/>
        <v>227881.48314218235</v>
      </c>
      <c r="V289" s="7"/>
      <c r="W289" s="8">
        <f t="shared" si="166"/>
        <v>262130.14627956378</v>
      </c>
      <c r="X289" s="7"/>
      <c r="Y289" s="8">
        <f t="shared" si="167"/>
        <v>59059.184562710048</v>
      </c>
      <c r="Z289" s="7"/>
      <c r="AA289" s="8">
        <f t="shared" si="168"/>
        <v>4187.1960675770524</v>
      </c>
      <c r="AB289" s="138" t="s">
        <v>41</v>
      </c>
      <c r="AC289" s="9">
        <f t="shared" si="162"/>
        <v>6688647.3599999994</v>
      </c>
    </row>
    <row r="290" spans="1:31" x14ac:dyDescent="0.25">
      <c r="A290" s="52">
        <f t="shared" si="169"/>
        <v>243</v>
      </c>
      <c r="B290" s="52"/>
      <c r="C290" s="74">
        <v>397</v>
      </c>
      <c r="D290" s="75"/>
      <c r="E290" s="76" t="s">
        <v>160</v>
      </c>
      <c r="I290" s="8">
        <v>3973250.07</v>
      </c>
      <c r="K290" s="8">
        <v>0</v>
      </c>
      <c r="O290" s="9">
        <f t="shared" si="161"/>
        <v>3973250.07</v>
      </c>
      <c r="Q290" s="8">
        <f t="shared" si="163"/>
        <v>3426863.0266204053</v>
      </c>
      <c r="R290" s="7"/>
      <c r="S290" s="8">
        <f t="shared" si="164"/>
        <v>217735.77671043889</v>
      </c>
      <c r="T290" s="7"/>
      <c r="U290" s="8">
        <f t="shared" si="165"/>
        <v>135368.19481037493</v>
      </c>
      <c r="V290" s="7"/>
      <c r="W290" s="8">
        <f t="shared" si="166"/>
        <v>155712.8917100493</v>
      </c>
      <c r="X290" s="7"/>
      <c r="Y290" s="8">
        <f t="shared" si="167"/>
        <v>35082.864526727069</v>
      </c>
      <c r="Z290" s="7"/>
      <c r="AA290" s="8">
        <f t="shared" si="168"/>
        <v>2487.3156220040655</v>
      </c>
      <c r="AB290" s="138" t="s">
        <v>41</v>
      </c>
      <c r="AC290" s="9">
        <f t="shared" si="162"/>
        <v>3973250.0700000003</v>
      </c>
    </row>
    <row r="291" spans="1:31" x14ac:dyDescent="0.25">
      <c r="A291" s="52">
        <f t="shared" si="169"/>
        <v>244</v>
      </c>
      <c r="B291" s="52"/>
      <c r="C291" s="74">
        <v>398</v>
      </c>
      <c r="D291" s="75"/>
      <c r="E291" s="76" t="s">
        <v>88</v>
      </c>
      <c r="I291" s="8">
        <v>191231.9</v>
      </c>
      <c r="K291" s="8">
        <v>0</v>
      </c>
      <c r="O291" s="9">
        <f t="shared" si="161"/>
        <v>191231.9</v>
      </c>
      <c r="Q291" s="8">
        <f t="shared" si="163"/>
        <v>164934.37766940522</v>
      </c>
      <c r="R291" s="7"/>
      <c r="S291" s="8">
        <f t="shared" si="164"/>
        <v>10479.588635183232</v>
      </c>
      <c r="T291" s="7"/>
      <c r="U291" s="8">
        <f t="shared" si="165"/>
        <v>6515.2498929316407</v>
      </c>
      <c r="V291" s="7"/>
      <c r="W291" s="8">
        <f t="shared" si="166"/>
        <v>7494.4369500022367</v>
      </c>
      <c r="X291" s="7"/>
      <c r="Y291" s="8">
        <f t="shared" si="167"/>
        <v>1688.5327433942807</v>
      </c>
      <c r="Z291" s="7"/>
      <c r="AA291" s="8">
        <f t="shared" si="168"/>
        <v>119.71410908337799</v>
      </c>
      <c r="AB291" s="138" t="s">
        <v>41</v>
      </c>
      <c r="AC291" s="9">
        <f t="shared" si="162"/>
        <v>191231.9</v>
      </c>
    </row>
    <row r="292" spans="1:31" x14ac:dyDescent="0.25">
      <c r="A292" s="52">
        <f t="shared" si="169"/>
        <v>245</v>
      </c>
      <c r="B292" s="52"/>
      <c r="C292" s="49"/>
      <c r="D292" s="49"/>
      <c r="E292" s="99" t="s">
        <v>218</v>
      </c>
      <c r="I292" s="27">
        <f>SUM(I279:I291)</f>
        <v>37531622.979999997</v>
      </c>
      <c r="K292" s="27">
        <f>SUM(K279:K291)</f>
        <v>2895312.62</v>
      </c>
      <c r="O292" s="28">
        <f>SUM(O279:O291)</f>
        <v>40426935.600000009</v>
      </c>
      <c r="Q292" s="28">
        <f>SUM(Q279:Q291)</f>
        <v>34867568.979166776</v>
      </c>
      <c r="S292" s="28">
        <f>SUM(S279:S291)</f>
        <v>2215413.0920052798</v>
      </c>
      <c r="U292" s="28">
        <f>SUM(U279:U291)</f>
        <v>1377341.2691054912</v>
      </c>
      <c r="W292" s="28">
        <f>SUM(W279:W291)</f>
        <v>1584344.0343164552</v>
      </c>
      <c r="Y292" s="28">
        <f>SUM(Y279:Y291)</f>
        <v>356960.3422634608</v>
      </c>
      <c r="AA292" s="28">
        <f>SUM(AA279:AA291)</f>
        <v>25307.883142535833</v>
      </c>
      <c r="AC292" s="28">
        <f>SUM(AC279:AC291)</f>
        <v>40426935.600000001</v>
      </c>
      <c r="AE292" s="81"/>
    </row>
    <row r="293" spans="1:31" x14ac:dyDescent="0.25">
      <c r="A293" s="52"/>
      <c r="B293" s="52"/>
      <c r="C293" s="49"/>
      <c r="D293" s="49"/>
      <c r="E293" s="99"/>
    </row>
    <row r="294" spans="1:31" ht="15.75" thickBot="1" x14ac:dyDescent="0.3">
      <c r="I294" s="147"/>
      <c r="K294" s="147"/>
      <c r="O294" s="147"/>
      <c r="Q294" s="147"/>
      <c r="S294" s="147"/>
      <c r="U294" s="147"/>
      <c r="W294" s="147"/>
      <c r="Y294" s="147"/>
      <c r="AA294" s="147"/>
      <c r="AC294" s="147"/>
    </row>
    <row r="295" spans="1:31" ht="16.5" thickTop="1" thickBot="1" x14ac:dyDescent="0.3">
      <c r="A295" s="100">
        <f>+A292+1</f>
        <v>246</v>
      </c>
      <c r="E295" s="89" t="s">
        <v>219</v>
      </c>
      <c r="G295" s="1" t="s">
        <v>220</v>
      </c>
      <c r="I295" s="148">
        <f>+I18+I189+I229+I276+I292</f>
        <v>1229083908.5210528</v>
      </c>
      <c r="J295" s="8"/>
      <c r="K295" s="148">
        <f>+K18+K189+K229+K276+K292</f>
        <v>-4099392.13</v>
      </c>
      <c r="L295" s="8"/>
      <c r="M295" s="8"/>
      <c r="N295" s="8"/>
      <c r="O295" s="148">
        <f>+O18+O189+O229+O276+O292</f>
        <v>1224984516.3910527</v>
      </c>
      <c r="P295" s="8"/>
      <c r="Q295" s="148">
        <f>+Q18+Q189+Q229+Q276+Q292</f>
        <v>1070348749.1852248</v>
      </c>
      <c r="R295" s="8"/>
      <c r="S295" s="148">
        <f>+S18+S189+S229+S276+S292</f>
        <v>68782501.33779107</v>
      </c>
      <c r="T295" s="8"/>
      <c r="U295" s="148">
        <f>+U18+U189+U229+U276+U292</f>
        <v>41382448.342389397</v>
      </c>
      <c r="V295" s="8"/>
      <c r="W295" s="148">
        <f>+W18+W189+W229+W276+W292</f>
        <v>45778593.775872827</v>
      </c>
      <c r="X295" s="8"/>
      <c r="Y295" s="148">
        <f>+Y18+Y189+Y229+Y276+Y292</f>
        <v>7924273.9494234929</v>
      </c>
      <c r="Z295" s="8"/>
      <c r="AA295" s="148">
        <f>+AA18+AA189+AA229+AA276+AA292</f>
        <v>-9232050.1996487249</v>
      </c>
      <c r="AB295" s="8"/>
      <c r="AC295" s="148">
        <f>+AC18+AC189+AC229+AC276+AC292</f>
        <v>1224984516.3910527</v>
      </c>
      <c r="AE295" s="102"/>
    </row>
    <row r="296" spans="1:31" ht="16.5" thickTop="1" thickBot="1" x14ac:dyDescent="0.3">
      <c r="I296" s="149"/>
      <c r="K296" s="149"/>
      <c r="O296" s="149"/>
      <c r="Q296" s="149"/>
      <c r="S296" s="149"/>
      <c r="U296" s="149"/>
      <c r="W296" s="149"/>
      <c r="Y296" s="149"/>
      <c r="AA296" s="149"/>
      <c r="AC296" s="149"/>
    </row>
    <row r="297" spans="1:31" ht="16.5" thickTop="1" thickBot="1" x14ac:dyDescent="0.3">
      <c r="A297" s="100">
        <f>+A295+1</f>
        <v>247</v>
      </c>
      <c r="E297" s="89" t="s">
        <v>221</v>
      </c>
      <c r="G297" s="1"/>
      <c r="I297" s="150">
        <f>+I34+I217+I254+I276+I292</f>
        <v>1296947599.2408328</v>
      </c>
      <c r="J297" s="5"/>
      <c r="K297" s="150">
        <f>+K34+K217+K254+K276+K292</f>
        <v>0</v>
      </c>
      <c r="L297" s="5"/>
      <c r="M297" s="5"/>
      <c r="N297" s="5"/>
      <c r="O297" s="150">
        <f>+O34+O217+O254+O276+O292</f>
        <v>1296947599.2408326</v>
      </c>
      <c r="P297" s="5"/>
      <c r="Q297" s="150">
        <f>+Q34+Q217+Q254+Q276+Q292</f>
        <v>1133452336.6826825</v>
      </c>
      <c r="R297" s="5"/>
      <c r="S297" s="150">
        <f>+S34+S217+S254+S276+S292</f>
        <v>72142448.296972513</v>
      </c>
      <c r="T297" s="5"/>
      <c r="U297" s="150">
        <f>+U34+U217+U254+U276+U292</f>
        <v>43761855.665584512</v>
      </c>
      <c r="V297" s="5"/>
      <c r="W297" s="150">
        <f>+W34+W217+W254+W276+W292</f>
        <v>48898734.845818482</v>
      </c>
      <c r="X297" s="5"/>
      <c r="Y297" s="150">
        <f>+Y34+Y217+Y254+Y276+Y292</f>
        <v>7924273.9494234929</v>
      </c>
      <c r="Z297" s="5"/>
      <c r="AA297" s="150">
        <f>+AA34+AA217+AA254+AA276+AA292</f>
        <v>-9232050.1996487249</v>
      </c>
      <c r="AB297" s="5"/>
      <c r="AC297" s="150">
        <f>+AC34+AC217+AC254+AC276+AC292</f>
        <v>1296947599.2408328</v>
      </c>
      <c r="AD297" s="5"/>
      <c r="AE297" s="151"/>
    </row>
    <row r="298" spans="1:31" ht="15.75" thickTop="1" x14ac:dyDescent="0.25">
      <c r="A298" s="100"/>
      <c r="E298" s="89"/>
      <c r="G298" s="1"/>
      <c r="I298" s="37"/>
      <c r="K298" s="37"/>
      <c r="O298" s="37"/>
      <c r="Q298" s="37"/>
      <c r="S298" s="37"/>
      <c r="U298" s="37"/>
      <c r="W298" s="37"/>
      <c r="Y298" s="37"/>
      <c r="AA298" s="37"/>
      <c r="AC298" s="37"/>
      <c r="AE298" s="102"/>
    </row>
    <row r="299" spans="1:31" x14ac:dyDescent="0.25">
      <c r="A299" s="100"/>
      <c r="E299" s="89"/>
      <c r="G299" s="1"/>
      <c r="I299" s="135"/>
      <c r="J299" s="39"/>
      <c r="K299" s="39"/>
      <c r="O299" s="37"/>
      <c r="Q299" s="37"/>
      <c r="S299" s="37"/>
      <c r="U299" s="37"/>
      <c r="W299" s="37"/>
      <c r="Y299" s="37"/>
      <c r="AA299" s="37"/>
      <c r="AC299" s="37"/>
      <c r="AE299" s="102"/>
    </row>
    <row r="300" spans="1:31" x14ac:dyDescent="0.25">
      <c r="A300" s="109" t="s">
        <v>167</v>
      </c>
      <c r="I300" s="135"/>
      <c r="J300" s="39"/>
      <c r="K300" s="39"/>
      <c r="O300" s="135"/>
      <c r="P300" s="39"/>
      <c r="Q300" s="39"/>
      <c r="AC300" s="92"/>
    </row>
    <row r="301" spans="1:31" ht="15.75" thickBot="1" x14ac:dyDescent="0.3">
      <c r="A301" s="109"/>
      <c r="I301" s="135"/>
      <c r="J301" s="39"/>
      <c r="K301" s="39"/>
      <c r="O301" s="135"/>
      <c r="P301" s="39"/>
      <c r="Q301" s="39"/>
    </row>
    <row r="302" spans="1:31" x14ac:dyDescent="0.25">
      <c r="A302" s="111" t="s">
        <v>168</v>
      </c>
      <c r="B302" s="112"/>
      <c r="C302" s="112"/>
      <c r="D302" s="112"/>
      <c r="E302" s="113"/>
      <c r="I302" s="135"/>
      <c r="J302" s="39"/>
      <c r="K302" s="39"/>
      <c r="O302" s="135"/>
      <c r="P302" s="39"/>
      <c r="Q302" s="39"/>
      <c r="AC302" s="92"/>
    </row>
    <row r="303" spans="1:31" x14ac:dyDescent="0.25">
      <c r="A303" s="115" t="s">
        <v>169</v>
      </c>
      <c r="B303" s="116"/>
      <c r="C303" s="117">
        <v>0.87504156659892862</v>
      </c>
      <c r="D303" s="116"/>
      <c r="E303" s="31" t="s">
        <v>170</v>
      </c>
    </row>
    <row r="304" spans="1:31" x14ac:dyDescent="0.25">
      <c r="A304" s="115" t="s">
        <v>171</v>
      </c>
      <c r="B304" s="116"/>
      <c r="C304" s="117">
        <v>4.6591538887862556E-2</v>
      </c>
      <c r="D304" s="116"/>
      <c r="E304" s="31" t="s">
        <v>170</v>
      </c>
    </row>
    <row r="305" spans="1:17" x14ac:dyDescent="0.25">
      <c r="A305" s="115" t="s">
        <v>172</v>
      </c>
      <c r="B305" s="116"/>
      <c r="C305" s="117">
        <v>3.2994642527249221E-2</v>
      </c>
      <c r="D305" s="116"/>
      <c r="E305" s="31" t="s">
        <v>170</v>
      </c>
      <c r="I305" s="92"/>
      <c r="O305" s="37"/>
      <c r="Q305" s="2"/>
    </row>
    <row r="306" spans="1:17" x14ac:dyDescent="0.25">
      <c r="A306" s="115" t="s">
        <v>173</v>
      </c>
      <c r="B306" s="116"/>
      <c r="C306" s="117">
        <v>4.3266210973582124E-2</v>
      </c>
      <c r="D306" s="116"/>
      <c r="E306" s="31" t="s">
        <v>170</v>
      </c>
      <c r="M306" s="40"/>
      <c r="O306" s="37"/>
      <c r="Q306" s="2"/>
    </row>
    <row r="307" spans="1:17" x14ac:dyDescent="0.25">
      <c r="A307" s="115" t="s">
        <v>174</v>
      </c>
      <c r="B307" s="116"/>
      <c r="C307" s="117">
        <v>0</v>
      </c>
      <c r="D307" s="116"/>
      <c r="E307" s="31" t="s">
        <v>170</v>
      </c>
      <c r="M307" s="42"/>
      <c r="O307" s="7"/>
    </row>
    <row r="308" spans="1:17" x14ac:dyDescent="0.25">
      <c r="A308" s="115" t="s">
        <v>175</v>
      </c>
      <c r="B308" s="116"/>
      <c r="C308" s="117">
        <v>2.1060410123776097E-3</v>
      </c>
      <c r="D308" s="116"/>
      <c r="E308" s="31" t="s">
        <v>170</v>
      </c>
      <c r="K308" s="81"/>
      <c r="M308" s="42"/>
      <c r="O308" s="7"/>
    </row>
    <row r="309" spans="1:17" x14ac:dyDescent="0.25">
      <c r="A309" s="115" t="s">
        <v>176</v>
      </c>
      <c r="B309" s="116"/>
      <c r="C309" s="117">
        <f>SUM(C303:C308)</f>
        <v>1.0000000000000002</v>
      </c>
      <c r="D309" s="116"/>
      <c r="E309" s="119"/>
      <c r="M309" s="42"/>
      <c r="O309" s="7"/>
    </row>
    <row r="310" spans="1:17" x14ac:dyDescent="0.25">
      <c r="A310" s="115"/>
      <c r="B310" s="116"/>
      <c r="C310" s="55"/>
      <c r="D310" s="116"/>
      <c r="E310" s="121"/>
      <c r="F310" s="55"/>
      <c r="G310" s="52"/>
      <c r="M310" s="42"/>
      <c r="O310" s="7"/>
    </row>
    <row r="311" spans="1:17" ht="33" customHeight="1" thickBot="1" x14ac:dyDescent="0.3">
      <c r="A311" s="163" t="s">
        <v>177</v>
      </c>
      <c r="B311" s="164"/>
      <c r="C311" s="164"/>
      <c r="D311" s="164"/>
      <c r="E311" s="165"/>
      <c r="F311" s="116"/>
      <c r="G311" s="128"/>
      <c r="M311" s="42"/>
      <c r="O311" s="7"/>
    </row>
    <row r="312" spans="1:17" ht="16.5" customHeight="1" x14ac:dyDescent="0.25">
      <c r="A312" s="125"/>
      <c r="B312" s="125"/>
      <c r="C312" s="125"/>
      <c r="D312" s="125"/>
      <c r="E312" s="125"/>
      <c r="F312" s="116"/>
      <c r="G312" s="128"/>
      <c r="M312" s="42"/>
      <c r="O312" s="7"/>
    </row>
    <row r="313" spans="1:17" ht="15.75" thickBot="1" x14ac:dyDescent="0.3">
      <c r="A313" s="125"/>
      <c r="B313" s="125"/>
      <c r="C313" s="125"/>
      <c r="D313" s="125"/>
      <c r="E313" s="125"/>
      <c r="F313" s="116"/>
      <c r="G313" s="128"/>
      <c r="M313" s="42"/>
      <c r="O313" s="7"/>
    </row>
    <row r="314" spans="1:17" x14ac:dyDescent="0.25">
      <c r="A314" s="111" t="s">
        <v>178</v>
      </c>
      <c r="B314" s="112"/>
      <c r="C314" s="112"/>
      <c r="D314" s="112"/>
      <c r="E314" s="113"/>
      <c r="F314" s="116"/>
      <c r="G314" s="128"/>
      <c r="M314" s="42"/>
      <c r="O314" s="7"/>
    </row>
    <row r="315" spans="1:17" x14ac:dyDescent="0.25">
      <c r="A315" s="115" t="s">
        <v>169</v>
      </c>
      <c r="B315" s="127"/>
      <c r="C315" s="117">
        <v>0.87688832938388639</v>
      </c>
      <c r="D315" s="127"/>
      <c r="E315" s="32" t="s">
        <v>170</v>
      </c>
      <c r="F315" s="116"/>
      <c r="G315" s="128"/>
      <c r="M315" s="42"/>
      <c r="O315" s="7"/>
    </row>
    <row r="316" spans="1:17" x14ac:dyDescent="0.25">
      <c r="A316" s="115" t="s">
        <v>171</v>
      </c>
      <c r="B316" s="127"/>
      <c r="C316" s="117">
        <v>4.6689869668246453E-2</v>
      </c>
      <c r="D316" s="127"/>
      <c r="E316" s="32" t="s">
        <v>170</v>
      </c>
      <c r="F316" s="116"/>
      <c r="G316" s="128"/>
      <c r="M316" s="42"/>
      <c r="O316" s="7"/>
    </row>
    <row r="317" spans="1:17" x14ac:dyDescent="0.25">
      <c r="A317" s="115" t="s">
        <v>172</v>
      </c>
      <c r="B317" s="127"/>
      <c r="C317" s="117">
        <v>3.306427725118484E-2</v>
      </c>
      <c r="D317" s="127"/>
      <c r="E317" s="32" t="s">
        <v>170</v>
      </c>
      <c r="F317" s="116"/>
      <c r="G317" s="128"/>
      <c r="M317" s="42"/>
      <c r="O317" s="7"/>
    </row>
    <row r="318" spans="1:17" x14ac:dyDescent="0.25">
      <c r="A318" s="115" t="s">
        <v>173</v>
      </c>
      <c r="B318" s="127"/>
      <c r="C318" s="117">
        <v>4.3357523696682471E-2</v>
      </c>
      <c r="D318" s="127"/>
      <c r="E318" s="32" t="s">
        <v>170</v>
      </c>
      <c r="F318" s="116"/>
      <c r="G318" s="128"/>
      <c r="O318" s="43"/>
      <c r="Q318" s="39"/>
    </row>
    <row r="319" spans="1:17" x14ac:dyDescent="0.25">
      <c r="A319" s="115" t="s">
        <v>174</v>
      </c>
      <c r="B319" s="127"/>
      <c r="C319" s="117">
        <v>0</v>
      </c>
      <c r="D319" s="127"/>
      <c r="E319" s="32" t="s">
        <v>170</v>
      </c>
      <c r="F319" s="116"/>
      <c r="G319" s="128"/>
      <c r="O319" s="41"/>
      <c r="P319" s="39"/>
    </row>
    <row r="320" spans="1:17" x14ac:dyDescent="0.25">
      <c r="A320" s="115" t="s">
        <v>175</v>
      </c>
      <c r="B320" s="127"/>
      <c r="C320" s="117">
        <v>0</v>
      </c>
      <c r="D320" s="127"/>
      <c r="E320" s="32" t="s">
        <v>170</v>
      </c>
      <c r="F320" s="116"/>
      <c r="G320" s="128"/>
      <c r="Q320" s="39"/>
    </row>
    <row r="321" spans="1:17" x14ac:dyDescent="0.25">
      <c r="A321" s="115" t="s">
        <v>176</v>
      </c>
      <c r="B321" s="127"/>
      <c r="C321" s="117">
        <f>SUM(C315:C320)</f>
        <v>1.0000000000000002</v>
      </c>
      <c r="D321" s="127"/>
      <c r="E321" s="119"/>
      <c r="F321" s="116"/>
      <c r="G321" s="128"/>
      <c r="Q321" s="39"/>
    </row>
    <row r="322" spans="1:17" x14ac:dyDescent="0.25">
      <c r="A322" s="115"/>
      <c r="B322" s="127"/>
      <c r="C322" s="55"/>
      <c r="D322" s="127"/>
      <c r="E322" s="121"/>
      <c r="F322" s="116"/>
      <c r="G322" s="128"/>
    </row>
    <row r="323" spans="1:17" ht="30" customHeight="1" thickBot="1" x14ac:dyDescent="0.3">
      <c r="A323" s="163" t="s">
        <v>179</v>
      </c>
      <c r="B323" s="164"/>
      <c r="C323" s="164"/>
      <c r="D323" s="164"/>
      <c r="E323" s="165"/>
      <c r="F323" s="116"/>
      <c r="G323" s="128"/>
    </row>
    <row r="324" spans="1:17" ht="15.75" thickBot="1" x14ac:dyDescent="0.3">
      <c r="A324" s="109"/>
      <c r="F324" s="129"/>
      <c r="G324" s="129"/>
    </row>
    <row r="325" spans="1:17" x14ac:dyDescent="0.25">
      <c r="A325" s="111" t="s">
        <v>180</v>
      </c>
      <c r="B325" s="112"/>
      <c r="C325" s="112"/>
      <c r="D325" s="112"/>
      <c r="E325" s="113"/>
      <c r="F325" s="129"/>
      <c r="G325" s="129"/>
    </row>
    <row r="326" spans="1:17" x14ac:dyDescent="0.25">
      <c r="A326" s="115" t="s">
        <v>169</v>
      </c>
      <c r="B326" s="116"/>
      <c r="C326" s="117">
        <v>0.83155608395124503</v>
      </c>
      <c r="D326" s="116"/>
      <c r="E326" s="31" t="s">
        <v>181</v>
      </c>
      <c r="F326" s="129"/>
      <c r="G326" s="129"/>
    </row>
    <row r="327" spans="1:17" x14ac:dyDescent="0.25">
      <c r="A327" s="115" t="s">
        <v>171</v>
      </c>
      <c r="B327" s="116"/>
      <c r="C327" s="117">
        <v>4.4276156815543637E-2</v>
      </c>
      <c r="D327" s="116"/>
      <c r="E327" s="31" t="s">
        <v>181</v>
      </c>
      <c r="F327" s="129"/>
      <c r="G327" s="129"/>
    </row>
    <row r="328" spans="1:17" x14ac:dyDescent="0.25">
      <c r="A328" s="115" t="s">
        <v>172</v>
      </c>
      <c r="B328" s="116"/>
      <c r="C328" s="117">
        <v>3.1354962756764845E-2</v>
      </c>
      <c r="D328" s="116"/>
      <c r="E328" s="31" t="s">
        <v>181</v>
      </c>
      <c r="F328" s="129"/>
      <c r="G328" s="129"/>
    </row>
    <row r="329" spans="1:17" x14ac:dyDescent="0.25">
      <c r="A329" s="115" t="s">
        <v>173</v>
      </c>
      <c r="B329" s="116"/>
      <c r="C329" s="117">
        <v>4.1116082181603175E-2</v>
      </c>
      <c r="D329" s="116"/>
      <c r="E329" s="31" t="s">
        <v>181</v>
      </c>
      <c r="F329" s="129"/>
      <c r="G329" s="129"/>
    </row>
    <row r="330" spans="1:17" x14ac:dyDescent="0.25">
      <c r="A330" s="115" t="s">
        <v>174</v>
      </c>
      <c r="B330" s="116"/>
      <c r="C330" s="117">
        <v>5.1696714294843391E-2</v>
      </c>
      <c r="D330" s="116"/>
      <c r="E330" s="31" t="s">
        <v>181</v>
      </c>
      <c r="F330" s="129"/>
      <c r="G330" s="129"/>
    </row>
    <row r="331" spans="1:17" x14ac:dyDescent="0.25">
      <c r="A331" s="115" t="s">
        <v>175</v>
      </c>
      <c r="B331" s="116"/>
      <c r="C331" s="117">
        <v>0</v>
      </c>
      <c r="D331" s="116"/>
      <c r="E331" s="31" t="s">
        <v>181</v>
      </c>
      <c r="F331" s="129"/>
      <c r="G331" s="129"/>
    </row>
    <row r="332" spans="1:17" x14ac:dyDescent="0.25">
      <c r="A332" s="115" t="s">
        <v>176</v>
      </c>
      <c r="B332" s="116"/>
      <c r="C332" s="117">
        <f>SUM(C326:C331)</f>
        <v>1.0000000000000002</v>
      </c>
      <c r="D332" s="116"/>
      <c r="E332" s="119"/>
      <c r="F332" s="129"/>
      <c r="G332" s="129"/>
    </row>
    <row r="333" spans="1:17" x14ac:dyDescent="0.25">
      <c r="A333" s="115"/>
      <c r="B333" s="116"/>
      <c r="C333" s="55"/>
      <c r="D333" s="116"/>
      <c r="E333" s="121"/>
      <c r="F333" s="129"/>
      <c r="G333" s="129"/>
    </row>
    <row r="334" spans="1:17" ht="30.75" customHeight="1" thickBot="1" x14ac:dyDescent="0.3">
      <c r="A334" s="163" t="s">
        <v>177</v>
      </c>
      <c r="B334" s="164"/>
      <c r="C334" s="164"/>
      <c r="D334" s="164"/>
      <c r="E334" s="165"/>
      <c r="F334" s="129"/>
      <c r="G334" s="129"/>
    </row>
    <row r="335" spans="1:17" ht="15.75" thickBot="1" x14ac:dyDescent="0.3">
      <c r="A335" s="125"/>
      <c r="B335" s="125"/>
      <c r="C335" s="125"/>
      <c r="D335" s="125"/>
      <c r="E335" s="125"/>
      <c r="F335" s="129"/>
      <c r="G335" s="129"/>
    </row>
    <row r="336" spans="1:17" x14ac:dyDescent="0.25">
      <c r="A336" s="111" t="s">
        <v>182</v>
      </c>
      <c r="B336" s="112"/>
      <c r="C336" s="112"/>
      <c r="D336" s="112"/>
      <c r="E336" s="113"/>
      <c r="F336" s="129"/>
      <c r="G336" s="129"/>
    </row>
    <row r="337" spans="1:7" x14ac:dyDescent="0.25">
      <c r="A337" s="115" t="s">
        <v>169</v>
      </c>
      <c r="B337" s="127"/>
      <c r="C337" s="117">
        <v>0.87688832938388628</v>
      </c>
      <c r="D337" s="127"/>
      <c r="E337" s="32" t="s">
        <v>181</v>
      </c>
      <c r="F337" s="129"/>
      <c r="G337" s="129"/>
    </row>
    <row r="338" spans="1:7" x14ac:dyDescent="0.25">
      <c r="A338" s="115" t="s">
        <v>171</v>
      </c>
      <c r="B338" s="127"/>
      <c r="C338" s="117">
        <v>4.6689869668246446E-2</v>
      </c>
      <c r="D338" s="127"/>
      <c r="E338" s="32" t="s">
        <v>181</v>
      </c>
      <c r="F338" s="129"/>
      <c r="G338" s="129"/>
    </row>
    <row r="339" spans="1:7" x14ac:dyDescent="0.25">
      <c r="A339" s="115" t="s">
        <v>172</v>
      </c>
      <c r="B339" s="127"/>
      <c r="C339" s="117">
        <v>3.3064277251184833E-2</v>
      </c>
      <c r="D339" s="127"/>
      <c r="E339" s="32" t="s">
        <v>181</v>
      </c>
      <c r="F339" s="129"/>
      <c r="G339" s="129"/>
    </row>
    <row r="340" spans="1:7" x14ac:dyDescent="0.25">
      <c r="A340" s="115" t="s">
        <v>173</v>
      </c>
      <c r="B340" s="127"/>
      <c r="C340" s="117">
        <v>4.3357523696682471E-2</v>
      </c>
      <c r="D340" s="127"/>
      <c r="E340" s="32" t="s">
        <v>181</v>
      </c>
      <c r="F340" s="129"/>
      <c r="G340" s="129"/>
    </row>
    <row r="341" spans="1:7" x14ac:dyDescent="0.25">
      <c r="A341" s="115" t="s">
        <v>174</v>
      </c>
      <c r="B341" s="127"/>
      <c r="C341" s="117">
        <v>0</v>
      </c>
      <c r="D341" s="127"/>
      <c r="E341" s="32" t="s">
        <v>181</v>
      </c>
      <c r="F341" s="129"/>
      <c r="G341" s="129"/>
    </row>
    <row r="342" spans="1:7" x14ac:dyDescent="0.25">
      <c r="A342" s="115" t="s">
        <v>175</v>
      </c>
      <c r="B342" s="127"/>
      <c r="C342" s="117">
        <v>0</v>
      </c>
      <c r="D342" s="127"/>
      <c r="E342" s="32" t="s">
        <v>181</v>
      </c>
      <c r="F342" s="129"/>
      <c r="G342" s="129"/>
    </row>
    <row r="343" spans="1:7" x14ac:dyDescent="0.25">
      <c r="A343" s="115" t="s">
        <v>176</v>
      </c>
      <c r="B343" s="127"/>
      <c r="C343" s="117">
        <f>SUM(C337:C342)</f>
        <v>1</v>
      </c>
      <c r="D343" s="127"/>
      <c r="E343" s="119"/>
      <c r="F343" s="129"/>
      <c r="G343" s="129"/>
    </row>
    <row r="344" spans="1:7" x14ac:dyDescent="0.25">
      <c r="A344" s="115"/>
      <c r="B344" s="127"/>
      <c r="C344" s="55"/>
      <c r="D344" s="127"/>
      <c r="E344" s="121"/>
      <c r="F344" s="129"/>
      <c r="G344" s="129"/>
    </row>
    <row r="345" spans="1:7" ht="30.75" customHeight="1" thickBot="1" x14ac:dyDescent="0.3">
      <c r="A345" s="163" t="s">
        <v>179</v>
      </c>
      <c r="B345" s="164"/>
      <c r="C345" s="164"/>
      <c r="D345" s="164"/>
      <c r="E345" s="165"/>
      <c r="F345" s="129"/>
      <c r="G345" s="129"/>
    </row>
    <row r="346" spans="1:7" ht="15.75" thickBot="1" x14ac:dyDescent="0.3">
      <c r="A346" s="125"/>
      <c r="B346" s="125"/>
      <c r="C346" s="125"/>
      <c r="D346" s="125"/>
      <c r="E346" s="125"/>
      <c r="F346" s="129"/>
      <c r="G346" s="129"/>
    </row>
    <row r="347" spans="1:7" x14ac:dyDescent="0.25">
      <c r="A347" s="111" t="s">
        <v>222</v>
      </c>
      <c r="B347" s="112"/>
      <c r="C347" s="112"/>
      <c r="D347" s="112"/>
      <c r="E347" s="113"/>
    </row>
    <row r="348" spans="1:7" x14ac:dyDescent="0.25">
      <c r="A348" s="115" t="s">
        <v>169</v>
      </c>
      <c r="B348" s="116"/>
      <c r="C348" s="117">
        <v>0.86248360064092455</v>
      </c>
      <c r="D348" s="116"/>
      <c r="E348" s="31" t="s">
        <v>184</v>
      </c>
    </row>
    <row r="349" spans="1:7" x14ac:dyDescent="0.25">
      <c r="A349" s="115" t="s">
        <v>171</v>
      </c>
      <c r="B349" s="116"/>
      <c r="C349" s="117">
        <v>5.4800421034269034E-2</v>
      </c>
      <c r="D349" s="116"/>
      <c r="E349" s="31" t="s">
        <v>184</v>
      </c>
    </row>
    <row r="350" spans="1:7" x14ac:dyDescent="0.25">
      <c r="A350" s="115" t="s">
        <v>172</v>
      </c>
      <c r="B350" s="116"/>
      <c r="C350" s="117">
        <v>3.4069890499083266E-2</v>
      </c>
      <c r="D350" s="116"/>
      <c r="E350" s="31" t="s">
        <v>184</v>
      </c>
    </row>
    <row r="351" spans="1:7" x14ac:dyDescent="0.25">
      <c r="A351" s="115" t="s">
        <v>173</v>
      </c>
      <c r="B351" s="116"/>
      <c r="C351" s="117">
        <v>3.9190307422570382E-2</v>
      </c>
      <c r="D351" s="116"/>
      <c r="E351" s="31" t="s">
        <v>184</v>
      </c>
    </row>
    <row r="352" spans="1:7" x14ac:dyDescent="0.25">
      <c r="A352" s="115" t="s">
        <v>174</v>
      </c>
      <c r="B352" s="116"/>
      <c r="C352" s="117">
        <v>8.8297650308043832E-3</v>
      </c>
      <c r="D352" s="116"/>
      <c r="E352" s="31" t="s">
        <v>184</v>
      </c>
    </row>
    <row r="353" spans="1:16" x14ac:dyDescent="0.25">
      <c r="A353" s="115" t="s">
        <v>175</v>
      </c>
      <c r="B353" s="116"/>
      <c r="C353" s="117">
        <v>6.2601537234832682E-4</v>
      </c>
      <c r="D353" s="116"/>
      <c r="E353" s="31" t="s">
        <v>184</v>
      </c>
    </row>
    <row r="354" spans="1:16" x14ac:dyDescent="0.25">
      <c r="A354" s="115" t="s">
        <v>176</v>
      </c>
      <c r="B354" s="116"/>
      <c r="C354" s="117">
        <f>SUM(C348:C353)</f>
        <v>0.99999999999999989</v>
      </c>
      <c r="D354" s="116"/>
      <c r="E354" s="119"/>
    </row>
    <row r="355" spans="1:16" x14ac:dyDescent="0.25">
      <c r="A355" s="115"/>
      <c r="B355" s="116"/>
      <c r="C355" s="55"/>
      <c r="D355" s="116"/>
      <c r="E355" s="121"/>
    </row>
    <row r="356" spans="1:16" ht="33" customHeight="1" thickBot="1" x14ac:dyDescent="0.3">
      <c r="A356" s="163" t="s">
        <v>185</v>
      </c>
      <c r="B356" s="164"/>
      <c r="C356" s="164"/>
      <c r="D356" s="164"/>
      <c r="E356" s="165"/>
    </row>
    <row r="357" spans="1:16" ht="15.75" thickBot="1" x14ac:dyDescent="0.3">
      <c r="A357" s="109"/>
    </row>
    <row r="358" spans="1:16" x14ac:dyDescent="0.25">
      <c r="A358" s="111" t="s">
        <v>223</v>
      </c>
      <c r="B358" s="112"/>
      <c r="C358" s="112"/>
      <c r="D358" s="112"/>
      <c r="E358" s="113"/>
    </row>
    <row r="359" spans="1:16" x14ac:dyDescent="0.25">
      <c r="A359" s="115" t="s">
        <v>169</v>
      </c>
      <c r="B359" s="116"/>
      <c r="C359" s="117">
        <v>0.86085877167610836</v>
      </c>
      <c r="D359" s="116"/>
      <c r="E359" s="31" t="s">
        <v>224</v>
      </c>
    </row>
    <row r="360" spans="1:16" x14ac:dyDescent="0.25">
      <c r="A360" s="115" t="s">
        <v>171</v>
      </c>
      <c r="B360" s="116"/>
      <c r="C360" s="117">
        <v>6.8794236090003055E-2</v>
      </c>
      <c r="D360" s="116"/>
      <c r="E360" s="31" t="s">
        <v>224</v>
      </c>
    </row>
    <row r="361" spans="1:16" x14ac:dyDescent="0.25">
      <c r="A361" s="115" t="s">
        <v>172</v>
      </c>
      <c r="B361" s="116"/>
      <c r="C361" s="117">
        <v>3.6544777920947791E-2</v>
      </c>
      <c r="D361" s="116"/>
      <c r="E361" s="31" t="s">
        <v>224</v>
      </c>
    </row>
    <row r="362" spans="1:16" x14ac:dyDescent="0.25">
      <c r="A362" s="115" t="s">
        <v>173</v>
      </c>
      <c r="B362" s="116"/>
      <c r="C362" s="117">
        <v>3.3802214312940913E-2</v>
      </c>
      <c r="D362" s="116"/>
      <c r="E362" s="31" t="s">
        <v>224</v>
      </c>
      <c r="F362" s="129"/>
      <c r="G362" s="129"/>
    </row>
    <row r="363" spans="1:16" x14ac:dyDescent="0.25">
      <c r="A363" s="115" t="s">
        <v>174</v>
      </c>
      <c r="B363" s="116"/>
      <c r="C363" s="117">
        <v>0</v>
      </c>
      <c r="D363" s="116"/>
      <c r="E363" s="31" t="s">
        <v>224</v>
      </c>
      <c r="F363" s="129"/>
      <c r="G363" s="129"/>
    </row>
    <row r="364" spans="1:16" x14ac:dyDescent="0.25">
      <c r="A364" s="115" t="s">
        <v>175</v>
      </c>
      <c r="B364" s="116"/>
      <c r="C364" s="117">
        <v>0</v>
      </c>
      <c r="D364" s="116"/>
      <c r="E364" s="31" t="s">
        <v>224</v>
      </c>
      <c r="F364" s="125"/>
      <c r="G364" s="125"/>
      <c r="H364" s="125"/>
      <c r="I364" s="125"/>
      <c r="J364" s="125"/>
      <c r="K364" s="125"/>
    </row>
    <row r="365" spans="1:16" x14ac:dyDescent="0.25">
      <c r="A365" s="115" t="s">
        <v>176</v>
      </c>
      <c r="B365" s="116"/>
      <c r="C365" s="117">
        <f>SUM(C359:C364)</f>
        <v>1</v>
      </c>
      <c r="D365" s="116"/>
      <c r="E365" s="152"/>
      <c r="F365" s="129"/>
      <c r="G365" s="129"/>
    </row>
    <row r="366" spans="1:16" x14ac:dyDescent="0.25">
      <c r="A366" s="115"/>
      <c r="B366" s="116"/>
      <c r="C366" s="117"/>
      <c r="D366" s="116"/>
      <c r="E366" s="152"/>
      <c r="P366" s="125"/>
    </row>
    <row r="367" spans="1:16" ht="33" customHeight="1" thickBot="1" x14ac:dyDescent="0.3">
      <c r="A367" s="163" t="s">
        <v>225</v>
      </c>
      <c r="B367" s="164"/>
      <c r="C367" s="164"/>
      <c r="D367" s="164"/>
      <c r="E367" s="165"/>
      <c r="L367" s="125"/>
      <c r="M367" s="125"/>
      <c r="N367" s="125"/>
      <c r="O367" s="125"/>
    </row>
    <row r="368" spans="1:16" x14ac:dyDescent="0.25">
      <c r="A368" s="109"/>
    </row>
    <row r="369" spans="1:17" x14ac:dyDescent="0.25">
      <c r="A369" s="38" t="s">
        <v>226</v>
      </c>
      <c r="B369" s="125"/>
      <c r="C369" s="125"/>
      <c r="D369" s="125"/>
      <c r="E369" s="125"/>
      <c r="Q369" s="125"/>
    </row>
    <row r="370" spans="1:17" x14ac:dyDescent="0.25">
      <c r="B370" s="125"/>
      <c r="C370" s="125"/>
      <c r="D370" s="125"/>
      <c r="E370" s="125"/>
    </row>
    <row r="371" spans="1:17" x14ac:dyDescent="0.25">
      <c r="A371" s="38" t="s">
        <v>227</v>
      </c>
      <c r="B371" s="125"/>
      <c r="C371" s="125"/>
      <c r="D371" s="125"/>
      <c r="E371" s="125"/>
    </row>
    <row r="372" spans="1:17" x14ac:dyDescent="0.25">
      <c r="B372" s="125"/>
      <c r="C372" s="125"/>
      <c r="D372" s="125"/>
      <c r="E372" s="125"/>
    </row>
    <row r="373" spans="1:17" x14ac:dyDescent="0.25">
      <c r="A373" s="153" t="s">
        <v>228</v>
      </c>
      <c r="B373" s="154"/>
      <c r="C373" s="154"/>
      <c r="D373" s="154"/>
      <c r="E373" s="154"/>
      <c r="F373" s="154"/>
      <c r="G373" s="154"/>
      <c r="H373" s="154"/>
      <c r="I373" s="154"/>
      <c r="J373" s="154"/>
      <c r="K373" s="154"/>
    </row>
    <row r="374" spans="1:17" x14ac:dyDescent="0.25">
      <c r="A374" s="154"/>
      <c r="B374" s="154"/>
      <c r="C374" s="154"/>
      <c r="D374" s="154"/>
      <c r="E374" s="154"/>
      <c r="F374" s="154"/>
      <c r="G374" s="154"/>
      <c r="H374" s="154"/>
      <c r="I374" s="154"/>
      <c r="J374" s="154"/>
      <c r="K374" s="154"/>
    </row>
    <row r="375" spans="1:17" ht="15" customHeight="1" x14ac:dyDescent="0.25">
      <c r="A375" s="132" t="s">
        <v>229</v>
      </c>
      <c r="B375" s="131"/>
      <c r="C375" s="131"/>
      <c r="D375" s="131"/>
      <c r="E375" s="131"/>
      <c r="F375" s="131"/>
      <c r="G375" s="131"/>
      <c r="H375" s="131"/>
      <c r="I375" s="131"/>
      <c r="J375" s="131"/>
      <c r="K375" s="131"/>
      <c r="P375" s="154"/>
    </row>
    <row r="376" spans="1:17" x14ac:dyDescent="0.25">
      <c r="A376" s="155"/>
      <c r="B376" s="125"/>
      <c r="C376" s="125"/>
      <c r="D376" s="125"/>
      <c r="E376" s="125"/>
      <c r="L376" s="154"/>
      <c r="M376" s="154"/>
      <c r="N376" s="154"/>
      <c r="O376" s="154"/>
      <c r="P376" s="154"/>
    </row>
    <row r="377" spans="1:17" x14ac:dyDescent="0.25">
      <c r="A377" s="109" t="s">
        <v>190</v>
      </c>
      <c r="B377" s="38" t="s">
        <v>191</v>
      </c>
      <c r="L377" s="154"/>
      <c r="M377" s="154"/>
      <c r="N377" s="154"/>
      <c r="O377" s="154"/>
      <c r="P377" s="131"/>
    </row>
    <row r="378" spans="1:17" x14ac:dyDescent="0.25">
      <c r="A378" s="109"/>
      <c r="L378" s="131"/>
      <c r="M378" s="131"/>
      <c r="N378" s="131"/>
      <c r="O378" s="131"/>
      <c r="Q378" s="154"/>
    </row>
    <row r="379" spans="1:17" x14ac:dyDescent="0.25">
      <c r="A379" s="109" t="s">
        <v>192</v>
      </c>
      <c r="B379" s="38" t="s">
        <v>230</v>
      </c>
      <c r="Q379" s="154"/>
    </row>
    <row r="380" spans="1:17" x14ac:dyDescent="0.25">
      <c r="Q380" s="131"/>
    </row>
    <row r="381" spans="1:17" x14ac:dyDescent="0.25">
      <c r="A381" s="155"/>
    </row>
  </sheetData>
  <mergeCells count="13">
    <mergeCell ref="A367:E367"/>
    <mergeCell ref="A1:AC1"/>
    <mergeCell ref="A2:AC2"/>
    <mergeCell ref="A3:AC3"/>
    <mergeCell ref="A4:AC4"/>
    <mergeCell ref="A6:AC6"/>
    <mergeCell ref="Q9:W9"/>
    <mergeCell ref="Y9:AA9"/>
    <mergeCell ref="A311:E311"/>
    <mergeCell ref="A323:E323"/>
    <mergeCell ref="A334:E334"/>
    <mergeCell ref="A345:E345"/>
    <mergeCell ref="A356:E356"/>
  </mergeCells>
  <hyperlinks>
    <hyperlink ref="AE1" location="'WP - Summary'!A1" display="Summary" xr:uid="{CB68A436-4348-4882-AEBA-DBF8226C867A}"/>
    <hyperlink ref="G15" location="'WP - PIS Detail'!A1" display="WP - PIS Detail" xr:uid="{46CDF35A-7F34-440C-9AE3-32142AB1FB58}"/>
    <hyperlink ref="G38" location="'WP - PIS Detail'!A1" display="WP - PIS Detail" xr:uid="{B0E10370-DC48-4281-A7C1-9530DF37E53B}"/>
    <hyperlink ref="G46" location="'WP - PIS Detail'!A1" display="WP - PIS Detail" xr:uid="{D8FB4A8F-FAE9-48FE-9677-2725AC2DCEA2}"/>
    <hyperlink ref="G55" location="'WP - PIS Detail'!A1" display="WP - PIS Detail" xr:uid="{2367C9A0-6CD2-439F-A351-C49399DE50D9}"/>
    <hyperlink ref="G64" location="'WP - PIS Detail'!A1" display="WP - PIS Detail" xr:uid="{7C581C08-DFF4-49FE-B3F1-924495E6E601}"/>
    <hyperlink ref="G77" location="'WP - PIS Detail'!A1" display="WP - PIS Detail" xr:uid="{40E2925E-73CB-4887-A9CB-C0145BB05CAA}"/>
    <hyperlink ref="G85" location="'WP - PIS Detail'!A1" display="WP - PIS Detail" xr:uid="{E4B399EA-5DE6-4FE0-A82C-F3E8D271AC6D}"/>
    <hyperlink ref="G95" location="'WP - PIS Detail'!A1" display="WP - PIS Detail" xr:uid="{48FD007B-CF8B-4F63-92D7-67092E15682D}"/>
    <hyperlink ref="G125" location="'WP - PIS Detail'!A1" display="WP - PIS Detail" xr:uid="{7575361A-A6CF-4698-8D46-E67746D51609}"/>
    <hyperlink ref="G134" location="'WP - PIS Detail'!A1" display="WP - PIS Detail" xr:uid="{220D746C-C139-4052-BE25-EC42849948CC}"/>
    <hyperlink ref="G143" location="'WP - PIS Detail'!A1" display="WP - PIS Detail" xr:uid="{ED9B9F9D-1E1A-4D2E-B385-8077136A8F76}"/>
    <hyperlink ref="G146" location="'WP - PIS Detail'!A1" display="WP - PIS Detail" xr:uid="{9CD1AADD-5CBA-4464-88D4-74BEEE2E6168}"/>
    <hyperlink ref="G155" location="'WP - PIS Detail'!A1" display="WP - PIS Detail" xr:uid="{A5448C2B-3319-4BCE-B30D-02331CBAA461}"/>
    <hyperlink ref="G164" location="'WP - PIS Detail'!A1" display="WP - PIS Detail" xr:uid="{227A81F1-C9EE-4C49-93FD-1EB7803BA13D}"/>
    <hyperlink ref="G173" location="'WP - PIS Detail'!A1" display="WP - PIS Detail" xr:uid="{E3846822-8346-473C-9AE3-7E12EA62A924}"/>
    <hyperlink ref="G182" location="'WP - PIS Detail'!A1" display="WP - PIS Detail" xr:uid="{BB2A968B-A320-4F1C-922C-64FB61024E7F}"/>
    <hyperlink ref="G221" location="'WP - PIS Detail'!A1" display="WP - PIS Detail" xr:uid="{3ED82626-AFA8-4467-A9E5-28521DA6AC74}"/>
    <hyperlink ref="G257" location="'WP - PIS Detail'!A1" display="WP - PIS Detail" xr:uid="{BE6FB26F-0270-4304-BC89-A820973CC24C}"/>
    <hyperlink ref="G279" location="'WP - PIS Detail'!A1" display="WP - PIS Detail" xr:uid="{8693FFC4-2B8B-4620-B36E-B55EAA646E8D}"/>
    <hyperlink ref="G295" location="'WP - PIS Detail'!A1" display="WP - PIS Detail, (D)" xr:uid="{B1965560-F2DE-41B7-922E-B2E876D53ACB}"/>
    <hyperlink ref="E348" location="'WP - Int &amp; Gen Allocator'!A1" display="WP - Intangible &amp; General Plant Allocator" xr:uid="{0228788E-AF16-4BB8-A8FA-CE580B0F8114}"/>
    <hyperlink ref="E349:E353" location="'WP - Int &amp; Gen Allocator'!A1" display="WP - Intangible &amp; General Plant Allocator" xr:uid="{074D1B90-EAE2-4170-9AEA-17F04357CBAF}"/>
    <hyperlink ref="E359" location="'WP - AD Depr. Plant Allocator'!A1" display="WP - AD Distribution Plant Allocator" xr:uid="{49EDB073-AFF0-4BD2-A49A-D1984A8AB2DB}"/>
    <hyperlink ref="E360:E364" location="'WP - AD Depr. Plant Allocator'!A1" display="WP - AD Distribution Plant Allocator" xr:uid="{EE22FBCC-15CC-46B5-B97B-794B907E5934}"/>
    <hyperlink ref="E303" location="'WP - Coin. Peak Allocator Prod'!A1" display="WP - 12 Month Average Peak Allocator Prod" xr:uid="{E5FEF409-7917-45AE-8FB3-8949A6013160}"/>
    <hyperlink ref="E304:E308" location="'WP - Coin. Peak Allocator Prod'!A1" display="WP - 12 Month Average Peak Allocator Prod" xr:uid="{22553C85-6243-4FBB-B7DC-FAC5AB4777C6}"/>
    <hyperlink ref="E326" location="'WP - Coin. Peak Allocator Trans'!A1" display="WP - 12 Month Average Peak Allocator Trans" xr:uid="{19BA77E3-A5BA-45BA-BBB1-E6A162CC6E58}"/>
    <hyperlink ref="E327:E331" location="'WP - Coin. Peak Allocator Trans'!A1" display="WP - 12 Month Average Peak Allocator Trans" xr:uid="{9E1235D0-3AD3-4BAA-9084-A1A5CE16A75A}"/>
    <hyperlink ref="G106" location="'WP - PIS Detail'!A1" display="WP - PIS Detail" xr:uid="{8AF6E003-899C-4DE6-968C-A787B4661067}"/>
    <hyperlink ref="G115" location="'WP - PIS Detail'!A1" display="WP - PIS Detail" xr:uid="{D133B756-A7CA-4BEE-8C2A-00083A383021}"/>
    <hyperlink ref="G103" location="'WP - PIS Detail'!A1" display="WP - PIS Detail" xr:uid="{B02FCBB5-5297-47E9-A44A-7CD36040077D}"/>
    <hyperlink ref="G26" location="'WP - AD Wind'!A1" display="WP - AD Wind" xr:uid="{0CB3CCD0-E783-4424-B16B-5E242C2EFC68}"/>
    <hyperlink ref="G201" location="'WP - AD Wind'!A1" display="WP - AD Wind" xr:uid="{6C3F564C-67AC-4E4C-86CB-586DD7B91EB4}"/>
    <hyperlink ref="G240" location="'WP - AD Wind'!A1" display="WP - AD Wind" xr:uid="{CFF82B07-A110-401E-85A4-AF21A647AB6E}"/>
    <hyperlink ref="E315" location="'WP - Coin. Peak Allocator Prod'!A1" display="WP - 12 Month Average Peak Allocator Prod" xr:uid="{2F4368B1-60BD-47B2-9ACC-B3C8226DB00E}"/>
    <hyperlink ref="E316:E320" location="'WP - Coin. Peak Allocator Prod'!A1" display="WP - 12 Month Average Peak Allocator Prod" xr:uid="{5CBDE6D1-C462-448D-BB8C-A3AC4A2FDC21}"/>
    <hyperlink ref="E337" location="'WP - Coin. Peak Allocator Trans'!A1" display="WP - 12 Month Average Peak Allocator Trans" xr:uid="{6D68EA2B-A60D-410C-9EDB-00D118A40998}"/>
    <hyperlink ref="E338:E342" location="'WP - Coin. Peak Allocator Trans'!A1" display="WP - 12 Month Average Peak Allocator Trans" xr:uid="{41D082AA-96C0-449B-BEDC-9F2EBD2BC975}"/>
    <hyperlink ref="G31" location="'WP - AD Wind'!A1" display="WP - AD Wind" xr:uid="{A002554A-6E0A-4015-B422-F805824AF431}"/>
    <hyperlink ref="G21" location="'WP - AD Wind'!A1" display="WP - AD Wind" xr:uid="{0CA299B2-6681-4F76-83BA-CC1B4C7E5F65}"/>
    <hyperlink ref="G192" location="'WP - AD Wind'!A1" display="WP - AD Wind" xr:uid="{818123B4-C516-47AE-A117-3879EEEC7FF8}"/>
    <hyperlink ref="G210" location="'WP - AD Wind'!A1" display="WP - AD Wind" xr:uid="{B44C366D-E338-435E-86BD-7CECFC84511E}"/>
    <hyperlink ref="G232" location="'WP - AD Wind'!A1" display="WP - AD Wind" xr:uid="{9ED6EBC2-0E3C-4E51-975B-8E5F68F8DB06}"/>
    <hyperlink ref="G248" location="'WP - AD Wind'!A1" display="WP - AD Wind" xr:uid="{376ED2A2-4DF7-4683-B54A-68F76A10118B}"/>
  </hyperlinks>
  <pageMargins left="0.25" right="0.25" top="0.75" bottom="0.75" header="0.3" footer="0.3"/>
  <pageSetup scale="43" fitToHeight="0" orientation="landscape" r:id="rId1"/>
  <rowBreaks count="2" manualBreakCount="2">
    <brk id="83" max="16383" man="1"/>
    <brk id="360"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efe23fe-3364-485e-91c1-4c596886e0e9" xsi:nil="true"/>
    <lcf76f155ced4ddcb4097134ff3c332f xmlns="6aaebd5e-ab20-4948-9c1f-e24831c0d4a7">
      <Terms xmlns="http://schemas.microsoft.com/office/infopath/2007/PartnerControls"/>
    </lcf76f155ced4ddcb4097134ff3c332f>
    <LURequestNumber xmlns="defe23fe-3364-485e-91c1-4c596886e0e9">12489</LURequestNumber>
  </documentManagement>
</p:properties>
</file>

<file path=customXml/item3.xml><?xml version="1.0" encoding="utf-8"?>
<ct:contentTypeSchema xmlns:ct="http://schemas.microsoft.com/office/2006/metadata/contentType" xmlns:ma="http://schemas.microsoft.com/office/2006/metadata/properties/metaAttributes" ct:_="" ma:_="" ma:contentTypeName="Data Request Document" ma:contentTypeID="0x010100206E3723896D864285FE79071FE0025500FADE739B8C756E4BAB566FFEF124A67E" ma:contentTypeVersion="20" ma:contentTypeDescription="" ma:contentTypeScope="" ma:versionID="281085f302591a6e73c21e89728b829b">
  <xsd:schema xmlns:xsd="http://www.w3.org/2001/XMLSchema" xmlns:xs="http://www.w3.org/2001/XMLSchema" xmlns:p="http://schemas.microsoft.com/office/2006/metadata/properties" xmlns:ns2="6aaebd5e-ab20-4948-9c1f-e24831c0d4a7" xmlns:ns3="defe23fe-3364-485e-91c1-4c596886e0e9" targetNamespace="http://schemas.microsoft.com/office/2006/metadata/properties" ma:root="true" ma:fieldsID="fdb0ffdecfec976bf76acad1362da528" ns2:_="" ns3:_="">
    <xsd:import namespace="6aaebd5e-ab20-4948-9c1f-e24831c0d4a7"/>
    <xsd:import namespace="defe23fe-3364-485e-91c1-4c596886e0e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3:LURequestNumber"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LengthInSeconds" minOccurs="0"/>
                <xsd:element ref="ns2:MediaServiceSearchPropertie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aebd5e-ab20-4948-9c1f-e24831c0d4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3dab768c-cda7-4925-a511-6ce547cbab56"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efe23fe-3364-485e-91c1-4c596886e0e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LURequestNumber" ma:index="14" nillable="true" ma:displayName="Request Number" ma:indexed="true" ma:internalName="LURequestNumber">
      <xsd:simpleType>
        <xsd:restriction base="dms:Text">
          <xsd:maxLength value="255"/>
        </xsd:restriction>
      </xsd:simpleType>
    </xsd:element>
    <xsd:element name="TaxCatchAll" ma:index="17" nillable="true" ma:displayName="Taxonomy Catch All Column" ma:hidden="true" ma:list="{3c24333a-1792-4690-ae99-a3e0e307c841}" ma:internalName="TaxCatchAll" ma:showField="CatchAllData" ma:web="defe23fe-3364-485e-91c1-4c596886e0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8977BC-A556-42E2-A194-4FA030AF89E3}">
  <ds:schemaRefs>
    <ds:schemaRef ds:uri="http://schemas.microsoft.com/sharepoint/v3/contenttype/forms"/>
  </ds:schemaRefs>
</ds:datastoreItem>
</file>

<file path=customXml/itemProps2.xml><?xml version="1.0" encoding="utf-8"?>
<ds:datastoreItem xmlns:ds="http://schemas.openxmlformats.org/officeDocument/2006/customXml" ds:itemID="{92781121-EDAB-4E1F-9FAD-48A1C3562EA1}">
  <ds:schemaRefs>
    <ds:schemaRef ds:uri="http://schemas.microsoft.com/office/2006/metadata/properties"/>
    <ds:schemaRef ds:uri="http://schemas.microsoft.com/office/infopath/2007/PartnerControls"/>
    <ds:schemaRef ds:uri="defe23fe-3364-485e-91c1-4c596886e0e9"/>
    <ds:schemaRef ds:uri="6aaebd5e-ab20-4948-9c1f-e24831c0d4a7"/>
  </ds:schemaRefs>
</ds:datastoreItem>
</file>

<file path=customXml/itemProps3.xml><?xml version="1.0" encoding="utf-8"?>
<ds:datastoreItem xmlns:ds="http://schemas.openxmlformats.org/officeDocument/2006/customXml" ds:itemID="{12493396-0A39-4D7D-BCC9-804286EC79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aebd5e-ab20-4948-9c1f-e24831c0d4a7"/>
    <ds:schemaRef ds:uri="defe23fe-3364-485e-91c1-4c596886e0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WP - Plant with Wind</vt:lpstr>
      <vt:lpstr>WP - AD with Wind</vt:lpstr>
      <vt:lpstr>'WP - Plant with Wind'!Print_Titles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Monica Gloodt</dc:creator>
  <cp:keywords/>
  <dc:description/>
  <cp:lastModifiedBy>Hildebrand, Tiffany</cp:lastModifiedBy>
  <cp:revision/>
  <dcterms:created xsi:type="dcterms:W3CDTF">2025-06-02T13:55:11Z</dcterms:created>
  <dcterms:modified xsi:type="dcterms:W3CDTF">2025-09-16T19:08:15Z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0x010100206E3723896D864285FE79071FE0025500FADE739B8C756E4BAB566FFEF124A67E</vt:lpwstr>
  </property>
  <property fmtid="{D5CDD505-2E9C-101B-9397-08002B2CF9AE}" pid="3" name="MediaServiceImageTags">
    <vt:lpwstr/>
  </property>
</Properties>
</file>