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W:\Work\ROBINETT\TESTIMONY\ER-2024-0261 Liberty\Surrebuttal\"/>
    </mc:Choice>
  </mc:AlternateContent>
  <xr:revisionPtr revIDLastSave="0" documentId="13_ncr:1_{D0C15B71-A0D5-4E91-90DB-16F058A32A04}" xr6:coauthVersionLast="47" xr6:coauthVersionMax="47" xr10:uidLastSave="{00000000-0000-0000-0000-000000000000}"/>
  <bookViews>
    <workbookView xWindow="-120" yWindow="-120" windowWidth="29040" windowHeight="15720" xr2:uid="{CF1CE6DE-D61B-4F47-B3FD-B7AC19A0AAB8}"/>
  </bookViews>
  <sheets>
    <sheet name="WP - Plant with Wind" sheetId="1" r:id="rId1"/>
    <sheet name="WP - AD with Wind" sheetId="2" r:id="rId2"/>
  </sheets>
  <definedNames>
    <definedName name="\A">#REF!</definedName>
    <definedName name="\P">#REF!</definedName>
    <definedName name="\t">#REF!</definedName>
    <definedName name="_____div10">#REF!</definedName>
    <definedName name="_____div21">#REF!</definedName>
    <definedName name="_____EXH1">#REF!</definedName>
    <definedName name="_____swe80">#REF!</definedName>
    <definedName name="_____ucg80">#REF!</definedName>
    <definedName name="____a1">#REF!</definedName>
    <definedName name="____a2">#REF!</definedName>
    <definedName name="____a3">#REF!</definedName>
    <definedName name="____Div02">#REF!</definedName>
    <definedName name="____div10">#REF!</definedName>
    <definedName name="____DIV12">#REF!</definedName>
    <definedName name="____div21">#REF!</definedName>
    <definedName name="____EXH1">#REF!</definedName>
    <definedName name="____EXH6">#REF!</definedName>
    <definedName name="____swe80">#REF!</definedName>
    <definedName name="____ucg80">#REF!</definedName>
    <definedName name="___a1">#REF!</definedName>
    <definedName name="___a2">#REF!</definedName>
    <definedName name="___a3">#REF!</definedName>
    <definedName name="___Div02">#REF!</definedName>
    <definedName name="___div10">#REF!</definedName>
    <definedName name="___DIV12">#REF!</definedName>
    <definedName name="___div21">#REF!</definedName>
    <definedName name="___EXH1">#REF!</definedName>
    <definedName name="___EXH6">#REF!</definedName>
    <definedName name="___swe80">#REF!</definedName>
    <definedName name="___ucg80">#REF!</definedName>
    <definedName name="__123Graph_A" hidden="1">#REF!</definedName>
    <definedName name="__a1">#REF!</definedName>
    <definedName name="__a2">#REF!</definedName>
    <definedName name="__a3">#REF!</definedName>
    <definedName name="__Div02">#REF!</definedName>
    <definedName name="__div10">#REF!</definedName>
    <definedName name="__DIV12">#REF!</definedName>
    <definedName name="__div21">#REF!</definedName>
    <definedName name="__EXH1">#REF!</definedName>
    <definedName name="__EXH6">#REF!</definedName>
    <definedName name="__swe80">#REF!</definedName>
    <definedName name="__ucg80">#REF!</definedName>
    <definedName name="_a1">#REF!</definedName>
    <definedName name="_a2">#REF!</definedName>
    <definedName name="_a3">#REF!</definedName>
    <definedName name="_Div02">#REF!</definedName>
    <definedName name="_div10">#REF!</definedName>
    <definedName name="_DIV12">#REF!</definedName>
    <definedName name="_div21">#REF!</definedName>
    <definedName name="_EXH1">#REF!</definedName>
    <definedName name="_EXH6">#REF!</definedName>
    <definedName name="_Key1" hidden="1">#REF!</definedName>
    <definedName name="_Order1" hidden="1">255</definedName>
    <definedName name="_Order2" hidden="1">255</definedName>
    <definedName name="_Sort" hidden="1">#REF!</definedName>
    <definedName name="_swe80">#REF!</definedName>
    <definedName name="_ucg80">#REF!</definedName>
    <definedName name="adjustment1">#REF!</definedName>
    <definedName name="adjustment10">#REF!</definedName>
    <definedName name="Adjustment11">#REF!</definedName>
    <definedName name="adjustment12">#REF!</definedName>
    <definedName name="adjustment13">#REF!</definedName>
    <definedName name="adjustment3">#REF!</definedName>
    <definedName name="adjustment4">#REF!</definedName>
    <definedName name="adjustment5">#REF!</definedName>
    <definedName name="adjustment6">#REF!</definedName>
    <definedName name="adjustment7">#REF!</definedName>
    <definedName name="adjustment8">#REF!</definedName>
    <definedName name="adjustment9">#REF!</definedName>
    <definedName name="AVG_RESIDUAL_PROFORMA">#REF!</definedName>
    <definedName name="b2adjustment4a">#REF!</definedName>
    <definedName name="b2adjustment4b">#REF!</definedName>
    <definedName name="BudEndPer">#REF!</definedName>
    <definedName name="BudStartPer">#REF!</definedName>
    <definedName name="BUSUNIT">#REF!</definedName>
    <definedName name="BUSUNIT2">#REF!</definedName>
    <definedName name="BUTLER">#REF!</definedName>
    <definedName name="C_">#REF!</definedName>
    <definedName name="Central_Only">#REF!</definedName>
    <definedName name="Clarity.Template.ExpandCollapse.ColIndicator">#REF!</definedName>
    <definedName name="Clarity.Template.ExpandCollapse.RowIndicator">#REF!</definedName>
    <definedName name="Clarity.Template.ExpandCollapse.Rows.Range_0">#REF!</definedName>
    <definedName name="Clarity.Template.ExpandCollapse.Rows.Range_0.Expanded">FALSE</definedName>
    <definedName name="Clarity.Template.ExpandCollapse.Rows.Range_1">#REF!</definedName>
    <definedName name="Clarity.Template.ExpandCollapse.Rows.Range_1.Expanded">TRUE</definedName>
    <definedName name="Clarity.Template.ExpandCollapse.Rows.Range_2">#REF!</definedName>
    <definedName name="Clarity.Template.ExpandCollapse.Rows.Range_2.Expanded">TRUE</definedName>
    <definedName name="Clarity.Template.ExpandCollapse.Rows.Range_3">#REF!</definedName>
    <definedName name="Clarity.Template.ExpandCollapse.Rows.Range_3.Expanded">TRUE</definedName>
    <definedName name="Clarity.Template.ExpandCollapse.Rows.Range_4">#REF!</definedName>
    <definedName name="Clarity.Template.ExpandCollapse.Rows.Range_4.Expanded">TRUE</definedName>
    <definedName name="Clarity.Template.ExpandCollapse.Rows.Range_5">#REF!</definedName>
    <definedName name="Clarity.Template.ExpandCollapse.Rows.Range_5.Expanded">TRUE</definedName>
    <definedName name="Clarity.Template.ExpandCollapse.Rows.Range_6">#REF!</definedName>
    <definedName name="Clarity.Template.ExpandCollapse.Rows.Range_6.Expanded">TRUE</definedName>
    <definedName name="CO_KS_SSRESIDUAL">#REF!</definedName>
    <definedName name="COKS_DIV30_EXP">#REF!</definedName>
    <definedName name="COKS_SSRESIDUAL">#REF!</definedName>
    <definedName name="ColumnRanges.ColActual">#REF!</definedName>
    <definedName name="ColumnRanges.ColBudget">#REF!</definedName>
    <definedName name="ColumnRanges.Column_Actual">#REF!</definedName>
    <definedName name="ColumnRanges.ColumnColBegBal">#REF!</definedName>
    <definedName name="ColumnRanges.ColumnMeta">#REF!</definedName>
    <definedName name="ColumnRanges.ColumnPageFilter">#REF!</definedName>
    <definedName name="COMPANY">#REF!</definedName>
    <definedName name="CompositTaxRate">#REF!</definedName>
    <definedName name="Cortez">#REF!</definedName>
    <definedName name="csDesignMode">1</definedName>
    <definedName name="customerinput">#REF!</definedName>
    <definedName name="DEPRECIATION">#REF!</definedName>
    <definedName name="Div02_Butler_Exp">#REF!</definedName>
    <definedName name="Div02_Butler_Plant">#REF!</definedName>
    <definedName name="Div02_Kirk_Exp">#REF!</definedName>
    <definedName name="Div02_Kirk_Plant">#REF!</definedName>
    <definedName name="Div02_MO_Exp">#REF!</definedName>
    <definedName name="Div02_MO_Plant">#REF!</definedName>
    <definedName name="Div02_MS_Exp">#REF!</definedName>
    <definedName name="Div02_MS_Plant">#REF!</definedName>
    <definedName name="Div02_SEMO_Exp">#REF!</definedName>
    <definedName name="Div02_SEMO_Plant">#REF!</definedName>
    <definedName name="Div88_Butler_Exp">#REF!</definedName>
    <definedName name="Div88_Butler_Plant">#REF!</definedName>
    <definedName name="Div88_Kirk_Exp">#REF!</definedName>
    <definedName name="Div88_Kirk_Plant">#REF!</definedName>
    <definedName name="Div88_MS_Exp">#REF!</definedName>
    <definedName name="Div88_MS_Plant">#REF!</definedName>
    <definedName name="Div88_SEMO_Exp">#REF!</definedName>
    <definedName name="Div88_SEMO_Plant">#REF!</definedName>
    <definedName name="Div91_Butler_Exp">#REF!</definedName>
    <definedName name="Div91_Butler_Plant">#REF!</definedName>
    <definedName name="Div91_Kirk_Exp">#REF!</definedName>
    <definedName name="Div91_Kirk_Plant">#REF!</definedName>
    <definedName name="Div91_MO_Exp">#REF!</definedName>
    <definedName name="Div91_MO_Plant">#REF!</definedName>
    <definedName name="Div91_MS_Exp">#REF!</definedName>
    <definedName name="Div91_MS_Plant">#REF!</definedName>
    <definedName name="Div91_SEMO_Exp">#REF!</definedName>
    <definedName name="Div91_SEMO_Plant">#REF!</definedName>
    <definedName name="Durango">#REF!</definedName>
    <definedName name="EXH1A">#REF!</definedName>
    <definedName name="FEDTAX">#REF!</definedName>
    <definedName name="Fremont">#REF!</definedName>
    <definedName name="GGC_DIV24_METER">#REF!</definedName>
    <definedName name="GGC_DIV30_EXP">#REF!</definedName>
    <definedName name="GGC_DIV30_PLANT">#REF!</definedName>
    <definedName name="GGC_SSEXP">#REF!</definedName>
    <definedName name="GGC_SSPLANT">#REF!</definedName>
    <definedName name="GGC_SSRESIDUAL">#REF!</definedName>
    <definedName name="GOEXP">#REF!</definedName>
    <definedName name="GOEXP_PROFORMA">#REF!</definedName>
    <definedName name="GOPLANT">#REF!</definedName>
    <definedName name="GOPLANT_PROFORMA">#REF!</definedName>
    <definedName name="JURISDICTION">#REF!</definedName>
    <definedName name="k">#REF!</definedName>
    <definedName name="KIRK">#REF!</definedName>
    <definedName name="Kirk_Plant">#REF!</definedName>
    <definedName name="LTD_Rate">#REF!</definedName>
    <definedName name="LTDcostrate">#REF!</definedName>
    <definedName name="Maps.OlapDataMap.OlapDataMap1.Columns.0.Caption">#REF!</definedName>
    <definedName name="Maps.OlapDataMap.OlapDataMap1.Columns.0.Dimension">"Scenario"</definedName>
    <definedName name="Maps.OlapDataMap.OlapDataMap1.Columns.0.Key">#REF!</definedName>
    <definedName name="Maps.OlapDataMap.OlapDataMap1.Columns.1.Caption">#REF!</definedName>
    <definedName name="Maps.OlapDataMap.OlapDataMap1.Columns.1.Dimension">"Year"</definedName>
    <definedName name="Maps.OlapDataMap.OlapDataMap1.Columns.1.Key">#REF!</definedName>
    <definedName name="Maps.OlapDataMap.OlapDataMap1.Columns.2.Caption">#REF!</definedName>
    <definedName name="Maps.OlapDataMap.OlapDataMap1.Columns.2.Dimension">"Period"</definedName>
    <definedName name="Maps.OlapDataMap.OlapDataMap1.Columns.2.Key">#REF!</definedName>
    <definedName name="Maps.OlapDataMap.OlapDataMap1.Pages.0.Dimension">"Company"</definedName>
    <definedName name="Maps.OlapDataMap.OlapDataMap1.Pages.0.Key">#REF!</definedName>
    <definedName name="Maps.OlapDataMap.OlapDataMap1.Pages.1.Dimension">"Currency"</definedName>
    <definedName name="Maps.OlapDataMap.OlapDataMap1.Pages.1.Key">#REF!</definedName>
    <definedName name="Maps.OlapDataMap.OlapDataMap1.Pages.2.Dimension">"FutureUseDim"</definedName>
    <definedName name="Maps.OlapDataMap.OlapDataMap1.Pages.2.Key">#REF!</definedName>
    <definedName name="Maps.OlapDataMap.OlapDataMap1.Pages.3.Dimension">"Value"</definedName>
    <definedName name="Maps.OlapDataMap.OlapDataMap1.Pages.3.Key">#REF!</definedName>
    <definedName name="Maps.OlapDataMap.OlapDataMap1.Pages.4.Dimension">"Reporting Currency"</definedName>
    <definedName name="Maps.OlapDataMap.OlapDataMap1.Pages.4.Key">#REF!</definedName>
    <definedName name="Maps.OlapDataMap.OlapDataMap1.Pages.5.Dimension">"Measures"</definedName>
    <definedName name="Maps.OlapDataMap.OlapDataMap1.Pages.5.Key">#REF!</definedName>
    <definedName name="Maps.OlapDataMap.OlapDataMap1.Pages.6.Dimension">"UtilityType"</definedName>
    <definedName name="Maps.OlapDataMap.OlapDataMap1.Pages.6.Key">#REF!</definedName>
    <definedName name="Maps.OlapDataMap.OlapDataMap1.Pages.7.Dimension">"RevenueType"</definedName>
    <definedName name="Maps.OlapDataMap.OlapDataMap1.Pages.7.Key">#REF!</definedName>
    <definedName name="Maps.OlapDataMap.OlapDataMap1.Rows.0.Caption">#REF!</definedName>
    <definedName name="Maps.OlapDataMap.OlapDataMap1.Rows.0.Dimension">"Account"</definedName>
    <definedName name="Maps.OlapDataMap.OlapDataMap1.Rows.0.GenerationNumber">#REF!</definedName>
    <definedName name="Maps.OlapDataMap.OlapDataMap1.Rows.0.Key">#REF!</definedName>
    <definedName name="MenuItem.Caption">"BS by Month - Act + Bud (Region) with GL Details"</definedName>
    <definedName name="MS">#REF!</definedName>
    <definedName name="MS_Plant">#REF!</definedName>
    <definedName name="NEadit">#REF!</definedName>
    <definedName name="NEadv">#REF!</definedName>
    <definedName name="NEcash">#REF!</definedName>
    <definedName name="NEcwip">#REF!</definedName>
    <definedName name="NEdep">#REF!</definedName>
    <definedName name="NEmatsup">#REF!</definedName>
    <definedName name="NEplant">#REF!</definedName>
    <definedName name="NEpp">#REF!</definedName>
    <definedName name="NEstorg">#REF!</definedName>
    <definedName name="NvsASD">"V2017-12-31"</definedName>
    <definedName name="NvsAutoDrillOk">"VN"</definedName>
    <definedName name="NvsElapsedTime">0.0000578703693463467</definedName>
    <definedName name="NvsEndTime">43167.569375</definedName>
    <definedName name="NvsInstLang">"VENG"</definedName>
    <definedName name="NvsInstSpec">"%,FBUSINESS_UNIT,TCONSOLIDATION_CORP,NEDE_ELEC"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Effdt">"V1999-01-01"</definedName>
    <definedName name="NvsPanelSetid">"VECORP"</definedName>
    <definedName name="NvsReqBU">"VGL001"</definedName>
    <definedName name="NvsReqBUOnly">"VN"</definedName>
    <definedName name="NvsTransLed">"VN"</definedName>
    <definedName name="NvsTreeASD">"V2017-12-31"</definedName>
    <definedName name="NW_Only">#REF!</definedName>
    <definedName name="NWadit">#REF!</definedName>
    <definedName name="NWadv">#REF!</definedName>
    <definedName name="NWcash">#REF!</definedName>
    <definedName name="NWcwip">#REF!</definedName>
    <definedName name="NWdep">#REF!</definedName>
    <definedName name="NWmatsup">#REF!</definedName>
    <definedName name="NWplant">#REF!</definedName>
    <definedName name="NWpp">#REF!</definedName>
    <definedName name="NWstorg">#REF!</definedName>
    <definedName name="PageOptions.PageCompany.Caption">"LU Mid-States - Missouri"</definedName>
    <definedName name="PageOptions.PageCompany.Caption.1">"LU Mid-States - Missouri"</definedName>
    <definedName name="PageOptions.PageCompany.Caption.Count">1</definedName>
    <definedName name="PageOptions.PageCompany.Caption.Display">"LU Mid-States - Missouri"</definedName>
    <definedName name="PageOptions.PageCompany.Key">"[Company].[Atmos - Missouri Consol]"</definedName>
    <definedName name="PageOptions.PageCompany.Key.1">"[Company].[Atmos - Missouri Consol]"</definedName>
    <definedName name="PageOptions.PageCompany.Key.Count">1</definedName>
    <definedName name="PageOptions.PageCompany.Key.Display">"[Company].[Atmos - Missouri Consol]"</definedName>
    <definedName name="PageOptions.PageCompany.Name">"Atmos - Missouri Consol"</definedName>
    <definedName name="PageOptions.PageCompany.Name.1">"Atmos - Missouri Consol"</definedName>
    <definedName name="PageOptions.PageCompany.Name.Count">1</definedName>
    <definedName name="PageOptions.PageCompany.Name.Display">"Atmos - Missouri Consol"</definedName>
    <definedName name="PageOptions.PageCurrentYear.Caption">"2017"</definedName>
    <definedName name="PageOptions.PageCurrentYear.Caption.1">"2017"</definedName>
    <definedName name="PageOptions.PageCurrentYear.Caption.Count">1</definedName>
    <definedName name="PageOptions.PageCurrentYear.Caption.Display">"2017"</definedName>
    <definedName name="PageOptions.PageCurrentYear.Key">"[Year].[2017]"</definedName>
    <definedName name="PageOptions.PageCurrentYear.Key.1">"[Year].[2017]"</definedName>
    <definedName name="PageOptions.PageCurrentYear.Key.Count">1</definedName>
    <definedName name="PageOptions.PageCurrentYear.Key.Display">"[Year].[2017]"</definedName>
    <definedName name="PageOptions.PageCurrentYear.Name">"2017"</definedName>
    <definedName name="PageOptions.PageCurrentYear.Name.1">"2017"</definedName>
    <definedName name="PageOptions.PageCurrentYear.Name.Count">1</definedName>
    <definedName name="PageOptions.PageCurrentYear.Name.Display">"2017"</definedName>
    <definedName name="PageOptions.PageRepCurr.Caption">"USD"</definedName>
    <definedName name="PageOptions.PageRepCurr.Caption.1">"USD"</definedName>
    <definedName name="PageOptions.PageRepCurr.Caption.Count">1</definedName>
    <definedName name="PageOptions.PageRepCurr.Caption.Display">"USD"</definedName>
    <definedName name="PageOptions.PageRepCurr.Key">"[Reporting Currency].[USD]"</definedName>
    <definedName name="PageOptions.PageRepCurr.Key.1">"[Reporting Currency].[USD]"</definedName>
    <definedName name="PageOptions.PageRepCurr.Key.Count">1</definedName>
    <definedName name="PageOptions.PageRepCurr.Key.Display">"[Reporting Currency].[USD]"</definedName>
    <definedName name="PageOptions.PageRepCurr.Name">"USD"</definedName>
    <definedName name="PageOptions.PageRepCurr.Name.1">"USD"</definedName>
    <definedName name="PageOptions.PageRepCurr.Name.Count">1</definedName>
    <definedName name="PageOptions.PageRepCurr.Name.Display">"USD"</definedName>
    <definedName name="PageOptions.PageUtilityType.Caption">"All UtilityTypes"</definedName>
    <definedName name="PageOptions.PageUtilityType.Caption.1">"All UtilityTypes"</definedName>
    <definedName name="PageOptions.PageUtilityType.Caption.Count">1</definedName>
    <definedName name="PageOptions.PageUtilityType.Caption.Display">"All UtilityTypes"</definedName>
    <definedName name="PageOptions.PageUtilityType.Key">"[UtilityType].[All UtilityTypes]"</definedName>
    <definedName name="PageOptions.PageUtilityType.Key.1">"[UtilityType].[All UtilityTypes]"</definedName>
    <definedName name="PageOptions.PageUtilityType.Key.Count">1</definedName>
    <definedName name="PageOptions.PageUtilityType.Key.Display">"[UtilityType].[All UtilityTypes]"</definedName>
    <definedName name="PageOptions.PageUtilityType.Name">"All UtilityTypes"</definedName>
    <definedName name="PageOptions.PageUtilityType.Name.1">"All UtilityTypes"</definedName>
    <definedName name="PageOptions.PageUtilityType.Name.Count">1</definedName>
    <definedName name="PageOptions.PageUtilityType.Name.Display">"All UtilityTypes"</definedName>
    <definedName name="Print_Area_MI">#REF!</definedName>
    <definedName name="_xlnm.Print_Titles" localSheetId="0">'WP - Plant with Wind'!$1:$12</definedName>
    <definedName name="Proj_LTDrate">#REF!</definedName>
    <definedName name="Proj_STDrate">#REF!</definedName>
    <definedName name="PROPERTY">#REF!</definedName>
    <definedName name="RefVar2PriorYear">#REF!</definedName>
    <definedName name="RefVarPriorYear">#REF!</definedName>
    <definedName name="ROEXP">#REF!</definedName>
    <definedName name="ROPLANT">#REF!</definedName>
    <definedName name="ROR_Rate">#REF!</definedName>
    <definedName name="RowRanges.Assets">#REF!</definedName>
    <definedName name="RowRanges.CA">#REF!</definedName>
    <definedName name="RowRanges.CA_SubTotal">#REF!</definedName>
    <definedName name="RowRanges.CL">#REF!</definedName>
    <definedName name="RowRanges.CL_SubTotal">#REF!</definedName>
    <definedName name="RowRanges.Earnings">#REF!</definedName>
    <definedName name="RowRanges.EquityBudget">#REF!</definedName>
    <definedName name="RowRanges.EquityExcl.RetEarnings">#REF!</definedName>
    <definedName name="RowRanges.Liabilities">#REF!</definedName>
    <definedName name="RowRanges.NetPPE">#REF!</definedName>
    <definedName name="RowRanges.NetPPE_SubTotal">#REF!</definedName>
    <definedName name="RowRanges.OtherNonCA">#REF!</definedName>
    <definedName name="RowRanges.OtherNonCL">#REF!</definedName>
    <definedName name="RowRanges.RE">#REF!</definedName>
    <definedName name="RowRanges.RowAllocationDetail">#REF!</definedName>
    <definedName name="RowRanges.RowAllocationTotal">#REF!</definedName>
    <definedName name="RowRanges.RowBS_Assets_Other_Delta">#REF!</definedName>
    <definedName name="RowRanges.RowBS_CA_Delta">#REF!</definedName>
    <definedName name="RowRanges.RowBS_CA_Detail">#REF!</definedName>
    <definedName name="RowRanges.RowBS_CL_Delta">#REF!</definedName>
    <definedName name="RowRanges.RowBS_Equity">#REF!</definedName>
    <definedName name="RowRanges.RowBS_Equity_Delta">#REF!</definedName>
    <definedName name="RowRanges.RowBS_L_Other_Delta">#REF!</definedName>
    <definedName name="RowRanges.RowBS_MinInt">#REF!</definedName>
    <definedName name="RowRanges.RowBS_Plant_Delta">#REF!</definedName>
    <definedName name="RowRanges.RowCheck">#REF!</definedName>
    <definedName name="RowRanges.RowDepAmortDetail">#REF!</definedName>
    <definedName name="RowRanges.RowDepAmortTotal">#REF!</definedName>
    <definedName name="RowRanges.RowEnergyCostDetail">#REF!</definedName>
    <definedName name="RowRanges.RowEnergyCostTotal">#REF!</definedName>
    <definedName name="RowRanges.RowMeta">#REF!</definedName>
    <definedName name="RowRanges.RowMinInt">#REF!</definedName>
    <definedName name="RowRanges.RowOpExExcDetail">#REF!</definedName>
    <definedName name="RowRanges.RowOpExExcTotal">#REF!</definedName>
    <definedName name="RowRanges.RowOtherDetail">#REF!</definedName>
    <definedName name="RowRanges.RowOtherEBITDADetail">#REF!</definedName>
    <definedName name="RowRanges.RowOtherEBITDATotal">#REF!</definedName>
    <definedName name="RowRanges.RowOtherTotal">#REF!</definedName>
    <definedName name="RowRanges.RowPageFilter">#REF!</definedName>
    <definedName name="RowRanges.RowRetainedEarnings">#REF!</definedName>
    <definedName name="RowRanges.RowRevGrossDetail">#REF!</definedName>
    <definedName name="RowRanges.RowRevGrossTotal">#REF!</definedName>
    <definedName name="RowRanges.RowTaxDetail">#REF!</definedName>
    <definedName name="RowRanges.RowTaxTotal">#REF!</definedName>
    <definedName name="SE_Only">#REF!</definedName>
    <definedName name="SEadit">#REF!</definedName>
    <definedName name="SEadv">#REF!</definedName>
    <definedName name="SEcash">#REF!</definedName>
    <definedName name="SEcwip">#REF!</definedName>
    <definedName name="SEdep">#REF!</definedName>
    <definedName name="SEmatsup">#REF!</definedName>
    <definedName name="SEMO">#REF!</definedName>
    <definedName name="SEMO_Plant">#REF!</definedName>
    <definedName name="SEplant">#REF!</definedName>
    <definedName name="SEpp">#REF!</definedName>
    <definedName name="SEstorg">#REF!</definedName>
    <definedName name="SSExp">#REF!</definedName>
    <definedName name="SSPlant">#REF!</definedName>
    <definedName name="SSRESIDUAL">#REF!</definedName>
    <definedName name="STD_Rate">#REF!</definedName>
    <definedName name="Sttax">#REF!</definedName>
    <definedName name="SWadit">#REF!</definedName>
    <definedName name="SWadv">#REF!</definedName>
    <definedName name="SWcash">#REF!</definedName>
    <definedName name="SWcwip">#REF!</definedName>
    <definedName name="SWdep">#REF!</definedName>
    <definedName name="SWmatsup">#REF!</definedName>
    <definedName name="SWplant">#REF!</definedName>
    <definedName name="SWpp">#REF!</definedName>
    <definedName name="SWstorg">#REF!</definedName>
    <definedName name="Template.Build.End">42928.4388175579</definedName>
    <definedName name="Template.Build.Start">42928.4387393287</definedName>
    <definedName name="Template.LastSaveTime">""</definedName>
    <definedName name="Template.LastSaveUser">""</definedName>
    <definedName name="Template.Name">"PL_BS_Trend_Month_By_Legal"</definedName>
    <definedName name="Template.SaveAll">"false"</definedName>
    <definedName name="TESTPERIOD">#REF!</definedName>
    <definedName name="TESTPERIOD1">#REF!</definedName>
    <definedName name="TestPeriodDate">#REF!</definedName>
    <definedName name="TESTYEAR">#REF!</definedName>
    <definedName name="testyeardate">#REF!</definedName>
    <definedName name="TOTadit">#REF!</definedName>
    <definedName name="TOTadv">#REF!</definedName>
    <definedName name="TOTcash">#REF!</definedName>
    <definedName name="TOTcwip">#REF!</definedName>
    <definedName name="TOTdep">#REF!</definedName>
    <definedName name="TOTmatsup">#REF!</definedName>
    <definedName name="TOTplant">#REF!</definedName>
    <definedName name="TOTpp">#REF!</definedName>
    <definedName name="TOTstorg">#REF!</definedName>
    <definedName name="User.Language">"en-US"</definedName>
    <definedName name="User.Name">"cbarbee"</definedName>
    <definedName name="User.Session">"l0g0nji4ms2kgsa54h4iku45"</definedName>
    <definedName name="Uxrwoff_with_Pban_Query">#REF!</definedName>
    <definedName name="witness1">#REF!</definedName>
    <definedName name="WP_2_3">#REF!</definedName>
    <definedName name="WP_3_1">#REF!</definedName>
    <definedName name="WP_6_1">#REF!</definedName>
    <definedName name="WP_6_1_1">#REF!</definedName>
    <definedName name="WP_6_2">#REF!</definedName>
    <definedName name="WP_6_2_1">#REF!</definedName>
    <definedName name="WP_6_3">#REF!</definedName>
    <definedName name="WP_6_3_1">#REF!</definedName>
    <definedName name="WP_7_1">#REF!</definedName>
    <definedName name="WP_7_2">#REF!</definedName>
    <definedName name="WP_7_3">#REF!</definedName>
    <definedName name="WP_7_4">#REF!</definedName>
    <definedName name="WP_7_5">#REF!</definedName>
    <definedName name="WP_7_6">#REF!</definedName>
    <definedName name="WP_7_7">#REF!</definedName>
    <definedName name="WP_9_1">#REF!</definedName>
    <definedName name="yeardateplus1">#REF!</definedName>
    <definedName name="yeardateprior1">#REF!</definedName>
    <definedName name="yeardateprior2">#REF!</definedName>
    <definedName name="yeardateprior3">#REF!</definedName>
    <definedName name="yeardateprior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4" i="2" l="1"/>
  <c r="C393" i="2"/>
  <c r="C371" i="2"/>
  <c r="C360" i="2"/>
  <c r="C348" i="2"/>
  <c r="O330" i="2"/>
  <c r="O329" i="2"/>
  <c r="S328" i="2"/>
  <c r="O328" i="2"/>
  <c r="W327" i="2"/>
  <c r="S327" i="2"/>
  <c r="O327" i="2"/>
  <c r="AA327" i="2" s="1"/>
  <c r="W326" i="2"/>
  <c r="O326" i="2"/>
  <c r="O325" i="2"/>
  <c r="O324" i="2"/>
  <c r="W323" i="2"/>
  <c r="S323" i="2"/>
  <c r="O323" i="2"/>
  <c r="AA323" i="2" s="1"/>
  <c r="O322" i="2"/>
  <c r="O321" i="2"/>
  <c r="O320" i="2"/>
  <c r="W319" i="2"/>
  <c r="S319" i="2"/>
  <c r="O319" i="2"/>
  <c r="AA319" i="2" s="1"/>
  <c r="AA318" i="2"/>
  <c r="O318" i="2"/>
  <c r="O317" i="2"/>
  <c r="S316" i="2"/>
  <c r="O316" i="2"/>
  <c r="W315" i="2"/>
  <c r="S315" i="2"/>
  <c r="O315" i="2"/>
  <c r="AA315" i="2" s="1"/>
  <c r="AA314" i="2"/>
  <c r="W314" i="2"/>
  <c r="O314" i="2"/>
  <c r="AA313" i="2"/>
  <c r="O313" i="2"/>
  <c r="O312" i="2"/>
  <c r="W311" i="2"/>
  <c r="S311" i="2"/>
  <c r="O311" i="2"/>
  <c r="AA311" i="2" s="1"/>
  <c r="W310" i="2"/>
  <c r="O310" i="2"/>
  <c r="K309" i="2"/>
  <c r="K331" i="2" s="1"/>
  <c r="O309" i="2"/>
  <c r="U308" i="2"/>
  <c r="Q308" i="2"/>
  <c r="O308" i="2"/>
  <c r="O331" i="2" s="1"/>
  <c r="AA305" i="2"/>
  <c r="Y305" i="2"/>
  <c r="K305" i="2"/>
  <c r="Q304" i="2"/>
  <c r="AC304" i="2" s="1"/>
  <c r="O304" i="2"/>
  <c r="U303" i="2"/>
  <c r="Q303" i="2"/>
  <c r="O303" i="2"/>
  <c r="W303" i="2" s="1"/>
  <c r="O302" i="2"/>
  <c r="Q302" i="2" s="1"/>
  <c r="AC302" i="2" s="1"/>
  <c r="O301" i="2"/>
  <c r="Q301" i="2" s="1"/>
  <c r="AC301" i="2" s="1"/>
  <c r="O300" i="2"/>
  <c r="Q300" i="2" s="1"/>
  <c r="AC300" i="2" s="1"/>
  <c r="O299" i="2"/>
  <c r="Q299" i="2" s="1"/>
  <c r="AC299" i="2" s="1"/>
  <c r="AC298" i="2"/>
  <c r="Q298" i="2"/>
  <c r="O298" i="2"/>
  <c r="W297" i="2"/>
  <c r="S297" i="2"/>
  <c r="Q297" i="2"/>
  <c r="O297" i="2"/>
  <c r="U297" i="2" s="1"/>
  <c r="W296" i="2"/>
  <c r="S296" i="2"/>
  <c r="Q296" i="2"/>
  <c r="O296" i="2"/>
  <c r="U296" i="2" s="1"/>
  <c r="W295" i="2"/>
  <c r="S295" i="2"/>
  <c r="Q295" i="2"/>
  <c r="O295" i="2"/>
  <c r="U295" i="2" s="1"/>
  <c r="W294" i="2"/>
  <c r="S294" i="2"/>
  <c r="Q294" i="2"/>
  <c r="AC294" i="2" s="1"/>
  <c r="O294" i="2"/>
  <c r="U294" i="2" s="1"/>
  <c r="W293" i="2"/>
  <c r="S293" i="2"/>
  <c r="Q293" i="2"/>
  <c r="O293" i="2"/>
  <c r="U293" i="2" s="1"/>
  <c r="W292" i="2"/>
  <c r="S292" i="2"/>
  <c r="Q292" i="2"/>
  <c r="O292" i="2"/>
  <c r="U292" i="2" s="1"/>
  <c r="W291" i="2"/>
  <c r="S291" i="2"/>
  <c r="Q291" i="2"/>
  <c r="O291" i="2"/>
  <c r="U291" i="2" s="1"/>
  <c r="W290" i="2"/>
  <c r="S290" i="2"/>
  <c r="Q290" i="2"/>
  <c r="AC290" i="2" s="1"/>
  <c r="O290" i="2"/>
  <c r="U290" i="2" s="1"/>
  <c r="W289" i="2"/>
  <c r="S289" i="2"/>
  <c r="Q289" i="2"/>
  <c r="O289" i="2"/>
  <c r="U289" i="2" s="1"/>
  <c r="W288" i="2"/>
  <c r="S288" i="2"/>
  <c r="Q288" i="2"/>
  <c r="O288" i="2"/>
  <c r="U288" i="2" s="1"/>
  <c r="W287" i="2"/>
  <c r="S287" i="2"/>
  <c r="Q287" i="2"/>
  <c r="O287" i="2"/>
  <c r="U287" i="2" s="1"/>
  <c r="W286" i="2"/>
  <c r="S286" i="2"/>
  <c r="Q286" i="2"/>
  <c r="AC286" i="2" s="1"/>
  <c r="O286" i="2"/>
  <c r="U286" i="2" s="1"/>
  <c r="W285" i="2"/>
  <c r="S285" i="2"/>
  <c r="Q285" i="2"/>
  <c r="O285" i="2"/>
  <c r="U285" i="2" s="1"/>
  <c r="W284" i="2"/>
  <c r="S284" i="2"/>
  <c r="Q284" i="2"/>
  <c r="O284" i="2"/>
  <c r="U284" i="2" s="1"/>
  <c r="W283" i="2"/>
  <c r="S283" i="2"/>
  <c r="Q283" i="2"/>
  <c r="O283" i="2"/>
  <c r="U283" i="2" s="1"/>
  <c r="W282" i="2"/>
  <c r="S282" i="2"/>
  <c r="Q282" i="2"/>
  <c r="Q305" i="2" s="1"/>
  <c r="O282" i="2"/>
  <c r="O305" i="2" s="1"/>
  <c r="I305" i="2"/>
  <c r="O278" i="2"/>
  <c r="W277" i="2"/>
  <c r="S277" i="2"/>
  <c r="Q277" i="2"/>
  <c r="O277" i="2"/>
  <c r="AA277" i="2" s="1"/>
  <c r="Y276" i="2"/>
  <c r="O276" i="2"/>
  <c r="O275" i="2"/>
  <c r="Y274" i="2"/>
  <c r="O274" i="2"/>
  <c r="O273" i="2"/>
  <c r="W270" i="2"/>
  <c r="S270" i="2"/>
  <c r="Q270" i="2"/>
  <c r="O270" i="2"/>
  <c r="AA270" i="2" s="1"/>
  <c r="Y269" i="2"/>
  <c r="O269" i="2"/>
  <c r="O268" i="2"/>
  <c r="Y267" i="2"/>
  <c r="O267" i="2"/>
  <c r="O266" i="2"/>
  <c r="U265" i="2"/>
  <c r="Q265" i="2"/>
  <c r="O265" i="2"/>
  <c r="AA265" i="2" s="1"/>
  <c r="O261" i="2"/>
  <c r="S260" i="2"/>
  <c r="O260" i="2"/>
  <c r="Y259" i="2"/>
  <c r="O259" i="2"/>
  <c r="O258" i="2"/>
  <c r="O257" i="2"/>
  <c r="K254" i="2"/>
  <c r="O253" i="2"/>
  <c r="W252" i="2"/>
  <c r="O252" i="2"/>
  <c r="AA251" i="2"/>
  <c r="Y251" i="2"/>
  <c r="Q251" i="2"/>
  <c r="O251" i="2"/>
  <c r="O250" i="2"/>
  <c r="S249" i="2"/>
  <c r="O249" i="2"/>
  <c r="Y248" i="2"/>
  <c r="W248" i="2"/>
  <c r="U248" i="2"/>
  <c r="O248" i="2"/>
  <c r="O247" i="2"/>
  <c r="O246" i="2"/>
  <c r="Q239" i="2"/>
  <c r="O239" i="2"/>
  <c r="W238" i="2"/>
  <c r="O238" i="2"/>
  <c r="Y238" i="2" s="1"/>
  <c r="O237" i="2"/>
  <c r="U236" i="2"/>
  <c r="S236" i="2"/>
  <c r="O236" i="2"/>
  <c r="AA235" i="2"/>
  <c r="O235" i="2"/>
  <c r="Q234" i="2"/>
  <c r="O234" i="2"/>
  <c r="Y233" i="2"/>
  <c r="W233" i="2"/>
  <c r="U233" i="2"/>
  <c r="O233" i="2"/>
  <c r="S233" i="2" s="1"/>
  <c r="Q231" i="2"/>
  <c r="O231" i="2"/>
  <c r="S231" i="2" s="1"/>
  <c r="W230" i="2"/>
  <c r="O230" i="2"/>
  <c r="O229" i="2"/>
  <c r="U228" i="2"/>
  <c r="O228" i="2"/>
  <c r="AA227" i="2"/>
  <c r="Y227" i="2"/>
  <c r="O227" i="2"/>
  <c r="O224" i="2"/>
  <c r="Y223" i="2"/>
  <c r="O223" i="2"/>
  <c r="O222" i="2"/>
  <c r="U221" i="2"/>
  <c r="O221" i="2"/>
  <c r="O220" i="2"/>
  <c r="O219" i="2"/>
  <c r="W218" i="2"/>
  <c r="U218" i="2"/>
  <c r="O218" i="2"/>
  <c r="S218" i="2" s="1"/>
  <c r="O215" i="2"/>
  <c r="U214" i="2"/>
  <c r="O214" i="2"/>
  <c r="O213" i="2"/>
  <c r="Q212" i="2"/>
  <c r="O212" i="2"/>
  <c r="W211" i="2"/>
  <c r="U211" i="2"/>
  <c r="O211" i="2"/>
  <c r="S211" i="2" s="1"/>
  <c r="AA210" i="2"/>
  <c r="O210" i="2"/>
  <c r="Q209" i="2"/>
  <c r="O209" i="2"/>
  <c r="S209" i="2" s="1"/>
  <c r="K206" i="2"/>
  <c r="O205" i="2"/>
  <c r="S204" i="2"/>
  <c r="O204" i="2"/>
  <c r="O203" i="2"/>
  <c r="AA202" i="2"/>
  <c r="O202" i="2"/>
  <c r="O201" i="2"/>
  <c r="U200" i="2"/>
  <c r="S200" i="2"/>
  <c r="O200" i="2"/>
  <c r="W199" i="2"/>
  <c r="O199" i="2"/>
  <c r="O198" i="2"/>
  <c r="O195" i="2"/>
  <c r="W194" i="2"/>
  <c r="U194" i="2"/>
  <c r="O194" i="2"/>
  <c r="AA193" i="2"/>
  <c r="Y193" i="2"/>
  <c r="O193" i="2"/>
  <c r="O192" i="2"/>
  <c r="Q191" i="2"/>
  <c r="O191" i="2"/>
  <c r="Y190" i="2"/>
  <c r="W190" i="2"/>
  <c r="U190" i="2"/>
  <c r="O190" i="2"/>
  <c r="S190" i="2" s="1"/>
  <c r="AA189" i="2"/>
  <c r="Y189" i="2"/>
  <c r="W189" i="2"/>
  <c r="O189" i="2"/>
  <c r="U189" i="2" s="1"/>
  <c r="O188" i="2"/>
  <c r="S187" i="2"/>
  <c r="Q187" i="2"/>
  <c r="O187" i="2"/>
  <c r="AA186" i="2"/>
  <c r="Y186" i="2"/>
  <c r="W186" i="2"/>
  <c r="U186" i="2"/>
  <c r="S186" i="2"/>
  <c r="O186" i="2"/>
  <c r="Q186" i="2" s="1"/>
  <c r="AA183" i="2"/>
  <c r="Y183" i="2"/>
  <c r="W183" i="2"/>
  <c r="U183" i="2"/>
  <c r="O183" i="2"/>
  <c r="S183" i="2" s="1"/>
  <c r="O182" i="2"/>
  <c r="O181" i="2"/>
  <c r="O180" i="2"/>
  <c r="AA179" i="2"/>
  <c r="W179" i="2"/>
  <c r="O179" i="2"/>
  <c r="O178" i="2"/>
  <c r="W177" i="2"/>
  <c r="O177" i="2"/>
  <c r="AA176" i="2"/>
  <c r="Y176" i="2"/>
  <c r="W176" i="2"/>
  <c r="S176" i="2"/>
  <c r="O176" i="2"/>
  <c r="U176" i="2" s="1"/>
  <c r="O173" i="2"/>
  <c r="O172" i="2"/>
  <c r="Y171" i="2"/>
  <c r="W171" i="2"/>
  <c r="O171" i="2"/>
  <c r="AA170" i="2"/>
  <c r="O170" i="2"/>
  <c r="O169" i="2"/>
  <c r="O168" i="2"/>
  <c r="O167" i="2"/>
  <c r="AC166" i="2"/>
  <c r="AA166" i="2"/>
  <c r="Y166" i="2"/>
  <c r="U166" i="2"/>
  <c r="S166" i="2"/>
  <c r="Q166" i="2"/>
  <c r="O166" i="2"/>
  <c r="W166" i="2" s="1"/>
  <c r="Q163" i="2"/>
  <c r="O163" i="2"/>
  <c r="O162" i="2"/>
  <c r="O161" i="2"/>
  <c r="O160" i="2"/>
  <c r="O159" i="2"/>
  <c r="U158" i="2"/>
  <c r="O158" i="2"/>
  <c r="O157" i="2"/>
  <c r="AA156" i="2"/>
  <c r="AC156" i="2" s="1"/>
  <c r="Y156" i="2"/>
  <c r="U156" i="2"/>
  <c r="S156" i="2"/>
  <c r="Q156" i="2"/>
  <c r="O156" i="2"/>
  <c r="W156" i="2" s="1"/>
  <c r="Q153" i="2"/>
  <c r="O153" i="2"/>
  <c r="S152" i="2"/>
  <c r="O152" i="2"/>
  <c r="AA149" i="2"/>
  <c r="Y149" i="2"/>
  <c r="W149" i="2"/>
  <c r="S149" i="2"/>
  <c r="O149" i="2"/>
  <c r="U149" i="2" s="1"/>
  <c r="O148" i="2"/>
  <c r="AA147" i="2"/>
  <c r="S147" i="2"/>
  <c r="Q147" i="2"/>
  <c r="O147" i="2"/>
  <c r="Y147" i="2" s="1"/>
  <c r="W146" i="2"/>
  <c r="U146" i="2"/>
  <c r="S146" i="2"/>
  <c r="O146" i="2"/>
  <c r="AA145" i="2"/>
  <c r="Y145" i="2"/>
  <c r="W145" i="2"/>
  <c r="S145" i="2"/>
  <c r="O145" i="2"/>
  <c r="U145" i="2" s="1"/>
  <c r="O144" i="2"/>
  <c r="AA143" i="2"/>
  <c r="O143" i="2"/>
  <c r="S140" i="2"/>
  <c r="O140" i="2"/>
  <c r="AA139" i="2"/>
  <c r="Y139" i="2"/>
  <c r="W139" i="2"/>
  <c r="S139" i="2"/>
  <c r="O139" i="2"/>
  <c r="U139" i="2" s="1"/>
  <c r="O138" i="2"/>
  <c r="AA137" i="2"/>
  <c r="S137" i="2"/>
  <c r="O137" i="2"/>
  <c r="O136" i="2"/>
  <c r="AA135" i="2"/>
  <c r="Y135" i="2"/>
  <c r="W135" i="2"/>
  <c r="S135" i="2"/>
  <c r="O135" i="2"/>
  <c r="U135" i="2" s="1"/>
  <c r="O134" i="2"/>
  <c r="AA133" i="2"/>
  <c r="S133" i="2"/>
  <c r="O133" i="2"/>
  <c r="S132" i="2"/>
  <c r="O132" i="2"/>
  <c r="Q129" i="2"/>
  <c r="AC129" i="2" s="1"/>
  <c r="O129" i="2"/>
  <c r="O128" i="2"/>
  <c r="Q128" i="2" s="1"/>
  <c r="AC128" i="2" s="1"/>
  <c r="O127" i="2"/>
  <c r="Q127" i="2" s="1"/>
  <c r="AC127" i="2" s="1"/>
  <c r="O126" i="2"/>
  <c r="Q126" i="2" s="1"/>
  <c r="AC126" i="2" s="1"/>
  <c r="O125" i="2"/>
  <c r="Q125" i="2" s="1"/>
  <c r="AC125" i="2" s="1"/>
  <c r="O124" i="2"/>
  <c r="Q124" i="2" s="1"/>
  <c r="AC124" i="2" s="1"/>
  <c r="O123" i="2"/>
  <c r="Q123" i="2" s="1"/>
  <c r="AC123" i="2" s="1"/>
  <c r="O122" i="2"/>
  <c r="Q122" i="2" s="1"/>
  <c r="AC122" i="2" s="1"/>
  <c r="O119" i="2"/>
  <c r="O118" i="2"/>
  <c r="W117" i="2"/>
  <c r="O117" i="2"/>
  <c r="AA116" i="2"/>
  <c r="Y116" i="2"/>
  <c r="W116" i="2"/>
  <c r="S116" i="2"/>
  <c r="O116" i="2"/>
  <c r="U116" i="2" s="1"/>
  <c r="O115" i="2"/>
  <c r="O114" i="2"/>
  <c r="W113" i="2"/>
  <c r="O113" i="2"/>
  <c r="AA112" i="2"/>
  <c r="Y112" i="2"/>
  <c r="W112" i="2"/>
  <c r="S112" i="2"/>
  <c r="O112" i="2"/>
  <c r="U112" i="2" s="1"/>
  <c r="O111" i="2"/>
  <c r="O108" i="2"/>
  <c r="Q108" i="2" s="1"/>
  <c r="AC108" i="2" s="1"/>
  <c r="O105" i="2"/>
  <c r="Q104" i="2"/>
  <c r="O104" i="2"/>
  <c r="O103" i="2"/>
  <c r="AA102" i="2"/>
  <c r="Y102" i="2"/>
  <c r="O102" i="2"/>
  <c r="O101" i="2"/>
  <c r="O100" i="2"/>
  <c r="AA97" i="2"/>
  <c r="W97" i="2"/>
  <c r="S97" i="2"/>
  <c r="O97" i="2"/>
  <c r="AA96" i="2"/>
  <c r="O96" i="2"/>
  <c r="AA95" i="2"/>
  <c r="W95" i="2"/>
  <c r="S95" i="2"/>
  <c r="O95" i="2"/>
  <c r="AA94" i="2"/>
  <c r="W94" i="2"/>
  <c r="U94" i="2"/>
  <c r="S94" i="2"/>
  <c r="O94" i="2"/>
  <c r="O93" i="2"/>
  <c r="O92" i="2"/>
  <c r="O91" i="2"/>
  <c r="U90" i="2"/>
  <c r="S90" i="2"/>
  <c r="O90" i="2"/>
  <c r="W89" i="2"/>
  <c r="S89" i="2"/>
  <c r="O89" i="2"/>
  <c r="AA88" i="2"/>
  <c r="W88" i="2"/>
  <c r="U88" i="2"/>
  <c r="O88" i="2"/>
  <c r="Y88" i="2" s="1"/>
  <c r="AA85" i="2"/>
  <c r="Y85" i="2"/>
  <c r="O85" i="2"/>
  <c r="W85" i="2" s="1"/>
  <c r="O84" i="2"/>
  <c r="O83" i="2"/>
  <c r="O82" i="2"/>
  <c r="O81" i="2"/>
  <c r="Q80" i="2"/>
  <c r="O80" i="2"/>
  <c r="S79" i="2"/>
  <c r="O79" i="2"/>
  <c r="O76" i="2"/>
  <c r="Q76" i="2" s="1"/>
  <c r="AC76" i="2" s="1"/>
  <c r="O75" i="2"/>
  <c r="O74" i="2"/>
  <c r="Q74" i="2" s="1"/>
  <c r="AC74" i="2" s="1"/>
  <c r="AA73" i="2"/>
  <c r="Y73" i="2"/>
  <c r="O73" i="2"/>
  <c r="O72" i="2"/>
  <c r="Q71" i="2"/>
  <c r="AC71" i="2" s="1"/>
  <c r="O71" i="2"/>
  <c r="O70" i="2"/>
  <c r="O69" i="2"/>
  <c r="Q69" i="2" s="1"/>
  <c r="AC69" i="2" s="1"/>
  <c r="O68" i="2"/>
  <c r="O67" i="2"/>
  <c r="Q67" i="2" s="1"/>
  <c r="AC67" i="2" s="1"/>
  <c r="O66" i="2"/>
  <c r="AA65" i="2"/>
  <c r="Y65" i="2"/>
  <c r="W65" i="2"/>
  <c r="U65" i="2"/>
  <c r="S65" i="2"/>
  <c r="Q65" i="2"/>
  <c r="AC65" i="2" s="1"/>
  <c r="O65" i="2"/>
  <c r="O62" i="2"/>
  <c r="O61" i="2"/>
  <c r="O60" i="2"/>
  <c r="S59" i="2"/>
  <c r="Q59" i="2"/>
  <c r="O59" i="2"/>
  <c r="AA58" i="2"/>
  <c r="Y58" i="2"/>
  <c r="W58" i="2"/>
  <c r="U58" i="2"/>
  <c r="O58" i="2"/>
  <c r="S58" i="2" s="1"/>
  <c r="O57" i="2"/>
  <c r="O56" i="2"/>
  <c r="S55" i="2"/>
  <c r="Q55" i="2"/>
  <c r="O55" i="2"/>
  <c r="O52" i="2"/>
  <c r="AA52" i="2" s="1"/>
  <c r="AC52" i="2" s="1"/>
  <c r="O51" i="2"/>
  <c r="AA51" i="2" s="1"/>
  <c r="AC51" i="2" s="1"/>
  <c r="AC50" i="2"/>
  <c r="O50" i="2"/>
  <c r="AA50" i="2" s="1"/>
  <c r="O49" i="2"/>
  <c r="AA49" i="2" s="1"/>
  <c r="AC49" i="2" s="1"/>
  <c r="O48" i="2"/>
  <c r="AA48" i="2" s="1"/>
  <c r="AC48" i="2" s="1"/>
  <c r="O47" i="2"/>
  <c r="AA47" i="2" s="1"/>
  <c r="AC47" i="2" s="1"/>
  <c r="O46" i="2"/>
  <c r="AA46" i="2" s="1"/>
  <c r="AC46" i="2" s="1"/>
  <c r="O43" i="2"/>
  <c r="U42" i="2"/>
  <c r="O42" i="2"/>
  <c r="O41" i="2"/>
  <c r="O40" i="2"/>
  <c r="O39" i="2"/>
  <c r="O33" i="2"/>
  <c r="U32" i="2"/>
  <c r="S32" i="2"/>
  <c r="O32" i="2"/>
  <c r="O31" i="2"/>
  <c r="AA28" i="2"/>
  <c r="W28" i="2"/>
  <c r="U28" i="2"/>
  <c r="S28" i="2"/>
  <c r="Q28" i="2"/>
  <c r="O28" i="2"/>
  <c r="Y28" i="2" s="1"/>
  <c r="W27" i="2"/>
  <c r="U27" i="2"/>
  <c r="O27" i="2"/>
  <c r="O26" i="2"/>
  <c r="U23" i="2"/>
  <c r="S23" i="2"/>
  <c r="O23" i="2"/>
  <c r="O22" i="2"/>
  <c r="A22" i="2"/>
  <c r="A23" i="2" s="1"/>
  <c r="A25" i="2" s="1"/>
  <c r="A26" i="2" s="1"/>
  <c r="A27" i="2" s="1"/>
  <c r="A28" i="2" s="1"/>
  <c r="A30" i="2" s="1"/>
  <c r="A31" i="2" s="1"/>
  <c r="A32" i="2" s="1"/>
  <c r="A33" i="2" s="1"/>
  <c r="A34" i="2" s="1"/>
  <c r="A37" i="2" s="1"/>
  <c r="A38" i="2" s="1"/>
  <c r="A39" i="2" s="1"/>
  <c r="A40" i="2" s="1"/>
  <c r="A41" i="2" s="1"/>
  <c r="A42" i="2" s="1"/>
  <c r="A43" i="2" s="1"/>
  <c r="A45" i="2" s="1"/>
  <c r="A46" i="2" s="1"/>
  <c r="A47" i="2" s="1"/>
  <c r="A48" i="2" s="1"/>
  <c r="A49" i="2" s="1"/>
  <c r="A50" i="2" s="1"/>
  <c r="A51" i="2" s="1"/>
  <c r="A52" i="2" s="1"/>
  <c r="A54" i="2" s="1"/>
  <c r="A55" i="2" s="1"/>
  <c r="A56" i="2" s="1"/>
  <c r="A57" i="2" s="1"/>
  <c r="A58" i="2" s="1"/>
  <c r="A59" i="2" s="1"/>
  <c r="A60" i="2" s="1"/>
  <c r="A61" i="2" s="1"/>
  <c r="A62" i="2" s="1"/>
  <c r="A64" i="2" s="1"/>
  <c r="A65" i="2" s="1"/>
  <c r="A66" i="2" s="1"/>
  <c r="A67" i="2" s="1"/>
  <c r="A68" i="2" s="1"/>
  <c r="A69" i="2" s="1"/>
  <c r="A70" i="2" s="1"/>
  <c r="A71" i="2" s="1"/>
  <c r="A72" i="2" s="1"/>
  <c r="A73" i="2" s="1"/>
  <c r="A74" i="2" s="1"/>
  <c r="A75" i="2" s="1"/>
  <c r="A76" i="2" s="1"/>
  <c r="A78" i="2" s="1"/>
  <c r="A79" i="2" s="1"/>
  <c r="A80" i="2" s="1"/>
  <c r="A81" i="2" s="1"/>
  <c r="A82" i="2" s="1"/>
  <c r="A83" i="2" s="1"/>
  <c r="A84" i="2" s="1"/>
  <c r="A85" i="2" s="1"/>
  <c r="A87" i="2" s="1"/>
  <c r="A88" i="2" s="1"/>
  <c r="A89" i="2" s="1"/>
  <c r="A90" i="2" s="1"/>
  <c r="A91" i="2" s="1"/>
  <c r="A92" i="2" s="1"/>
  <c r="A93" i="2" s="1"/>
  <c r="A94" i="2" s="1"/>
  <c r="A95" i="2" s="1"/>
  <c r="A96" i="2" s="1"/>
  <c r="A97" i="2" s="1"/>
  <c r="A99" i="2" s="1"/>
  <c r="A100" i="2" s="1"/>
  <c r="A101" i="2" s="1"/>
  <c r="A102" i="2" s="1"/>
  <c r="A103" i="2" s="1"/>
  <c r="A104" i="2" s="1"/>
  <c r="A105" i="2" s="1"/>
  <c r="A107" i="2" s="1"/>
  <c r="A108" i="2" s="1"/>
  <c r="A110" i="2" s="1"/>
  <c r="A111" i="2" s="1"/>
  <c r="A112" i="2" s="1"/>
  <c r="A113" i="2" s="1"/>
  <c r="A114" i="2" s="1"/>
  <c r="A115" i="2" s="1"/>
  <c r="A116" i="2" s="1"/>
  <c r="A117" i="2" s="1"/>
  <c r="A118" i="2" s="1"/>
  <c r="A119" i="2" s="1"/>
  <c r="A121" i="2" s="1"/>
  <c r="A122" i="2" s="1"/>
  <c r="A123" i="2" s="1"/>
  <c r="A124" i="2" s="1"/>
  <c r="A125" i="2" s="1"/>
  <c r="A126" i="2" s="1"/>
  <c r="A127" i="2" s="1"/>
  <c r="A128" i="2" s="1"/>
  <c r="A129" i="2" s="1"/>
  <c r="A131" i="2" s="1"/>
  <c r="A132" i="2" s="1"/>
  <c r="A133" i="2" s="1"/>
  <c r="A134" i="2" s="1"/>
  <c r="A135" i="2" s="1"/>
  <c r="A136" i="2" s="1"/>
  <c r="A137" i="2" s="1"/>
  <c r="A138" i="2" s="1"/>
  <c r="A139" i="2" s="1"/>
  <c r="A140" i="2" s="1"/>
  <c r="A142" i="2" s="1"/>
  <c r="A143" i="2" s="1"/>
  <c r="A144" i="2" s="1"/>
  <c r="A145" i="2" s="1"/>
  <c r="A146" i="2" s="1"/>
  <c r="A147" i="2" s="1"/>
  <c r="A148" i="2" s="1"/>
  <c r="A149" i="2" s="1"/>
  <c r="A151" i="2" s="1"/>
  <c r="A152" i="2" s="1"/>
  <c r="A153" i="2" s="1"/>
  <c r="A155" i="2" s="1"/>
  <c r="A156" i="2" s="1"/>
  <c r="A157" i="2" s="1"/>
  <c r="A158" i="2" s="1"/>
  <c r="A159" i="2" s="1"/>
  <c r="A160" i="2" s="1"/>
  <c r="A161" i="2" s="1"/>
  <c r="A162" i="2" s="1"/>
  <c r="A163" i="2" s="1"/>
  <c r="A165" i="2" s="1"/>
  <c r="A166" i="2" s="1"/>
  <c r="A167" i="2" s="1"/>
  <c r="A168" i="2" s="1"/>
  <c r="A169" i="2" s="1"/>
  <c r="A170" i="2" s="1"/>
  <c r="A171" i="2" s="1"/>
  <c r="A172" i="2" s="1"/>
  <c r="A173" i="2" s="1"/>
  <c r="A175" i="2" s="1"/>
  <c r="A176" i="2" s="1"/>
  <c r="A177" i="2" s="1"/>
  <c r="A178" i="2" s="1"/>
  <c r="A179" i="2" s="1"/>
  <c r="A180" i="2" s="1"/>
  <c r="A181" i="2" s="1"/>
  <c r="A182" i="2" s="1"/>
  <c r="A183" i="2" s="1"/>
  <c r="A185" i="2" s="1"/>
  <c r="A186" i="2" s="1"/>
  <c r="A187" i="2" s="1"/>
  <c r="A188" i="2" s="1"/>
  <c r="A189" i="2" s="1"/>
  <c r="A190" i="2" s="1"/>
  <c r="A191" i="2" s="1"/>
  <c r="A192" i="2" s="1"/>
  <c r="A193" i="2" s="1"/>
  <c r="A194" i="2" s="1"/>
  <c r="A195" i="2" s="1"/>
  <c r="A197" i="2" s="1"/>
  <c r="A198" i="2" s="1"/>
  <c r="A199" i="2" s="1"/>
  <c r="A200" i="2" s="1"/>
  <c r="A201" i="2" s="1"/>
  <c r="A202" i="2" s="1"/>
  <c r="A203" i="2" s="1"/>
  <c r="A204" i="2" s="1"/>
  <c r="A205" i="2" s="1"/>
  <c r="A206" i="2" s="1"/>
  <c r="A208" i="2" s="1"/>
  <c r="A209" i="2" s="1"/>
  <c r="A210" i="2" s="1"/>
  <c r="A211" i="2" s="1"/>
  <c r="A212" i="2" s="1"/>
  <c r="A213" i="2" s="1"/>
  <c r="A214" i="2" s="1"/>
  <c r="A215" i="2" s="1"/>
  <c r="A217" i="2" s="1"/>
  <c r="A218" i="2" s="1"/>
  <c r="A219" i="2" s="1"/>
  <c r="A220" i="2" s="1"/>
  <c r="A221" i="2" s="1"/>
  <c r="A222" i="2" s="1"/>
  <c r="A223" i="2" s="1"/>
  <c r="A224" i="2" s="1"/>
  <c r="A226" i="2" s="1"/>
  <c r="A227" i="2" s="1"/>
  <c r="A228" i="2" s="1"/>
  <c r="A229" i="2" s="1"/>
  <c r="A230" i="2" s="1"/>
  <c r="A231" i="2" s="1"/>
  <c r="A232" i="2" s="1"/>
  <c r="A233" i="2" s="1"/>
  <c r="A234" i="2" s="1"/>
  <c r="A235" i="2" s="1"/>
  <c r="A236" i="2" s="1"/>
  <c r="A237" i="2" s="1"/>
  <c r="A238" i="2" s="1"/>
  <c r="A239" i="2" s="1"/>
  <c r="A240" i="2" s="1"/>
  <c r="A241" i="2" s="1"/>
  <c r="A244" i="2" s="1"/>
  <c r="A245" i="2" s="1"/>
  <c r="A246" i="2" s="1"/>
  <c r="A247" i="2" s="1"/>
  <c r="A248" i="2" s="1"/>
  <c r="A249" i="2" s="1"/>
  <c r="A250" i="2" s="1"/>
  <c r="A251" i="2" s="1"/>
  <c r="A252" i="2" s="1"/>
  <c r="A253" i="2" s="1"/>
  <c r="A254" i="2" s="1"/>
  <c r="A256" i="2" s="1"/>
  <c r="A257" i="2" s="1"/>
  <c r="A258" i="2" s="1"/>
  <c r="A259" i="2" s="1"/>
  <c r="A260" i="2" s="1"/>
  <c r="A261" i="2" s="1"/>
  <c r="A262" i="2" s="1"/>
  <c r="A264" i="2" s="1"/>
  <c r="A265" i="2" s="1"/>
  <c r="A266" i="2" s="1"/>
  <c r="A267" i="2" s="1"/>
  <c r="A268" i="2" s="1"/>
  <c r="A269" i="2" s="1"/>
  <c r="A270" i="2" s="1"/>
  <c r="A272" i="2" s="1"/>
  <c r="A273" i="2" s="1"/>
  <c r="A274" i="2" s="1"/>
  <c r="A275" i="2" s="1"/>
  <c r="A276" i="2" s="1"/>
  <c r="A277" i="2" s="1"/>
  <c r="A278" i="2" s="1"/>
  <c r="A279"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4" i="2" s="1"/>
  <c r="A336" i="2" s="1"/>
  <c r="O21" i="2"/>
  <c r="K18" i="2"/>
  <c r="K334" i="2" s="1"/>
  <c r="O16" i="2"/>
  <c r="U15" i="2"/>
  <c r="S15" i="2"/>
  <c r="O15" i="2"/>
  <c r="A15" i="2"/>
  <c r="A16" i="2" s="1"/>
  <c r="A17" i="2" s="1"/>
  <c r="A18" i="2" s="1"/>
  <c r="A20" i="2" s="1"/>
  <c r="A21" i="2" s="1"/>
  <c r="C403" i="1"/>
  <c r="C392" i="1"/>
  <c r="C381" i="1"/>
  <c r="AA32" i="1"/>
  <c r="AA337" i="1"/>
  <c r="Y337" i="1"/>
  <c r="W337" i="1"/>
  <c r="O337" i="1"/>
  <c r="O336" i="1"/>
  <c r="O335" i="1"/>
  <c r="Y334" i="1"/>
  <c r="W334" i="1"/>
  <c r="U334" i="1"/>
  <c r="O334" i="1"/>
  <c r="O333" i="1"/>
  <c r="O332" i="1"/>
  <c r="U331" i="1"/>
  <c r="S331" i="1"/>
  <c r="O331" i="1"/>
  <c r="O330" i="1"/>
  <c r="W329" i="1"/>
  <c r="O329" i="1"/>
  <c r="O328" i="1"/>
  <c r="O327" i="1"/>
  <c r="O326" i="1"/>
  <c r="AA325" i="1"/>
  <c r="O325" i="1"/>
  <c r="Q324" i="1"/>
  <c r="O324" i="1"/>
  <c r="O323" i="1"/>
  <c r="Y322" i="1"/>
  <c r="O322" i="1"/>
  <c r="AA321" i="1"/>
  <c r="Y321" i="1"/>
  <c r="W321" i="1"/>
  <c r="O321" i="1"/>
  <c r="O320" i="1"/>
  <c r="O319" i="1"/>
  <c r="Y318" i="1"/>
  <c r="W318" i="1"/>
  <c r="U318" i="1"/>
  <c r="O318" i="1"/>
  <c r="O317" i="1"/>
  <c r="K316" i="1"/>
  <c r="K338" i="1" s="1"/>
  <c r="O316" i="1"/>
  <c r="W315" i="1"/>
  <c r="U315" i="1"/>
  <c r="O315" i="1"/>
  <c r="AA310" i="1"/>
  <c r="Y310" i="1"/>
  <c r="Q310" i="1"/>
  <c r="S309" i="1"/>
  <c r="AC309" i="1"/>
  <c r="O309" i="1"/>
  <c r="O308" i="1"/>
  <c r="AC307" i="1"/>
  <c r="O307" i="1"/>
  <c r="AC306" i="1"/>
  <c r="O306" i="1"/>
  <c r="AC305" i="1"/>
  <c r="O305" i="1"/>
  <c r="AC304" i="1"/>
  <c r="O304" i="1"/>
  <c r="AC303" i="1"/>
  <c r="O303" i="1"/>
  <c r="AC302" i="1"/>
  <c r="O302" i="1"/>
  <c r="AC301" i="1"/>
  <c r="AC300" i="1"/>
  <c r="O300" i="1"/>
  <c r="AC299" i="1"/>
  <c r="O299" i="1"/>
  <c r="O298" i="1"/>
  <c r="AC297" i="1"/>
  <c r="O297" i="1"/>
  <c r="AC296" i="1"/>
  <c r="O296" i="1"/>
  <c r="AC295" i="1"/>
  <c r="O295" i="1"/>
  <c r="AC294" i="1"/>
  <c r="O294" i="1"/>
  <c r="AC293" i="1"/>
  <c r="O293" i="1"/>
  <c r="AC292" i="1"/>
  <c r="O292" i="1"/>
  <c r="AC291" i="1"/>
  <c r="O291" i="1"/>
  <c r="AC290" i="1"/>
  <c r="O290" i="1"/>
  <c r="AC289" i="1"/>
  <c r="O289" i="1"/>
  <c r="AC288" i="1"/>
  <c r="O288" i="1"/>
  <c r="AC287" i="1"/>
  <c r="O287" i="1"/>
  <c r="U310" i="1"/>
  <c r="O280" i="1"/>
  <c r="S280" i="1" s="1"/>
  <c r="O279" i="1"/>
  <c r="Q278" i="1"/>
  <c r="O278" i="1"/>
  <c r="AA277" i="1"/>
  <c r="O277" i="1"/>
  <c r="O276" i="1"/>
  <c r="AA275" i="1"/>
  <c r="W275" i="1"/>
  <c r="O275" i="1"/>
  <c r="Y275" i="1" s="1"/>
  <c r="AA272" i="1"/>
  <c r="O272" i="1"/>
  <c r="Y271" i="1"/>
  <c r="U271" i="1"/>
  <c r="O271" i="1"/>
  <c r="AA270" i="1"/>
  <c r="Y270" i="1"/>
  <c r="O270" i="1"/>
  <c r="AA269" i="1"/>
  <c r="O269" i="1"/>
  <c r="AA268" i="1"/>
  <c r="W268" i="1"/>
  <c r="U268" i="1"/>
  <c r="O268" i="1"/>
  <c r="Y268" i="1" s="1"/>
  <c r="AA267" i="1"/>
  <c r="Y267" i="1"/>
  <c r="W267" i="1"/>
  <c r="O267" i="1"/>
  <c r="O264" i="1"/>
  <c r="U264" i="1" s="1"/>
  <c r="O263" i="1"/>
  <c r="O262" i="1"/>
  <c r="AA262" i="1" s="1"/>
  <c r="AA261" i="1"/>
  <c r="O261" i="1"/>
  <c r="Y261" i="1" s="1"/>
  <c r="AA260" i="1"/>
  <c r="O260" i="1"/>
  <c r="U260" i="1" s="1"/>
  <c r="O259" i="1"/>
  <c r="K256" i="1"/>
  <c r="K281" i="1" s="1"/>
  <c r="AA255" i="1"/>
  <c r="O255" i="1"/>
  <c r="O254" i="1"/>
  <c r="AA253" i="1"/>
  <c r="Y253" i="1"/>
  <c r="W253" i="1"/>
  <c r="U253" i="1"/>
  <c r="S253" i="1"/>
  <c r="Q253" i="1"/>
  <c r="AC253" i="1" s="1"/>
  <c r="O253" i="1"/>
  <c r="W252" i="1"/>
  <c r="U252" i="1"/>
  <c r="O252" i="1"/>
  <c r="O251" i="1"/>
  <c r="O250" i="1"/>
  <c r="Q249" i="1"/>
  <c r="O249" i="1"/>
  <c r="W248" i="1"/>
  <c r="O248" i="1"/>
  <c r="W240" i="1"/>
  <c r="O240" i="1"/>
  <c r="O239" i="1"/>
  <c r="S238" i="1"/>
  <c r="O238" i="1"/>
  <c r="O237" i="1"/>
  <c r="O236" i="1"/>
  <c r="O235" i="1"/>
  <c r="U235" i="1" s="1"/>
  <c r="O234" i="1"/>
  <c r="O233" i="1"/>
  <c r="W232" i="1"/>
  <c r="U232" i="1"/>
  <c r="O232" i="1"/>
  <c r="S230" i="1"/>
  <c r="Q230" i="1"/>
  <c r="O230" i="1"/>
  <c r="Y229" i="1"/>
  <c r="W229" i="1"/>
  <c r="O229" i="1"/>
  <c r="O228" i="1"/>
  <c r="U227" i="1"/>
  <c r="S227" i="1"/>
  <c r="O227" i="1"/>
  <c r="S223" i="1"/>
  <c r="Q223" i="1"/>
  <c r="O223" i="1"/>
  <c r="Y222" i="1"/>
  <c r="W222" i="1"/>
  <c r="O222" i="1"/>
  <c r="O221" i="1"/>
  <c r="O220" i="1"/>
  <c r="U220" i="1" s="1"/>
  <c r="AA219" i="1"/>
  <c r="O219" i="1"/>
  <c r="O218" i="1"/>
  <c r="O215" i="1"/>
  <c r="O214" i="1"/>
  <c r="U213" i="1"/>
  <c r="S213" i="1"/>
  <c r="O213" i="1"/>
  <c r="Y212" i="1"/>
  <c r="O212" i="1"/>
  <c r="O211" i="1"/>
  <c r="W210" i="1"/>
  <c r="U210" i="1"/>
  <c r="O210" i="1"/>
  <c r="O209" i="1"/>
  <c r="K206" i="1"/>
  <c r="O205" i="1"/>
  <c r="O204" i="1"/>
  <c r="Q203" i="1"/>
  <c r="O203" i="1"/>
  <c r="Y202" i="1"/>
  <c r="W202" i="1"/>
  <c r="U202" i="1"/>
  <c r="O202" i="1"/>
  <c r="S202" i="1" s="1"/>
  <c r="Y201" i="1"/>
  <c r="O201" i="1"/>
  <c r="O200" i="1"/>
  <c r="S199" i="1"/>
  <c r="O199" i="1"/>
  <c r="Y198" i="1"/>
  <c r="W198" i="1"/>
  <c r="U198" i="1"/>
  <c r="O198" i="1"/>
  <c r="S198" i="1" s="1"/>
  <c r="O195" i="1"/>
  <c r="Q194" i="1"/>
  <c r="O194" i="1"/>
  <c r="U193" i="1"/>
  <c r="S193" i="1"/>
  <c r="O193" i="1"/>
  <c r="O192" i="1"/>
  <c r="O191" i="1"/>
  <c r="O190" i="1"/>
  <c r="O189" i="1"/>
  <c r="Y188" i="1"/>
  <c r="W188" i="1"/>
  <c r="U188" i="1"/>
  <c r="O188" i="1"/>
  <c r="S188" i="1" s="1"/>
  <c r="AA187" i="1"/>
  <c r="Y187" i="1"/>
  <c r="O187" i="1"/>
  <c r="O186" i="1"/>
  <c r="O183" i="1"/>
  <c r="O182" i="1"/>
  <c r="O181" i="1"/>
  <c r="Q180" i="1"/>
  <c r="O180" i="1"/>
  <c r="U179" i="1"/>
  <c r="S179" i="1"/>
  <c r="O179" i="1"/>
  <c r="O178" i="1"/>
  <c r="O177" i="1"/>
  <c r="O176" i="1"/>
  <c r="Y173" i="1"/>
  <c r="W173" i="1"/>
  <c r="U173" i="1"/>
  <c r="O173" i="1"/>
  <c r="S173" i="1" s="1"/>
  <c r="Y172" i="1"/>
  <c r="O172" i="1"/>
  <c r="O171" i="1"/>
  <c r="S170" i="1"/>
  <c r="O170" i="1"/>
  <c r="Y169" i="1"/>
  <c r="W169" i="1"/>
  <c r="U169" i="1"/>
  <c r="O169" i="1"/>
  <c r="S169" i="1" s="1"/>
  <c r="AA168" i="1"/>
  <c r="O168" i="1"/>
  <c r="O167" i="1"/>
  <c r="W166" i="1"/>
  <c r="U166" i="1"/>
  <c r="S166" i="1"/>
  <c r="Q166" i="1"/>
  <c r="O166" i="1"/>
  <c r="Y166" i="1" s="1"/>
  <c r="Y163" i="1"/>
  <c r="W163" i="1"/>
  <c r="U163" i="1"/>
  <c r="O163" i="1"/>
  <c r="S163" i="1" s="1"/>
  <c r="Y162" i="1"/>
  <c r="O162" i="1"/>
  <c r="O161" i="1"/>
  <c r="S160" i="1"/>
  <c r="O160" i="1"/>
  <c r="Y159" i="1"/>
  <c r="W159" i="1"/>
  <c r="U159" i="1"/>
  <c r="O159" i="1"/>
  <c r="S159" i="1" s="1"/>
  <c r="AA158" i="1"/>
  <c r="O158" i="1"/>
  <c r="O157" i="1"/>
  <c r="U156" i="1"/>
  <c r="S156" i="1"/>
  <c r="Q156" i="1"/>
  <c r="O156" i="1"/>
  <c r="Y156" i="1" s="1"/>
  <c r="Y153" i="1"/>
  <c r="W153" i="1"/>
  <c r="U153" i="1"/>
  <c r="O153" i="1"/>
  <c r="S153" i="1" s="1"/>
  <c r="AA152" i="1"/>
  <c r="O152" i="1"/>
  <c r="O149" i="1"/>
  <c r="U148" i="1"/>
  <c r="O148" i="1"/>
  <c r="Y147" i="1"/>
  <c r="W147" i="1"/>
  <c r="O147" i="1"/>
  <c r="O146" i="1"/>
  <c r="AA146" i="1" s="1"/>
  <c r="Q145" i="1"/>
  <c r="O145" i="1"/>
  <c r="O144" i="1"/>
  <c r="Y143" i="1"/>
  <c r="W143" i="1"/>
  <c r="Q143" i="1"/>
  <c r="O143" i="1"/>
  <c r="U143" i="1" s="1"/>
  <c r="O140" i="1"/>
  <c r="Q139" i="1"/>
  <c r="O139" i="1"/>
  <c r="O138" i="1"/>
  <c r="U138" i="1" s="1"/>
  <c r="O137" i="1"/>
  <c r="O136" i="1"/>
  <c r="S135" i="1"/>
  <c r="Q135" i="1"/>
  <c r="O135" i="1"/>
  <c r="W134" i="1"/>
  <c r="U134" i="1"/>
  <c r="O134" i="1"/>
  <c r="O133" i="1"/>
  <c r="O132" i="1"/>
  <c r="O129" i="1"/>
  <c r="Q129" i="1" s="1"/>
  <c r="AC129" i="1" s="1"/>
  <c r="O128" i="1"/>
  <c r="Q128" i="1" s="1"/>
  <c r="AC128" i="1" s="1"/>
  <c r="O127" i="1"/>
  <c r="Q127" i="1" s="1"/>
  <c r="AC127" i="1" s="1"/>
  <c r="O126" i="1"/>
  <c r="Q126" i="1" s="1"/>
  <c r="AC126" i="1" s="1"/>
  <c r="Q125" i="1"/>
  <c r="AC125" i="1" s="1"/>
  <c r="O125" i="1"/>
  <c r="O124" i="1"/>
  <c r="Q124" i="1" s="1"/>
  <c r="AC124" i="1" s="1"/>
  <c r="AC123" i="1"/>
  <c r="O123" i="1"/>
  <c r="Q123" i="1" s="1"/>
  <c r="Q122" i="1"/>
  <c r="AC122" i="1" s="1"/>
  <c r="O122" i="1"/>
  <c r="W119" i="1"/>
  <c r="S119" i="1"/>
  <c r="O119" i="1"/>
  <c r="O118" i="1"/>
  <c r="AA118" i="1" s="1"/>
  <c r="O117" i="1"/>
  <c r="O116" i="1"/>
  <c r="W116" i="1" s="1"/>
  <c r="O115" i="1"/>
  <c r="O114" i="1"/>
  <c r="AA113" i="1"/>
  <c r="Y113" i="1"/>
  <c r="U113" i="1"/>
  <c r="S113" i="1"/>
  <c r="Q113" i="1"/>
  <c r="O113" i="1"/>
  <c r="W113" i="1" s="1"/>
  <c r="O112" i="1"/>
  <c r="O111" i="1"/>
  <c r="Y108" i="1"/>
  <c r="W108" i="1"/>
  <c r="O108" i="1"/>
  <c r="U108" i="1" s="1"/>
  <c r="O105" i="1"/>
  <c r="O104" i="1"/>
  <c r="O103" i="1"/>
  <c r="AA102" i="1"/>
  <c r="Y102" i="1"/>
  <c r="U102" i="1"/>
  <c r="S102" i="1"/>
  <c r="Q102" i="1"/>
  <c r="O102" i="1"/>
  <c r="W102" i="1" s="1"/>
  <c r="O101" i="1"/>
  <c r="O100" i="1"/>
  <c r="Y97" i="1"/>
  <c r="W97" i="1"/>
  <c r="O97" i="1"/>
  <c r="U97" i="1" s="1"/>
  <c r="O96" i="1"/>
  <c r="O95" i="1"/>
  <c r="W95" i="1" s="1"/>
  <c r="AA94" i="1"/>
  <c r="U94" i="1"/>
  <c r="S94" i="1"/>
  <c r="O94" i="1"/>
  <c r="Q94" i="1" s="1"/>
  <c r="Y93" i="1"/>
  <c r="W93" i="1"/>
  <c r="O93" i="1"/>
  <c r="U93" i="1" s="1"/>
  <c r="O92" i="1"/>
  <c r="O91" i="1"/>
  <c r="AA91" i="1" s="1"/>
  <c r="AA90" i="1"/>
  <c r="U90" i="1"/>
  <c r="S90" i="1"/>
  <c r="O90" i="1"/>
  <c r="Q90" i="1" s="1"/>
  <c r="Y89" i="1"/>
  <c r="W89" i="1"/>
  <c r="O89" i="1"/>
  <c r="U89" i="1" s="1"/>
  <c r="O88" i="1"/>
  <c r="O85" i="1"/>
  <c r="O84" i="1"/>
  <c r="O83" i="1"/>
  <c r="O82" i="1"/>
  <c r="O81" i="1"/>
  <c r="O80" i="1"/>
  <c r="O79" i="1"/>
  <c r="O76" i="1"/>
  <c r="AA76" i="1" s="1"/>
  <c r="O75" i="1"/>
  <c r="Y74" i="1"/>
  <c r="W74" i="1"/>
  <c r="O74" i="1"/>
  <c r="U74" i="1" s="1"/>
  <c r="O73" i="1"/>
  <c r="O72" i="1"/>
  <c r="AA71" i="1"/>
  <c r="U71" i="1"/>
  <c r="S71" i="1"/>
  <c r="O71" i="1"/>
  <c r="Q71" i="1" s="1"/>
  <c r="O70" i="1"/>
  <c r="O69" i="1"/>
  <c r="O68" i="1"/>
  <c r="AA67" i="1"/>
  <c r="U67" i="1"/>
  <c r="S67" i="1"/>
  <c r="O67" i="1"/>
  <c r="Q67" i="1" s="1"/>
  <c r="O66" i="1"/>
  <c r="AA65" i="1"/>
  <c r="W65" i="1"/>
  <c r="U65" i="1"/>
  <c r="S65" i="1"/>
  <c r="Q65" i="1"/>
  <c r="O65" i="1"/>
  <c r="Y65" i="1" s="1"/>
  <c r="AC65" i="1" s="1"/>
  <c r="O62" i="1"/>
  <c r="AA61" i="1"/>
  <c r="U61" i="1"/>
  <c r="S61" i="1"/>
  <c r="O61" i="1"/>
  <c r="Q61" i="1" s="1"/>
  <c r="O60" i="1"/>
  <c r="O59" i="1"/>
  <c r="O58" i="1"/>
  <c r="AA58" i="1" s="1"/>
  <c r="O57" i="1"/>
  <c r="O56" i="1"/>
  <c r="O55" i="1"/>
  <c r="O52" i="1"/>
  <c r="O51" i="1"/>
  <c r="O50" i="1"/>
  <c r="O49" i="1"/>
  <c r="O48" i="1"/>
  <c r="O47" i="1"/>
  <c r="O46" i="1"/>
  <c r="O43" i="1"/>
  <c r="W43" i="1" s="1"/>
  <c r="AA42" i="1"/>
  <c r="U42" i="1"/>
  <c r="S42" i="1"/>
  <c r="O42" i="1"/>
  <c r="Q42" i="1" s="1"/>
  <c r="Y41" i="1"/>
  <c r="W41" i="1"/>
  <c r="O41" i="1"/>
  <c r="U41" i="1" s="1"/>
  <c r="O40" i="1"/>
  <c r="O39" i="1"/>
  <c r="AA39" i="1" s="1"/>
  <c r="AA38" i="1"/>
  <c r="U38" i="1"/>
  <c r="S38" i="1"/>
  <c r="O38" i="1"/>
  <c r="Y38" i="1" s="1"/>
  <c r="O33" i="1"/>
  <c r="U32" i="1"/>
  <c r="S32" i="1"/>
  <c r="O32" i="1"/>
  <c r="Q32" i="1" s="1"/>
  <c r="Y31" i="1"/>
  <c r="W31" i="1"/>
  <c r="O31" i="1"/>
  <c r="U31" i="1" s="1"/>
  <c r="O28" i="1"/>
  <c r="O27" i="1"/>
  <c r="O26" i="1"/>
  <c r="O23" i="1"/>
  <c r="A23" i="1"/>
  <c r="A25" i="1" s="1"/>
  <c r="A26" i="1" s="1"/>
  <c r="A27" i="1" s="1"/>
  <c r="A28" i="1" s="1"/>
  <c r="A30" i="1" s="1"/>
  <c r="A31" i="1" s="1"/>
  <c r="A32" i="1" s="1"/>
  <c r="A33" i="1" s="1"/>
  <c r="A34" i="1" s="1"/>
  <c r="A37" i="1" s="1"/>
  <c r="A38" i="1" s="1"/>
  <c r="A39" i="1" s="1"/>
  <c r="A40" i="1" s="1"/>
  <c r="A41" i="1" s="1"/>
  <c r="A42" i="1" s="1"/>
  <c r="A43" i="1" s="1"/>
  <c r="A45" i="1" s="1"/>
  <c r="A46" i="1" s="1"/>
  <c r="A47" i="1" s="1"/>
  <c r="A48" i="1" s="1"/>
  <c r="A49" i="1" s="1"/>
  <c r="A50" i="1" s="1"/>
  <c r="A51" i="1" s="1"/>
  <c r="A52" i="1" s="1"/>
  <c r="A54" i="1" s="1"/>
  <c r="A55" i="1" s="1"/>
  <c r="A56" i="1" s="1"/>
  <c r="A57" i="1" s="1"/>
  <c r="A58" i="1" s="1"/>
  <c r="A59" i="1" s="1"/>
  <c r="A60" i="1" s="1"/>
  <c r="A61" i="1" s="1"/>
  <c r="A62" i="1" s="1"/>
  <c r="A64" i="1" s="1"/>
  <c r="A65" i="1" s="1"/>
  <c r="A66" i="1" s="1"/>
  <c r="A67" i="1" s="1"/>
  <c r="A68" i="1" s="1"/>
  <c r="A69" i="1" s="1"/>
  <c r="A70" i="1" s="1"/>
  <c r="A71" i="1" s="1"/>
  <c r="A72" i="1" s="1"/>
  <c r="A73" i="1" s="1"/>
  <c r="A74" i="1" s="1"/>
  <c r="A75" i="1" s="1"/>
  <c r="A76" i="1" s="1"/>
  <c r="A78" i="1" s="1"/>
  <c r="A79" i="1" s="1"/>
  <c r="A80" i="1" s="1"/>
  <c r="A81" i="1" s="1"/>
  <c r="A82" i="1" s="1"/>
  <c r="A83" i="1" s="1"/>
  <c r="A84" i="1" s="1"/>
  <c r="A85" i="1" s="1"/>
  <c r="A87" i="1" s="1"/>
  <c r="A88" i="1" s="1"/>
  <c r="A89" i="1" s="1"/>
  <c r="A90" i="1" s="1"/>
  <c r="A91" i="1" s="1"/>
  <c r="A92" i="1" s="1"/>
  <c r="A93" i="1" s="1"/>
  <c r="A94" i="1" s="1"/>
  <c r="A95" i="1" s="1"/>
  <c r="A96" i="1" s="1"/>
  <c r="A97" i="1" s="1"/>
  <c r="A99" i="1" s="1"/>
  <c r="A100" i="1" s="1"/>
  <c r="A101" i="1" s="1"/>
  <c r="A102" i="1" s="1"/>
  <c r="A103" i="1" s="1"/>
  <c r="A104" i="1" s="1"/>
  <c r="A105" i="1" s="1"/>
  <c r="A107" i="1" s="1"/>
  <c r="A108" i="1" s="1"/>
  <c r="A110" i="1" s="1"/>
  <c r="A111" i="1" s="1"/>
  <c r="A112" i="1" s="1"/>
  <c r="A113" i="1" s="1"/>
  <c r="A114" i="1" s="1"/>
  <c r="A115" i="1" s="1"/>
  <c r="A116" i="1" s="1"/>
  <c r="A117" i="1" s="1"/>
  <c r="A118" i="1" s="1"/>
  <c r="A119" i="1" s="1"/>
  <c r="A121" i="1" s="1"/>
  <c r="A122" i="1" s="1"/>
  <c r="A123" i="1" s="1"/>
  <c r="A124" i="1" s="1"/>
  <c r="A125" i="1" s="1"/>
  <c r="A126" i="1" s="1"/>
  <c r="A127" i="1" s="1"/>
  <c r="A128" i="1" s="1"/>
  <c r="A129" i="1" s="1"/>
  <c r="A131" i="1" s="1"/>
  <c r="A132" i="1" s="1"/>
  <c r="A133" i="1" s="1"/>
  <c r="A134" i="1" s="1"/>
  <c r="A135" i="1" s="1"/>
  <c r="A136" i="1" s="1"/>
  <c r="A137" i="1" s="1"/>
  <c r="A138" i="1" s="1"/>
  <c r="A139" i="1" s="1"/>
  <c r="A140" i="1" s="1"/>
  <c r="A142" i="1" s="1"/>
  <c r="A143" i="1" s="1"/>
  <c r="A144" i="1" s="1"/>
  <c r="A145" i="1" s="1"/>
  <c r="A146" i="1" s="1"/>
  <c r="A147" i="1" s="1"/>
  <c r="A148" i="1" s="1"/>
  <c r="A149" i="1" s="1"/>
  <c r="A151" i="1" s="1"/>
  <c r="A152" i="1" s="1"/>
  <c r="O22" i="1"/>
  <c r="O21" i="1"/>
  <c r="K18" i="1"/>
  <c r="AA17" i="1"/>
  <c r="U17" i="1"/>
  <c r="S17" i="1"/>
  <c r="O17" i="1"/>
  <c r="Q17" i="1" s="1"/>
  <c r="Y16" i="1"/>
  <c r="W16" i="1"/>
  <c r="O16" i="1"/>
  <c r="U16" i="1" s="1"/>
  <c r="I18" i="1"/>
  <c r="A15" i="1"/>
  <c r="A16" i="1" s="1"/>
  <c r="A17" i="1" s="1"/>
  <c r="A18" i="1" s="1"/>
  <c r="A20" i="1" s="1"/>
  <c r="A21" i="1" s="1"/>
  <c r="A22" i="1" s="1"/>
  <c r="Y23" i="1" l="1"/>
  <c r="W23" i="1"/>
  <c r="S23" i="1"/>
  <c r="U23" i="1"/>
  <c r="Q23" i="1"/>
  <c r="S51" i="1"/>
  <c r="Q51" i="1"/>
  <c r="AA51" i="1"/>
  <c r="U51" i="1"/>
  <c r="Y51" i="1"/>
  <c r="W51" i="1"/>
  <c r="S84" i="1"/>
  <c r="W84" i="1"/>
  <c r="Q84" i="1"/>
  <c r="U84" i="1"/>
  <c r="AA84" i="1"/>
  <c r="Y84" i="1"/>
  <c r="AA101" i="1"/>
  <c r="Y101" i="1"/>
  <c r="U101" i="1"/>
  <c r="W101" i="1"/>
  <c r="S101" i="1"/>
  <c r="Q101" i="1"/>
  <c r="S103" i="1"/>
  <c r="Q103" i="1"/>
  <c r="U103" i="1"/>
  <c r="AA103" i="1"/>
  <c r="W103" i="1"/>
  <c r="Y103" i="1"/>
  <c r="AA112" i="1"/>
  <c r="Y112" i="1"/>
  <c r="W112" i="1"/>
  <c r="U112" i="1"/>
  <c r="S112" i="1"/>
  <c r="Q112" i="1"/>
  <c r="S114" i="1"/>
  <c r="Q114" i="1"/>
  <c r="U114" i="1"/>
  <c r="AA114" i="1"/>
  <c r="W114" i="1"/>
  <c r="Y114" i="1"/>
  <c r="AC140" i="1"/>
  <c r="AA214" i="1"/>
  <c r="Y214" i="1"/>
  <c r="W214" i="1"/>
  <c r="U214" i="1"/>
  <c r="S214" i="1"/>
  <c r="Q214" i="1"/>
  <c r="AC214" i="1" s="1"/>
  <c r="A155" i="1"/>
  <c r="A156" i="1" s="1"/>
  <c r="A157" i="1" s="1"/>
  <c r="A158" i="1" s="1"/>
  <c r="A159" i="1" s="1"/>
  <c r="A160" i="1" s="1"/>
  <c r="A161" i="1" s="1"/>
  <c r="A162" i="1" s="1"/>
  <c r="A163" i="1" s="1"/>
  <c r="A165" i="1" s="1"/>
  <c r="A166" i="1" s="1"/>
  <c r="A167" i="1" s="1"/>
  <c r="A168" i="1" s="1"/>
  <c r="A169" i="1" s="1"/>
  <c r="A170" i="1" s="1"/>
  <c r="A171" i="1" s="1"/>
  <c r="A172" i="1" s="1"/>
  <c r="A173" i="1" s="1"/>
  <c r="A175" i="1" s="1"/>
  <c r="A176" i="1" s="1"/>
  <c r="A177" i="1" s="1"/>
  <c r="A178" i="1" s="1"/>
  <c r="A179" i="1" s="1"/>
  <c r="A180" i="1" s="1"/>
  <c r="A181" i="1" s="1"/>
  <c r="A182" i="1" s="1"/>
  <c r="A183" i="1" s="1"/>
  <c r="A185" i="1" s="1"/>
  <c r="A186" i="1" s="1"/>
  <c r="A187" i="1" s="1"/>
  <c r="A188" i="1" s="1"/>
  <c r="A189" i="1" s="1"/>
  <c r="A190" i="1" s="1"/>
  <c r="A191" i="1" s="1"/>
  <c r="A192" i="1" s="1"/>
  <c r="A193" i="1" s="1"/>
  <c r="A194" i="1" s="1"/>
  <c r="A195" i="1" s="1"/>
  <c r="A197" i="1" s="1"/>
  <c r="A198" i="1" s="1"/>
  <c r="A199" i="1" s="1"/>
  <c r="A200" i="1" s="1"/>
  <c r="A201" i="1" s="1"/>
  <c r="A202" i="1" s="1"/>
  <c r="A203" i="1" s="1"/>
  <c r="A204" i="1" s="1"/>
  <c r="A205" i="1" s="1"/>
  <c r="A206" i="1" s="1"/>
  <c r="A208" i="1" s="1"/>
  <c r="A209" i="1" s="1"/>
  <c r="A210" i="1" s="1"/>
  <c r="A211" i="1" s="1"/>
  <c r="A212" i="1" s="1"/>
  <c r="A213" i="1" s="1"/>
  <c r="A214" i="1" s="1"/>
  <c r="A215" i="1" s="1"/>
  <c r="A217" i="1" s="1"/>
  <c r="A218" i="1" s="1"/>
  <c r="A219" i="1" s="1"/>
  <c r="A220" i="1" s="1"/>
  <c r="A221" i="1" s="1"/>
  <c r="A222" i="1" s="1"/>
  <c r="A223" i="1" s="1"/>
  <c r="A224" i="1" s="1"/>
  <c r="A226" i="1" s="1"/>
  <c r="A227" i="1" s="1"/>
  <c r="A228" i="1" s="1"/>
  <c r="A229" i="1" s="1"/>
  <c r="A230" i="1" s="1"/>
  <c r="A231" i="1" s="1"/>
  <c r="A232" i="1" s="1"/>
  <c r="A233" i="1" s="1"/>
  <c r="A234" i="1" s="1"/>
  <c r="A235" i="1" s="1"/>
  <c r="A236" i="1" s="1"/>
  <c r="A237" i="1" s="1"/>
  <c r="A238" i="1" s="1"/>
  <c r="A239" i="1" s="1"/>
  <c r="A240" i="1" s="1"/>
  <c r="A241" i="1" s="1"/>
  <c r="A243" i="1" s="1"/>
  <c r="A246" i="1" s="1"/>
  <c r="A247" i="1" s="1"/>
  <c r="A248" i="1" s="1"/>
  <c r="A249" i="1" s="1"/>
  <c r="A250" i="1" s="1"/>
  <c r="A251" i="1" s="1"/>
  <c r="A252" i="1" s="1"/>
  <c r="A253" i="1" s="1"/>
  <c r="A254" i="1" s="1"/>
  <c r="A255" i="1" s="1"/>
  <c r="A256" i="1" s="1"/>
  <c r="A258" i="1" s="1"/>
  <c r="A259" i="1" s="1"/>
  <c r="A260" i="1" s="1"/>
  <c r="A261" i="1" s="1"/>
  <c r="A262" i="1" s="1"/>
  <c r="A263" i="1" s="1"/>
  <c r="A264" i="1" s="1"/>
  <c r="A266" i="1" s="1"/>
  <c r="A267" i="1" s="1"/>
  <c r="A268" i="1" s="1"/>
  <c r="A269" i="1" s="1"/>
  <c r="A270" i="1" s="1"/>
  <c r="A271" i="1" s="1"/>
  <c r="A272" i="1" s="1"/>
  <c r="A274" i="1" s="1"/>
  <c r="A275" i="1" s="1"/>
  <c r="A276" i="1" s="1"/>
  <c r="A277" i="1" s="1"/>
  <c r="A278" i="1" s="1"/>
  <c r="A279" i="1" s="1"/>
  <c r="A280" i="1" s="1"/>
  <c r="A281" i="1" s="1"/>
  <c r="A283"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2"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41" i="1" s="1"/>
  <c r="A343" i="1" s="1"/>
  <c r="A345" i="1" s="1"/>
  <c r="A347" i="1" s="1"/>
  <c r="A153" i="1"/>
  <c r="AA33" i="1"/>
  <c r="W33" i="1"/>
  <c r="Y33" i="1"/>
  <c r="Q33" i="1"/>
  <c r="U33" i="1"/>
  <c r="S33" i="1"/>
  <c r="Y40" i="1"/>
  <c r="S40" i="1"/>
  <c r="W40" i="1"/>
  <c r="AA40" i="1"/>
  <c r="U40" i="1"/>
  <c r="Q40" i="1"/>
  <c r="W50" i="1"/>
  <c r="U50" i="1"/>
  <c r="Q50" i="1"/>
  <c r="AC50" i="1" s="1"/>
  <c r="Y50" i="1"/>
  <c r="S50" i="1"/>
  <c r="AA50" i="1"/>
  <c r="Y73" i="1"/>
  <c r="W73" i="1"/>
  <c r="U73" i="1"/>
  <c r="S73" i="1"/>
  <c r="Q73" i="1"/>
  <c r="AC73" i="1" s="1"/>
  <c r="AA73" i="1"/>
  <c r="W83" i="1"/>
  <c r="U83" i="1"/>
  <c r="S83" i="1"/>
  <c r="Q83" i="1"/>
  <c r="AA83" i="1"/>
  <c r="Y83" i="1"/>
  <c r="AA100" i="1"/>
  <c r="Y100" i="1"/>
  <c r="W100" i="1"/>
  <c r="S100" i="1"/>
  <c r="Q100" i="1"/>
  <c r="U100" i="1"/>
  <c r="AA111" i="1"/>
  <c r="Y111" i="1"/>
  <c r="Q111" i="1"/>
  <c r="AC111" i="1" s="1"/>
  <c r="W111" i="1"/>
  <c r="U111" i="1"/>
  <c r="S111" i="1"/>
  <c r="AA161" i="1"/>
  <c r="Y161" i="1"/>
  <c r="W161" i="1"/>
  <c r="U161" i="1"/>
  <c r="S161" i="1"/>
  <c r="Q161" i="1"/>
  <c r="AA171" i="1"/>
  <c r="Y171" i="1"/>
  <c r="W171" i="1"/>
  <c r="U171" i="1"/>
  <c r="S171" i="1"/>
  <c r="Q171" i="1"/>
  <c r="AC171" i="1" s="1"/>
  <c r="AA23" i="1"/>
  <c r="Y52" i="1"/>
  <c r="S52" i="1"/>
  <c r="AA52" i="1"/>
  <c r="Q52" i="1"/>
  <c r="W52" i="1"/>
  <c r="U52" i="1"/>
  <c r="AC71" i="1"/>
  <c r="Y85" i="1"/>
  <c r="S85" i="1"/>
  <c r="AA85" i="1"/>
  <c r="Q85" i="1"/>
  <c r="W85" i="1"/>
  <c r="U85" i="1"/>
  <c r="AA104" i="1"/>
  <c r="S104" i="1"/>
  <c r="Y104" i="1"/>
  <c r="Q104" i="1"/>
  <c r="W104" i="1"/>
  <c r="U104" i="1"/>
  <c r="AA115" i="1"/>
  <c r="S115" i="1"/>
  <c r="Y115" i="1"/>
  <c r="W115" i="1"/>
  <c r="Q115" i="1"/>
  <c r="U115" i="1"/>
  <c r="AA22" i="1"/>
  <c r="Y22" i="1"/>
  <c r="W22" i="1"/>
  <c r="U22" i="1"/>
  <c r="S22" i="1"/>
  <c r="Q22" i="1"/>
  <c r="AC22" i="1" s="1"/>
  <c r="AA49" i="1"/>
  <c r="Y49" i="1"/>
  <c r="W49" i="1"/>
  <c r="U49" i="1"/>
  <c r="S49" i="1"/>
  <c r="Q49" i="1"/>
  <c r="K341" i="1"/>
  <c r="K34" i="1"/>
  <c r="K343" i="1" s="1"/>
  <c r="S21" i="1"/>
  <c r="Q21" i="1"/>
  <c r="AA21" i="1"/>
  <c r="W21" i="1"/>
  <c r="Y21" i="1"/>
  <c r="S26" i="1"/>
  <c r="Q26" i="1"/>
  <c r="W26" i="1"/>
  <c r="AA26" i="1"/>
  <c r="Y26" i="1"/>
  <c r="Y55" i="1"/>
  <c r="W55" i="1"/>
  <c r="U55" i="1"/>
  <c r="AA55" i="1"/>
  <c r="S55" i="1"/>
  <c r="Q55" i="1"/>
  <c r="AC55" i="1" s="1"/>
  <c r="AA105" i="1"/>
  <c r="Y105" i="1"/>
  <c r="W105" i="1"/>
  <c r="U105" i="1"/>
  <c r="S105" i="1"/>
  <c r="Q105" i="1"/>
  <c r="AA254" i="1"/>
  <c r="Y254" i="1"/>
  <c r="W254" i="1"/>
  <c r="U254" i="1"/>
  <c r="S254" i="1"/>
  <c r="Q254" i="1"/>
  <c r="U21" i="1"/>
  <c r="U26" i="1"/>
  <c r="W46" i="1"/>
  <c r="U46" i="1"/>
  <c r="Y46" i="1"/>
  <c r="Q46" i="1"/>
  <c r="S46" i="1"/>
  <c r="AA46" i="1"/>
  <c r="Y69" i="1"/>
  <c r="W69" i="1"/>
  <c r="AA69" i="1"/>
  <c r="U69" i="1"/>
  <c r="S69" i="1"/>
  <c r="Q69" i="1"/>
  <c r="W79" i="1"/>
  <c r="U79" i="1"/>
  <c r="Y79" i="1"/>
  <c r="S79" i="1"/>
  <c r="AA79" i="1"/>
  <c r="Q79" i="1"/>
  <c r="AC102" i="1"/>
  <c r="AC113" i="1"/>
  <c r="Y92" i="1"/>
  <c r="W92" i="1"/>
  <c r="S92" i="1"/>
  <c r="U92" i="1"/>
  <c r="Q92" i="1"/>
  <c r="AA92" i="1"/>
  <c r="Y88" i="1"/>
  <c r="W88" i="1"/>
  <c r="S88" i="1"/>
  <c r="U88" i="1"/>
  <c r="Q88" i="1"/>
  <c r="AC88" i="1" s="1"/>
  <c r="AA88" i="1"/>
  <c r="Y96" i="1"/>
  <c r="W96" i="1"/>
  <c r="U96" i="1"/>
  <c r="AA96" i="1"/>
  <c r="S96" i="1"/>
  <c r="Q96" i="1"/>
  <c r="AC96" i="1" s="1"/>
  <c r="AA200" i="1"/>
  <c r="Y200" i="1"/>
  <c r="W200" i="1"/>
  <c r="U200" i="1"/>
  <c r="S200" i="1"/>
  <c r="Q200" i="1"/>
  <c r="S27" i="1"/>
  <c r="Y27" i="1"/>
  <c r="AA27" i="1"/>
  <c r="W27" i="1"/>
  <c r="U27" i="1"/>
  <c r="Q27" i="1"/>
  <c r="S47" i="1"/>
  <c r="Q47" i="1"/>
  <c r="U47" i="1"/>
  <c r="AA47" i="1"/>
  <c r="Y47" i="1"/>
  <c r="W47" i="1"/>
  <c r="S80" i="1"/>
  <c r="Q80" i="1"/>
  <c r="AA80" i="1"/>
  <c r="W80" i="1"/>
  <c r="Y80" i="1"/>
  <c r="U80" i="1"/>
  <c r="AA204" i="1"/>
  <c r="Y204" i="1"/>
  <c r="W204" i="1"/>
  <c r="U204" i="1"/>
  <c r="S204" i="1"/>
  <c r="Q204" i="1"/>
  <c r="AA221" i="1"/>
  <c r="Y221" i="1"/>
  <c r="W221" i="1"/>
  <c r="U221" i="1"/>
  <c r="S221" i="1"/>
  <c r="Q221" i="1"/>
  <c r="Y59" i="1"/>
  <c r="S59" i="1"/>
  <c r="W59" i="1"/>
  <c r="AA59" i="1"/>
  <c r="U59" i="1"/>
  <c r="Q59" i="1"/>
  <c r="AA82" i="1"/>
  <c r="Y82" i="1"/>
  <c r="W82" i="1"/>
  <c r="U82" i="1"/>
  <c r="S82" i="1"/>
  <c r="Q82" i="1"/>
  <c r="AC82" i="1" s="1"/>
  <c r="I34" i="1"/>
  <c r="Y117" i="1"/>
  <c r="S117" i="1"/>
  <c r="AA117" i="1"/>
  <c r="W117" i="1"/>
  <c r="U117" i="1"/>
  <c r="Q117" i="1"/>
  <c r="AA28" i="1"/>
  <c r="Y28" i="1"/>
  <c r="W28" i="1"/>
  <c r="U28" i="1"/>
  <c r="S28" i="1"/>
  <c r="Q28" i="1"/>
  <c r="AC28" i="1" s="1"/>
  <c r="Y48" i="1"/>
  <c r="S48" i="1"/>
  <c r="AA48" i="1"/>
  <c r="W48" i="1"/>
  <c r="U48" i="1"/>
  <c r="Q48" i="1"/>
  <c r="AC48" i="1" s="1"/>
  <c r="AC67" i="1"/>
  <c r="Y81" i="1"/>
  <c r="AA81" i="1"/>
  <c r="S81" i="1"/>
  <c r="Q81" i="1"/>
  <c r="W81" i="1"/>
  <c r="U81" i="1"/>
  <c r="AA250" i="1"/>
  <c r="Y250" i="1"/>
  <c r="W250" i="1"/>
  <c r="U250" i="1"/>
  <c r="S250" i="1"/>
  <c r="Q250" i="1"/>
  <c r="Q116" i="1"/>
  <c r="Q118" i="1"/>
  <c r="S138" i="1"/>
  <c r="Q144" i="1"/>
  <c r="AA144" i="1"/>
  <c r="Y144" i="1"/>
  <c r="W144" i="1"/>
  <c r="Y177" i="1"/>
  <c r="W177" i="1"/>
  <c r="U177" i="1"/>
  <c r="S177" i="1"/>
  <c r="Q177" i="1"/>
  <c r="U182" i="1"/>
  <c r="S182" i="1"/>
  <c r="Q182" i="1"/>
  <c r="AA182" i="1"/>
  <c r="Y191" i="1"/>
  <c r="W191" i="1"/>
  <c r="U191" i="1"/>
  <c r="S191" i="1"/>
  <c r="Q191" i="1"/>
  <c r="AA233" i="1"/>
  <c r="Y233" i="1"/>
  <c r="W233" i="1"/>
  <c r="U233" i="1"/>
  <c r="S233" i="1"/>
  <c r="Y239" i="1"/>
  <c r="W239" i="1"/>
  <c r="U239" i="1"/>
  <c r="S239" i="1"/>
  <c r="Q239" i="1"/>
  <c r="U317" i="1"/>
  <c r="S317" i="1"/>
  <c r="Q317" i="1"/>
  <c r="AA317" i="1"/>
  <c r="Y317" i="1"/>
  <c r="W317" i="1"/>
  <c r="Q330" i="1"/>
  <c r="AA330" i="1"/>
  <c r="Y330" i="1"/>
  <c r="W330" i="1"/>
  <c r="U330" i="1"/>
  <c r="O15" i="1"/>
  <c r="AA16" i="1"/>
  <c r="W17" i="1"/>
  <c r="AC17" i="1" s="1"/>
  <c r="AA31" i="1"/>
  <c r="W32" i="1"/>
  <c r="AC32" i="1" s="1"/>
  <c r="W38" i="1"/>
  <c r="S39" i="1"/>
  <c r="S206" i="1" s="1"/>
  <c r="AA41" i="1"/>
  <c r="W42" i="1"/>
  <c r="S43" i="1"/>
  <c r="AC57" i="1"/>
  <c r="S58" i="1"/>
  <c r="W61" i="1"/>
  <c r="AC61" i="1" s="1"/>
  <c r="W67" i="1"/>
  <c r="W71" i="1"/>
  <c r="AA74" i="1"/>
  <c r="AC75" i="1"/>
  <c r="S76" i="1"/>
  <c r="AA89" i="1"/>
  <c r="W90" i="1"/>
  <c r="AC90" i="1" s="1"/>
  <c r="S91" i="1"/>
  <c r="AA93" i="1"/>
  <c r="W94" i="1"/>
  <c r="AC94" i="1" s="1"/>
  <c r="S95" i="1"/>
  <c r="AA97" i="1"/>
  <c r="AA108" i="1"/>
  <c r="S116" i="1"/>
  <c r="W118" i="1"/>
  <c r="S144" i="1"/>
  <c r="AA149" i="1"/>
  <c r="Y149" i="1"/>
  <c r="W149" i="1"/>
  <c r="U149" i="1"/>
  <c r="S149" i="1"/>
  <c r="AA177" i="1"/>
  <c r="W182" i="1"/>
  <c r="AA191" i="1"/>
  <c r="Y209" i="1"/>
  <c r="W209" i="1"/>
  <c r="U209" i="1"/>
  <c r="S209" i="1"/>
  <c r="Q209" i="1"/>
  <c r="AA212" i="1"/>
  <c r="AA218" i="1"/>
  <c r="Y218" i="1"/>
  <c r="W218" i="1"/>
  <c r="U218" i="1"/>
  <c r="S218" i="1"/>
  <c r="U222" i="1"/>
  <c r="S222" i="1"/>
  <c r="Q222" i="1"/>
  <c r="AA222" i="1"/>
  <c r="O224" i="1"/>
  <c r="Q233" i="1"/>
  <c r="S235" i="1"/>
  <c r="S248" i="1"/>
  <c r="Q248" i="1"/>
  <c r="AA248" i="1"/>
  <c r="Y248" i="1"/>
  <c r="S264" i="1"/>
  <c r="S270" i="1"/>
  <c r="Q270" i="1"/>
  <c r="W270" i="1"/>
  <c r="U270" i="1"/>
  <c r="AA327" i="1"/>
  <c r="Y327" i="1"/>
  <c r="W327" i="1"/>
  <c r="U327" i="1"/>
  <c r="S327" i="1"/>
  <c r="S330" i="1"/>
  <c r="U333" i="1"/>
  <c r="S333" i="1"/>
  <c r="Q333" i="1"/>
  <c r="AC333" i="1" s="1"/>
  <c r="AA333" i="1"/>
  <c r="Y333" i="1"/>
  <c r="W333" i="1"/>
  <c r="Y336" i="1"/>
  <c r="W336" i="1"/>
  <c r="U336" i="1"/>
  <c r="S336" i="1"/>
  <c r="AA336" i="1"/>
  <c r="Q336" i="1"/>
  <c r="AA166" i="1"/>
  <c r="AA156" i="1"/>
  <c r="AA143" i="1"/>
  <c r="U41" i="2"/>
  <c r="S41" i="2"/>
  <c r="Q41" i="2"/>
  <c r="AA41" i="2"/>
  <c r="Y41" i="2"/>
  <c r="W41" i="2"/>
  <c r="Q138" i="1"/>
  <c r="AA138" i="1"/>
  <c r="Y138" i="1"/>
  <c r="U237" i="1"/>
  <c r="S237" i="1"/>
  <c r="Q237" i="1"/>
  <c r="AA237" i="1"/>
  <c r="Q280" i="1"/>
  <c r="AA280" i="1"/>
  <c r="Y280" i="1"/>
  <c r="W280" i="1"/>
  <c r="U280" i="1"/>
  <c r="Y320" i="1"/>
  <c r="W320" i="1"/>
  <c r="U320" i="1"/>
  <c r="S320" i="1"/>
  <c r="AA320" i="1"/>
  <c r="Q320" i="1"/>
  <c r="AC320" i="1" s="1"/>
  <c r="Y17" i="1"/>
  <c r="Y32" i="1"/>
  <c r="U39" i="1"/>
  <c r="Y42" i="1"/>
  <c r="AC42" i="1" s="1"/>
  <c r="U43" i="1"/>
  <c r="U58" i="1"/>
  <c r="Y61" i="1"/>
  <c r="Y67" i="1"/>
  <c r="Y71" i="1"/>
  <c r="U76" i="1"/>
  <c r="Y90" i="1"/>
  <c r="U91" i="1"/>
  <c r="Y94" i="1"/>
  <c r="U95" i="1"/>
  <c r="U116" i="1"/>
  <c r="Y118" i="1"/>
  <c r="AA135" i="1"/>
  <c r="Y135" i="1"/>
  <c r="W135" i="1"/>
  <c r="U135" i="1"/>
  <c r="W138" i="1"/>
  <c r="U144" i="1"/>
  <c r="U147" i="1"/>
  <c r="S147" i="1"/>
  <c r="Q147" i="1"/>
  <c r="AA147" i="1"/>
  <c r="Q149" i="1"/>
  <c r="AA157" i="1"/>
  <c r="Y157" i="1"/>
  <c r="W157" i="1"/>
  <c r="U157" i="1"/>
  <c r="S157" i="1"/>
  <c r="Q157" i="1"/>
  <c r="AC157" i="1" s="1"/>
  <c r="AA167" i="1"/>
  <c r="Y167" i="1"/>
  <c r="W167" i="1"/>
  <c r="U167" i="1"/>
  <c r="S167" i="1"/>
  <c r="Q167" i="1"/>
  <c r="AA180" i="1"/>
  <c r="Y180" i="1"/>
  <c r="W180" i="1"/>
  <c r="U180" i="1"/>
  <c r="S180" i="1"/>
  <c r="Y182" i="1"/>
  <c r="W187" i="1"/>
  <c r="U187" i="1"/>
  <c r="S187" i="1"/>
  <c r="Q187" i="1"/>
  <c r="AC187" i="1" s="1"/>
  <c r="AC189" i="1"/>
  <c r="AA194" i="1"/>
  <c r="Y194" i="1"/>
  <c r="W194" i="1"/>
  <c r="U194" i="1"/>
  <c r="S194" i="1"/>
  <c r="AC194" i="1" s="1"/>
  <c r="Q213" i="1"/>
  <c r="AA213" i="1"/>
  <c r="Y213" i="1"/>
  <c r="W213" i="1"/>
  <c r="Q218" i="1"/>
  <c r="S220" i="1"/>
  <c r="AA230" i="1"/>
  <c r="Y230" i="1"/>
  <c r="AC230" i="1" s="1"/>
  <c r="W230" i="1"/>
  <c r="U230" i="1"/>
  <c r="S232" i="1"/>
  <c r="Q232" i="1"/>
  <c r="AC232" i="1" s="1"/>
  <c r="AA232" i="1"/>
  <c r="Y232" i="1"/>
  <c r="W237" i="1"/>
  <c r="AA239" i="1"/>
  <c r="U248" i="1"/>
  <c r="W272" i="1"/>
  <c r="U272" i="1"/>
  <c r="Q272" i="1"/>
  <c r="AC272" i="1" s="1"/>
  <c r="Y272" i="1"/>
  <c r="S272" i="1"/>
  <c r="Y276" i="1"/>
  <c r="W276" i="1"/>
  <c r="S276" i="1"/>
  <c r="AA276" i="1"/>
  <c r="U276" i="1"/>
  <c r="Q276" i="1"/>
  <c r="Y324" i="1"/>
  <c r="W324" i="1"/>
  <c r="AC324" i="1" s="1"/>
  <c r="U324" i="1"/>
  <c r="S324" i="1"/>
  <c r="AA324" i="1"/>
  <c r="Q327" i="1"/>
  <c r="AA264" i="1"/>
  <c r="W264" i="1"/>
  <c r="Q264" i="1"/>
  <c r="AC264" i="1" s="1"/>
  <c r="Y264" i="1"/>
  <c r="Q39" i="1"/>
  <c r="Q76" i="1"/>
  <c r="Q91" i="1"/>
  <c r="W58" i="1"/>
  <c r="W91" i="1"/>
  <c r="Y116" i="1"/>
  <c r="Y132" i="1"/>
  <c r="W132" i="1"/>
  <c r="S132" i="1"/>
  <c r="Q132" i="1"/>
  <c r="Y133" i="1"/>
  <c r="AC135" i="1"/>
  <c r="U178" i="1"/>
  <c r="S178" i="1"/>
  <c r="Q178" i="1"/>
  <c r="AA178" i="1"/>
  <c r="AC180" i="1"/>
  <c r="Q183" i="1"/>
  <c r="AA183" i="1"/>
  <c r="Y183" i="1"/>
  <c r="W183" i="1"/>
  <c r="U192" i="1"/>
  <c r="S192" i="1"/>
  <c r="Q192" i="1"/>
  <c r="AA192" i="1"/>
  <c r="W205" i="1"/>
  <c r="U205" i="1"/>
  <c r="S205" i="1"/>
  <c r="Q205" i="1"/>
  <c r="AA209" i="1"/>
  <c r="AA211" i="1"/>
  <c r="Y211" i="1"/>
  <c r="W211" i="1"/>
  <c r="U211" i="1"/>
  <c r="S211" i="1"/>
  <c r="U215" i="1"/>
  <c r="S215" i="1"/>
  <c r="Q215" i="1"/>
  <c r="AA215" i="1"/>
  <c r="AA228" i="1"/>
  <c r="Y228" i="1"/>
  <c r="W228" i="1"/>
  <c r="U228" i="1"/>
  <c r="S228" i="1"/>
  <c r="Q228" i="1"/>
  <c r="W234" i="1"/>
  <c r="U234" i="1"/>
  <c r="S234" i="1"/>
  <c r="Q234" i="1"/>
  <c r="Y237" i="1"/>
  <c r="W251" i="1"/>
  <c r="U251" i="1"/>
  <c r="S251" i="1"/>
  <c r="Q251" i="1"/>
  <c r="U259" i="1"/>
  <c r="AA259" i="1"/>
  <c r="Y259" i="1"/>
  <c r="W259" i="1"/>
  <c r="S259" i="1"/>
  <c r="Q259" i="1"/>
  <c r="S263" i="1"/>
  <c r="U263" i="1"/>
  <c r="Q263" i="1"/>
  <c r="AA263" i="1"/>
  <c r="Y328" i="1"/>
  <c r="W328" i="1"/>
  <c r="U328" i="1"/>
  <c r="S328" i="1"/>
  <c r="Q328" i="1"/>
  <c r="AC328" i="1" s="1"/>
  <c r="W31" i="2"/>
  <c r="U31" i="2"/>
  <c r="S31" i="2"/>
  <c r="Q31" i="2"/>
  <c r="AA31" i="2"/>
  <c r="Y31" i="2"/>
  <c r="U118" i="1"/>
  <c r="S118" i="1"/>
  <c r="Y146" i="1"/>
  <c r="W146" i="1"/>
  <c r="U146" i="1"/>
  <c r="S146" i="1"/>
  <c r="Q146" i="1"/>
  <c r="AA186" i="1"/>
  <c r="Y186" i="1"/>
  <c r="W186" i="1"/>
  <c r="U186" i="1"/>
  <c r="S186" i="1"/>
  <c r="Q186" i="1"/>
  <c r="Q43" i="1"/>
  <c r="W76" i="1"/>
  <c r="Q16" i="1"/>
  <c r="AC16" i="1" s="1"/>
  <c r="Q31" i="1"/>
  <c r="AC31" i="1" s="1"/>
  <c r="I206" i="1"/>
  <c r="I241" i="1" s="1"/>
  <c r="Y39" i="1"/>
  <c r="Y206" i="1" s="1"/>
  <c r="Q41" i="1"/>
  <c r="Y43" i="1"/>
  <c r="Y58" i="1"/>
  <c r="AC60" i="1"/>
  <c r="AC66" i="1"/>
  <c r="Q74" i="1"/>
  <c r="Y76" i="1"/>
  <c r="Q89" i="1"/>
  <c r="AC89" i="1" s="1"/>
  <c r="Y91" i="1"/>
  <c r="Q93" i="1"/>
  <c r="AC93" i="1" s="1"/>
  <c r="Y95" i="1"/>
  <c r="Q97" i="1"/>
  <c r="Q108" i="1"/>
  <c r="AC108" i="1" s="1"/>
  <c r="AA116" i="1"/>
  <c r="Q119" i="1"/>
  <c r="AA119" i="1"/>
  <c r="Y119" i="1"/>
  <c r="U132" i="1"/>
  <c r="AA139" i="1"/>
  <c r="Y139" i="1"/>
  <c r="W139" i="1"/>
  <c r="U139" i="1"/>
  <c r="AA145" i="1"/>
  <c r="Y145" i="1"/>
  <c r="W145" i="1"/>
  <c r="U145" i="1"/>
  <c r="S145" i="1"/>
  <c r="AC145" i="1" s="1"/>
  <c r="W162" i="1"/>
  <c r="U162" i="1"/>
  <c r="S162" i="1"/>
  <c r="Q162" i="1"/>
  <c r="AC162" i="1" s="1"/>
  <c r="W172" i="1"/>
  <c r="U172" i="1"/>
  <c r="S172" i="1"/>
  <c r="Q172" i="1"/>
  <c r="W178" i="1"/>
  <c r="S183" i="1"/>
  <c r="W192" i="1"/>
  <c r="W201" i="1"/>
  <c r="U201" i="1"/>
  <c r="S201" i="1"/>
  <c r="Q201" i="1"/>
  <c r="AA203" i="1"/>
  <c r="Y203" i="1"/>
  <c r="W203" i="1"/>
  <c r="U203" i="1"/>
  <c r="Y205" i="1"/>
  <c r="Q211" i="1"/>
  <c r="W219" i="1"/>
  <c r="U219" i="1"/>
  <c r="S219" i="1"/>
  <c r="Q219" i="1"/>
  <c r="AA238" i="1"/>
  <c r="Y238" i="1"/>
  <c r="W238" i="1"/>
  <c r="U238" i="1"/>
  <c r="S240" i="1"/>
  <c r="Q240" i="1"/>
  <c r="AA240" i="1"/>
  <c r="Y240" i="1"/>
  <c r="AA249" i="1"/>
  <c r="Y249" i="1"/>
  <c r="AC249" i="1" s="1"/>
  <c r="W249" i="1"/>
  <c r="U249" i="1"/>
  <c r="Y251" i="1"/>
  <c r="AC298" i="1"/>
  <c r="AA328" i="1"/>
  <c r="AA82" i="2"/>
  <c r="Y82" i="2"/>
  <c r="W82" i="2"/>
  <c r="U82" i="2"/>
  <c r="S82" i="2"/>
  <c r="Q82" i="2"/>
  <c r="Q235" i="1"/>
  <c r="AA235" i="1"/>
  <c r="Y235" i="1"/>
  <c r="W235" i="1"/>
  <c r="Y262" i="1"/>
  <c r="S262" i="1"/>
  <c r="W262" i="1"/>
  <c r="U262" i="1"/>
  <c r="Q262" i="1"/>
  <c r="Q58" i="1"/>
  <c r="AC68" i="1"/>
  <c r="W39" i="1"/>
  <c r="S41" i="1"/>
  <c r="AA43" i="1"/>
  <c r="AA206" i="1" s="1"/>
  <c r="S74" i="1"/>
  <c r="S89" i="1"/>
  <c r="S93" i="1"/>
  <c r="AA95" i="1"/>
  <c r="S97" i="1"/>
  <c r="S108" i="1"/>
  <c r="AA132" i="1"/>
  <c r="Q134" i="1"/>
  <c r="AA134" i="1"/>
  <c r="Y134" i="1"/>
  <c r="Q148" i="1"/>
  <c r="AA148" i="1"/>
  <c r="Y148" i="1"/>
  <c r="W148" i="1"/>
  <c r="W152" i="1"/>
  <c r="U152" i="1"/>
  <c r="S152" i="1"/>
  <c r="Q152" i="1"/>
  <c r="W158" i="1"/>
  <c r="U158" i="1"/>
  <c r="S158" i="1"/>
  <c r="Q158" i="1"/>
  <c r="AA160" i="1"/>
  <c r="Y160" i="1"/>
  <c r="W160" i="1"/>
  <c r="U160" i="1"/>
  <c r="AC166" i="1"/>
  <c r="W168" i="1"/>
  <c r="U168" i="1"/>
  <c r="U206" i="1" s="1"/>
  <c r="S168" i="1"/>
  <c r="Q168" i="1"/>
  <c r="AA170" i="1"/>
  <c r="Y170" i="1"/>
  <c r="W170" i="1"/>
  <c r="U170" i="1"/>
  <c r="AA176" i="1"/>
  <c r="Y176" i="1"/>
  <c r="W176" i="1"/>
  <c r="U176" i="1"/>
  <c r="S176" i="1"/>
  <c r="Y178" i="1"/>
  <c r="Y181" i="1"/>
  <c r="W181" i="1"/>
  <c r="U181" i="1"/>
  <c r="S181" i="1"/>
  <c r="Q181" i="1"/>
  <c r="U183" i="1"/>
  <c r="AA190" i="1"/>
  <c r="Y190" i="1"/>
  <c r="W190" i="1"/>
  <c r="U190" i="1"/>
  <c r="S190" i="1"/>
  <c r="Y192" i="1"/>
  <c r="Y195" i="1"/>
  <c r="W195" i="1"/>
  <c r="U195" i="1"/>
  <c r="S195" i="1"/>
  <c r="Q195" i="1"/>
  <c r="AA199" i="1"/>
  <c r="Y199" i="1"/>
  <c r="W199" i="1"/>
  <c r="U199" i="1"/>
  <c r="AA205" i="1"/>
  <c r="W215" i="1"/>
  <c r="AA223" i="1"/>
  <c r="Y223" i="1"/>
  <c r="W223" i="1"/>
  <c r="U223" i="1"/>
  <c r="AC223" i="1" s="1"/>
  <c r="Q227" i="1"/>
  <c r="AC227" i="1" s="1"/>
  <c r="AA227" i="1"/>
  <c r="Y227" i="1"/>
  <c r="W227" i="1"/>
  <c r="Y234" i="1"/>
  <c r="AA236" i="1"/>
  <c r="Y236" i="1"/>
  <c r="W236" i="1"/>
  <c r="U236" i="1"/>
  <c r="S236" i="1"/>
  <c r="Q236" i="1"/>
  <c r="AA251" i="1"/>
  <c r="W255" i="1"/>
  <c r="U255" i="1"/>
  <c r="S255" i="1"/>
  <c r="Q255" i="1"/>
  <c r="W263" i="1"/>
  <c r="Y269" i="1"/>
  <c r="W269" i="1"/>
  <c r="S269" i="1"/>
  <c r="U269" i="1"/>
  <c r="Q269" i="1"/>
  <c r="AC269" i="1" s="1"/>
  <c r="W279" i="1"/>
  <c r="U279" i="1"/>
  <c r="S279" i="1"/>
  <c r="Q279" i="1"/>
  <c r="AA279" i="1"/>
  <c r="Y279" i="1"/>
  <c r="Y316" i="1"/>
  <c r="W316" i="1"/>
  <c r="W338" i="1" s="1"/>
  <c r="U316" i="1"/>
  <c r="U338" i="1" s="1"/>
  <c r="S316" i="1"/>
  <c r="AA316" i="1"/>
  <c r="Q316" i="1"/>
  <c r="Q95" i="1"/>
  <c r="Q220" i="1"/>
  <c r="AA220" i="1"/>
  <c r="Y220" i="1"/>
  <c r="W220" i="1"/>
  <c r="S16" i="1"/>
  <c r="S31" i="1"/>
  <c r="O206" i="1"/>
  <c r="Q38" i="1"/>
  <c r="U119" i="1"/>
  <c r="S134" i="1"/>
  <c r="S139" i="1"/>
  <c r="AC139" i="1" s="1"/>
  <c r="S148" i="1"/>
  <c r="Y152" i="1"/>
  <c r="Y158" i="1"/>
  <c r="Q160" i="1"/>
  <c r="AA162" i="1"/>
  <c r="Y168" i="1"/>
  <c r="Q170" i="1"/>
  <c r="AC170" i="1" s="1"/>
  <c r="AA172" i="1"/>
  <c r="Q176" i="1"/>
  <c r="Q179" i="1"/>
  <c r="AC179" i="1" s="1"/>
  <c r="AA179" i="1"/>
  <c r="Y179" i="1"/>
  <c r="W179" i="1"/>
  <c r="AA181" i="1"/>
  <c r="Q190" i="1"/>
  <c r="AC190" i="1" s="1"/>
  <c r="Q193" i="1"/>
  <c r="AC193" i="1" s="1"/>
  <c r="AA193" i="1"/>
  <c r="Y193" i="1"/>
  <c r="W193" i="1"/>
  <c r="AA195" i="1"/>
  <c r="Q199" i="1"/>
  <c r="AA201" i="1"/>
  <c r="S203" i="1"/>
  <c r="AC203" i="1" s="1"/>
  <c r="K241" i="1"/>
  <c r="S210" i="1"/>
  <c r="Q210" i="1"/>
  <c r="AC210" i="1" s="1"/>
  <c r="AA210" i="1"/>
  <c r="Y210" i="1"/>
  <c r="W212" i="1"/>
  <c r="U212" i="1"/>
  <c r="S212" i="1"/>
  <c r="Q212" i="1"/>
  <c r="Y215" i="1"/>
  <c r="Y219" i="1"/>
  <c r="U229" i="1"/>
  <c r="S229" i="1"/>
  <c r="Q229" i="1"/>
  <c r="AA229" i="1"/>
  <c r="O231" i="1"/>
  <c r="AA234" i="1"/>
  <c r="Q238" i="1"/>
  <c r="U240" i="1"/>
  <c r="I256" i="1"/>
  <c r="I281" i="1" s="1"/>
  <c r="S249" i="1"/>
  <c r="S252" i="1"/>
  <c r="Q252" i="1"/>
  <c r="AA252" i="1"/>
  <c r="Y252" i="1"/>
  <c r="Y255" i="1"/>
  <c r="Y263" i="1"/>
  <c r="S277" i="1"/>
  <c r="Q277" i="1"/>
  <c r="Y277" i="1"/>
  <c r="W277" i="1"/>
  <c r="U277" i="1"/>
  <c r="S310" i="1"/>
  <c r="W310" i="1"/>
  <c r="AA323" i="1"/>
  <c r="Y323" i="1"/>
  <c r="W323" i="1"/>
  <c r="Q326" i="1"/>
  <c r="AA326" i="1"/>
  <c r="AA21" i="2"/>
  <c r="Y21" i="2"/>
  <c r="W21" i="2"/>
  <c r="U21" i="2"/>
  <c r="S21" i="2"/>
  <c r="Q21" i="2"/>
  <c r="Y26" i="2"/>
  <c r="W26" i="2"/>
  <c r="U26" i="2"/>
  <c r="S26" i="2"/>
  <c r="Q26" i="2"/>
  <c r="AA26" i="2"/>
  <c r="AA153" i="1"/>
  <c r="W156" i="1"/>
  <c r="AC156" i="1" s="1"/>
  <c r="AA159" i="1"/>
  <c r="AA163" i="1"/>
  <c r="AA169" i="1"/>
  <c r="AA173" i="1"/>
  <c r="AA188" i="1"/>
  <c r="AA198" i="1"/>
  <c r="AA202" i="1"/>
  <c r="O247" i="1"/>
  <c r="AA278" i="1"/>
  <c r="Y278" i="1"/>
  <c r="W278" i="1"/>
  <c r="Q323" i="1"/>
  <c r="AC323" i="1" s="1"/>
  <c r="S326" i="1"/>
  <c r="U329" i="1"/>
  <c r="S329" i="1"/>
  <c r="Q329" i="1"/>
  <c r="C370" i="1"/>
  <c r="W83" i="2"/>
  <c r="AA83" i="2"/>
  <c r="Y83" i="2"/>
  <c r="U83" i="2"/>
  <c r="S83" i="2"/>
  <c r="Q83" i="2"/>
  <c r="Q260" i="1"/>
  <c r="Q261" i="1"/>
  <c r="AA319" i="1"/>
  <c r="Y319" i="1"/>
  <c r="W319" i="1"/>
  <c r="Q322" i="1"/>
  <c r="AA322" i="1"/>
  <c r="S323" i="1"/>
  <c r="U326" i="1"/>
  <c r="Y332" i="1"/>
  <c r="W332" i="1"/>
  <c r="U332" i="1"/>
  <c r="S332" i="1"/>
  <c r="AA335" i="1"/>
  <c r="Y335" i="1"/>
  <c r="W335" i="1"/>
  <c r="I18" i="2"/>
  <c r="O17" i="2"/>
  <c r="Y115" i="2"/>
  <c r="U115" i="2"/>
  <c r="S115" i="2"/>
  <c r="Q115" i="2"/>
  <c r="AA115" i="2"/>
  <c r="W115" i="2"/>
  <c r="S260" i="1"/>
  <c r="S261" i="1"/>
  <c r="U267" i="1"/>
  <c r="S267" i="1"/>
  <c r="AA271" i="1"/>
  <c r="W271" i="1"/>
  <c r="Q275" i="1"/>
  <c r="AC275" i="1" s="1"/>
  <c r="S278" i="1"/>
  <c r="AC278" i="1" s="1"/>
  <c r="I310" i="1"/>
  <c r="O338" i="1"/>
  <c r="AA315" i="1"/>
  <c r="AA338" i="1" s="1"/>
  <c r="Y315" i="1"/>
  <c r="Q319" i="1"/>
  <c r="S322" i="1"/>
  <c r="U323" i="1"/>
  <c r="U325" i="1"/>
  <c r="S325" i="1"/>
  <c r="Q325" i="1"/>
  <c r="W326" i="1"/>
  <c r="Y329" i="1"/>
  <c r="Q332" i="1"/>
  <c r="Q335" i="1"/>
  <c r="U22" i="2"/>
  <c r="S22" i="2"/>
  <c r="Q22" i="2"/>
  <c r="AA22" i="2"/>
  <c r="Y22" i="2"/>
  <c r="W22" i="2"/>
  <c r="AA43" i="2"/>
  <c r="Y43" i="2"/>
  <c r="W43" i="2"/>
  <c r="U43" i="2"/>
  <c r="S43" i="2"/>
  <c r="AA101" i="2"/>
  <c r="W101" i="2"/>
  <c r="U101" i="2"/>
  <c r="S101" i="2"/>
  <c r="Y101" i="2"/>
  <c r="Q101" i="2"/>
  <c r="AC101" i="2" s="1"/>
  <c r="S143" i="1"/>
  <c r="AC143" i="1" s="1"/>
  <c r="Q153" i="1"/>
  <c r="AC153" i="1" s="1"/>
  <c r="Q159" i="1"/>
  <c r="AC159" i="1" s="1"/>
  <c r="Q163" i="1"/>
  <c r="AC163" i="1" s="1"/>
  <c r="Q169" i="1"/>
  <c r="AC169" i="1" s="1"/>
  <c r="Q173" i="1"/>
  <c r="Q188" i="1"/>
  <c r="Q198" i="1"/>
  <c r="AC198" i="1" s="1"/>
  <c r="Q202" i="1"/>
  <c r="AC202" i="1" s="1"/>
  <c r="W260" i="1"/>
  <c r="U261" i="1"/>
  <c r="Q268" i="1"/>
  <c r="AC268" i="1" s="1"/>
  <c r="Q271" i="1"/>
  <c r="S275" i="1"/>
  <c r="U278" i="1"/>
  <c r="O286" i="1"/>
  <c r="O301" i="1"/>
  <c r="K301" i="1"/>
  <c r="K310" i="1" s="1"/>
  <c r="Q315" i="1"/>
  <c r="Q318" i="1"/>
  <c r="AA318" i="1"/>
  <c r="S319" i="1"/>
  <c r="U322" i="1"/>
  <c r="W325" i="1"/>
  <c r="Y326" i="1"/>
  <c r="AA329" i="1"/>
  <c r="AA331" i="1"/>
  <c r="Y331" i="1"/>
  <c r="W331" i="1"/>
  <c r="AA332" i="1"/>
  <c r="Q334" i="1"/>
  <c r="AC334" i="1" s="1"/>
  <c r="AA334" i="1"/>
  <c r="S335" i="1"/>
  <c r="Y40" i="2"/>
  <c r="W40" i="2"/>
  <c r="U40" i="2"/>
  <c r="S40" i="2"/>
  <c r="Q40" i="2"/>
  <c r="AC40" i="2" s="1"/>
  <c r="Q43" i="2"/>
  <c r="AC43" i="2" s="1"/>
  <c r="Y92" i="2"/>
  <c r="Q92" i="2"/>
  <c r="AA92" i="2"/>
  <c r="W92" i="2"/>
  <c r="U92" i="2"/>
  <c r="S92" i="2"/>
  <c r="Y260" i="1"/>
  <c r="W261" i="1"/>
  <c r="Q267" i="1"/>
  <c r="S268" i="1"/>
  <c r="S271" i="1"/>
  <c r="U275" i="1"/>
  <c r="AC286" i="1"/>
  <c r="AC308" i="1"/>
  <c r="S315" i="1"/>
  <c r="S318" i="1"/>
  <c r="U319" i="1"/>
  <c r="U321" i="1"/>
  <c r="S321" i="1"/>
  <c r="Q321" i="1"/>
  <c r="W322" i="1"/>
  <c r="Y325" i="1"/>
  <c r="Q331" i="1"/>
  <c r="AC331" i="1" s="1"/>
  <c r="S334" i="1"/>
  <c r="U335" i="1"/>
  <c r="U337" i="1"/>
  <c r="S337" i="1"/>
  <c r="Q337" i="1"/>
  <c r="Q15" i="2"/>
  <c r="O18" i="2"/>
  <c r="AA15" i="2"/>
  <c r="Y15" i="2"/>
  <c r="W15" i="2"/>
  <c r="AA33" i="2"/>
  <c r="Y33" i="2"/>
  <c r="W33" i="2"/>
  <c r="U33" i="2"/>
  <c r="S33" i="2"/>
  <c r="Q33" i="2"/>
  <c r="AA40" i="2"/>
  <c r="AC56" i="2"/>
  <c r="W61" i="2"/>
  <c r="U61" i="2"/>
  <c r="S61" i="2"/>
  <c r="Q61" i="2"/>
  <c r="AC61" i="2" s="1"/>
  <c r="AA61" i="2"/>
  <c r="Y61" i="2"/>
  <c r="Y111" i="2"/>
  <c r="U111" i="2"/>
  <c r="S111" i="2"/>
  <c r="Q111" i="2"/>
  <c r="AA111" i="2"/>
  <c r="W111" i="2"/>
  <c r="AC28" i="2"/>
  <c r="AA55" i="2"/>
  <c r="Y55" i="2"/>
  <c r="W55" i="2"/>
  <c r="U55" i="2"/>
  <c r="AC55" i="2" s="1"/>
  <c r="AA59" i="2"/>
  <c r="Y59" i="2"/>
  <c r="W59" i="2"/>
  <c r="AC59" i="2" s="1"/>
  <c r="U59" i="2"/>
  <c r="S80" i="2"/>
  <c r="AA80" i="2"/>
  <c r="Y80" i="2"/>
  <c r="W80" i="2"/>
  <c r="U80" i="2"/>
  <c r="AC80" i="2" s="1"/>
  <c r="Q90" i="2"/>
  <c r="AC90" i="2" s="1"/>
  <c r="AA90" i="2"/>
  <c r="Y90" i="2"/>
  <c r="W90" i="2"/>
  <c r="AA104" i="2"/>
  <c r="Y104" i="2"/>
  <c r="W104" i="2"/>
  <c r="U104" i="2"/>
  <c r="S104" i="2"/>
  <c r="AC104" i="2" s="1"/>
  <c r="Y144" i="2"/>
  <c r="U144" i="2"/>
  <c r="S144" i="2"/>
  <c r="Q144" i="2"/>
  <c r="AC144" i="2" s="1"/>
  <c r="AA144" i="2"/>
  <c r="W144" i="2"/>
  <c r="I338" i="1"/>
  <c r="AA16" i="2"/>
  <c r="Y16" i="2"/>
  <c r="W16" i="2"/>
  <c r="U16" i="2"/>
  <c r="S16" i="2"/>
  <c r="AA39" i="2"/>
  <c r="Y39" i="2"/>
  <c r="W39" i="2"/>
  <c r="U39" i="2"/>
  <c r="S39" i="2"/>
  <c r="AA148" i="2"/>
  <c r="Y148" i="2"/>
  <c r="U148" i="2"/>
  <c r="S148" i="2"/>
  <c r="Q148" i="2"/>
  <c r="AC148" i="2" s="1"/>
  <c r="W148" i="2"/>
  <c r="U161" i="2"/>
  <c r="S161" i="2"/>
  <c r="Q161" i="2"/>
  <c r="AC161" i="2" s="1"/>
  <c r="AA161" i="2"/>
  <c r="Y161" i="2"/>
  <c r="AA180" i="2"/>
  <c r="Y180" i="2"/>
  <c r="W180" i="2"/>
  <c r="U180" i="2"/>
  <c r="S180" i="2"/>
  <c r="Q180" i="2"/>
  <c r="Q16" i="2"/>
  <c r="S27" i="2"/>
  <c r="Q27" i="2"/>
  <c r="AC27" i="2" s="1"/>
  <c r="AA27" i="2"/>
  <c r="Y27" i="2"/>
  <c r="Q32" i="2"/>
  <c r="AA32" i="2"/>
  <c r="Y32" i="2"/>
  <c r="W32" i="2"/>
  <c r="Q39" i="2"/>
  <c r="Q42" i="2"/>
  <c r="AC42" i="2" s="1"/>
  <c r="AA42" i="2"/>
  <c r="Y42" i="2"/>
  <c r="W42" i="2"/>
  <c r="AA81" i="2"/>
  <c r="Y81" i="2"/>
  <c r="W81" i="2"/>
  <c r="U81" i="2"/>
  <c r="S81" i="2"/>
  <c r="S84" i="2"/>
  <c r="Y84" i="2"/>
  <c r="W84" i="2"/>
  <c r="U84" i="2"/>
  <c r="Q84" i="2"/>
  <c r="U93" i="2"/>
  <c r="Q93" i="2"/>
  <c r="AA93" i="2"/>
  <c r="Y93" i="2"/>
  <c r="W93" i="2"/>
  <c r="AA105" i="2"/>
  <c r="W105" i="2"/>
  <c r="U105" i="2"/>
  <c r="S105" i="2"/>
  <c r="Q105" i="2"/>
  <c r="Y138" i="2"/>
  <c r="U138" i="2"/>
  <c r="S138" i="2"/>
  <c r="Q138" i="2"/>
  <c r="AA138" i="2"/>
  <c r="W138" i="2"/>
  <c r="W161" i="2"/>
  <c r="AA169" i="2"/>
  <c r="Y169" i="2"/>
  <c r="W169" i="2"/>
  <c r="U169" i="2"/>
  <c r="S169" i="2"/>
  <c r="Q169" i="2"/>
  <c r="AC169" i="2" s="1"/>
  <c r="W220" i="2"/>
  <c r="U220" i="2"/>
  <c r="S220" i="2"/>
  <c r="Q220" i="2"/>
  <c r="AC220" i="2" s="1"/>
  <c r="AA220" i="2"/>
  <c r="Y220" i="2"/>
  <c r="C359" i="1"/>
  <c r="K34" i="2"/>
  <c r="K336" i="2" s="1"/>
  <c r="Q23" i="2"/>
  <c r="AA23" i="2"/>
  <c r="Y23" i="2"/>
  <c r="W23" i="2"/>
  <c r="S42" i="2"/>
  <c r="U73" i="2"/>
  <c r="W73" i="2"/>
  <c r="S73" i="2"/>
  <c r="Q73" i="2"/>
  <c r="Q81" i="2"/>
  <c r="AA84" i="2"/>
  <c r="S93" i="2"/>
  <c r="Y105" i="2"/>
  <c r="Y134" i="2"/>
  <c r="U134" i="2"/>
  <c r="S134" i="2"/>
  <c r="Q134" i="2"/>
  <c r="AA134" i="2"/>
  <c r="W134" i="2"/>
  <c r="Q140" i="2"/>
  <c r="AA140" i="2"/>
  <c r="Y140" i="2"/>
  <c r="W140" i="2"/>
  <c r="U140" i="2"/>
  <c r="AA153" i="2"/>
  <c r="Y153" i="2"/>
  <c r="W153" i="2"/>
  <c r="AC153" i="2" s="1"/>
  <c r="U153" i="2"/>
  <c r="S153" i="2"/>
  <c r="AA177" i="2"/>
  <c r="Y177" i="2"/>
  <c r="U177" i="2"/>
  <c r="S177" i="2"/>
  <c r="Q177" i="2"/>
  <c r="W213" i="2"/>
  <c r="U213" i="2"/>
  <c r="S213" i="2"/>
  <c r="Q213" i="2"/>
  <c r="AA213" i="2"/>
  <c r="Y213" i="2"/>
  <c r="W79" i="2"/>
  <c r="AA79" i="2"/>
  <c r="Y79" i="2"/>
  <c r="U79" i="2"/>
  <c r="U91" i="2"/>
  <c r="AA91" i="2"/>
  <c r="Y91" i="2"/>
  <c r="W91" i="2"/>
  <c r="S91" i="2"/>
  <c r="Y119" i="2"/>
  <c r="U119" i="2"/>
  <c r="S119" i="2"/>
  <c r="Q119" i="2"/>
  <c r="AA119" i="2"/>
  <c r="W119" i="2"/>
  <c r="Q136" i="2"/>
  <c r="AA136" i="2"/>
  <c r="Y136" i="2"/>
  <c r="W136" i="2"/>
  <c r="U136" i="2"/>
  <c r="Q79" i="2"/>
  <c r="AC79" i="2" s="1"/>
  <c r="U89" i="2"/>
  <c r="Q89" i="2"/>
  <c r="AA89" i="2"/>
  <c r="Y89" i="2"/>
  <c r="Q91" i="2"/>
  <c r="Q132" i="2"/>
  <c r="AA132" i="2"/>
  <c r="Y132" i="2"/>
  <c r="W132" i="2"/>
  <c r="U132" i="2"/>
  <c r="S136" i="2"/>
  <c r="AA100" i="2"/>
  <c r="W100" i="2"/>
  <c r="AA159" i="2"/>
  <c r="Y159" i="2"/>
  <c r="W159" i="2"/>
  <c r="U159" i="2"/>
  <c r="S159" i="2"/>
  <c r="U167" i="2"/>
  <c r="S167" i="2"/>
  <c r="Q167" i="2"/>
  <c r="AA167" i="2"/>
  <c r="Q172" i="2"/>
  <c r="AA172" i="2"/>
  <c r="Y172" i="2"/>
  <c r="W172" i="2"/>
  <c r="U203" i="2"/>
  <c r="S203" i="2"/>
  <c r="Q203" i="2"/>
  <c r="AA203" i="2"/>
  <c r="Y203" i="2"/>
  <c r="W203" i="2"/>
  <c r="AA224" i="2"/>
  <c r="Y224" i="2"/>
  <c r="W224" i="2"/>
  <c r="U224" i="2"/>
  <c r="S224" i="2"/>
  <c r="Q224" i="2"/>
  <c r="AA237" i="2"/>
  <c r="Y237" i="2"/>
  <c r="W237" i="2"/>
  <c r="U237" i="2"/>
  <c r="S237" i="2"/>
  <c r="Q237" i="2"/>
  <c r="Q100" i="2"/>
  <c r="S103" i="2"/>
  <c r="AA103" i="2"/>
  <c r="Y114" i="2"/>
  <c r="W114" i="2"/>
  <c r="U114" i="2"/>
  <c r="Y118" i="2"/>
  <c r="W118" i="2"/>
  <c r="U118" i="2"/>
  <c r="U157" i="2"/>
  <c r="S157" i="2"/>
  <c r="Q157" i="2"/>
  <c r="AA157" i="2"/>
  <c r="Q159" i="2"/>
  <c r="Q162" i="2"/>
  <c r="AA162" i="2"/>
  <c r="Y162" i="2"/>
  <c r="W162" i="2"/>
  <c r="W167" i="2"/>
  <c r="S172" i="2"/>
  <c r="W178" i="2"/>
  <c r="U178" i="2"/>
  <c r="Y178" i="2"/>
  <c r="S178" i="2"/>
  <c r="Q178" i="2"/>
  <c r="AA181" i="2"/>
  <c r="Y181" i="2"/>
  <c r="W181" i="2"/>
  <c r="U181" i="2"/>
  <c r="Q181" i="2"/>
  <c r="Q85" i="2"/>
  <c r="U97" i="2"/>
  <c r="Q97" i="2"/>
  <c r="S100" i="2"/>
  <c r="Q103" i="2"/>
  <c r="AC103" i="2" s="1"/>
  <c r="Q114" i="2"/>
  <c r="AC114" i="2" s="1"/>
  <c r="Q118" i="2"/>
  <c r="Q152" i="2"/>
  <c r="AA152" i="2"/>
  <c r="Y152" i="2"/>
  <c r="W152" i="2"/>
  <c r="W157" i="2"/>
  <c r="S162" i="2"/>
  <c r="Y167" i="2"/>
  <c r="Y170" i="2"/>
  <c r="W170" i="2"/>
  <c r="U170" i="2"/>
  <c r="S170" i="2"/>
  <c r="Q170" i="2"/>
  <c r="U172" i="2"/>
  <c r="AA178" i="2"/>
  <c r="S181" i="2"/>
  <c r="AA191" i="2"/>
  <c r="Y191" i="2"/>
  <c r="W191" i="2"/>
  <c r="U191" i="2"/>
  <c r="S191" i="2"/>
  <c r="I206" i="2"/>
  <c r="I241" i="2" s="1"/>
  <c r="S85" i="2"/>
  <c r="Y96" i="2"/>
  <c r="U96" i="2"/>
  <c r="Q96" i="2"/>
  <c r="U100" i="2"/>
  <c r="U103" i="2"/>
  <c r="Q113" i="2"/>
  <c r="AA113" i="2"/>
  <c r="Y113" i="2"/>
  <c r="S114" i="2"/>
  <c r="Q117" i="2"/>
  <c r="AA117" i="2"/>
  <c r="Y117" i="2"/>
  <c r="S118" i="2"/>
  <c r="Y143" i="2"/>
  <c r="W143" i="2"/>
  <c r="U143" i="2"/>
  <c r="Y157" i="2"/>
  <c r="Y160" i="2"/>
  <c r="W160" i="2"/>
  <c r="U160" i="2"/>
  <c r="S160" i="2"/>
  <c r="Q160" i="2"/>
  <c r="U162" i="2"/>
  <c r="Q168" i="2"/>
  <c r="AC168" i="2" s="1"/>
  <c r="AA168" i="2"/>
  <c r="Y168" i="2"/>
  <c r="W168" i="2"/>
  <c r="AC191" i="2"/>
  <c r="AA229" i="2"/>
  <c r="Y229" i="2"/>
  <c r="W229" i="2"/>
  <c r="U229" i="2"/>
  <c r="S229" i="2"/>
  <c r="Q229" i="2"/>
  <c r="AA246" i="2"/>
  <c r="Y246" i="2"/>
  <c r="W246" i="2"/>
  <c r="S246" i="2"/>
  <c r="U246" i="2"/>
  <c r="Q246" i="2"/>
  <c r="AC246" i="2" s="1"/>
  <c r="AA253" i="2"/>
  <c r="W253" i="2"/>
  <c r="Y253" i="2"/>
  <c r="U253" i="2"/>
  <c r="S253" i="2"/>
  <c r="Q253" i="2"/>
  <c r="O38" i="2"/>
  <c r="Q58" i="2"/>
  <c r="AC58" i="2" s="1"/>
  <c r="AC62" i="2"/>
  <c r="U85" i="2"/>
  <c r="Q88" i="2"/>
  <c r="Y95" i="2"/>
  <c r="U95" i="2"/>
  <c r="S96" i="2"/>
  <c r="Y100" i="2"/>
  <c r="W102" i="2"/>
  <c r="S102" i="2"/>
  <c r="Q102" i="2"/>
  <c r="W103" i="2"/>
  <c r="S113" i="2"/>
  <c r="AA114" i="2"/>
  <c r="S117" i="2"/>
  <c r="AA118" i="2"/>
  <c r="Y133" i="2"/>
  <c r="W133" i="2"/>
  <c r="U133" i="2"/>
  <c r="Y137" i="2"/>
  <c r="W137" i="2"/>
  <c r="U137" i="2"/>
  <c r="Q143" i="2"/>
  <c r="U152" i="2"/>
  <c r="Q158" i="2"/>
  <c r="AA158" i="2"/>
  <c r="Y158" i="2"/>
  <c r="W158" i="2"/>
  <c r="AA160" i="2"/>
  <c r="S168" i="2"/>
  <c r="AA173" i="2"/>
  <c r="Y173" i="2"/>
  <c r="W173" i="2"/>
  <c r="U173" i="2"/>
  <c r="S173" i="2"/>
  <c r="W182" i="2"/>
  <c r="U182" i="2"/>
  <c r="S182" i="2"/>
  <c r="Q182" i="2"/>
  <c r="AA182" i="2"/>
  <c r="Y182" i="2"/>
  <c r="AA192" i="2"/>
  <c r="Y192" i="2"/>
  <c r="W192" i="2"/>
  <c r="U192" i="2"/>
  <c r="S192" i="2"/>
  <c r="Q192" i="2"/>
  <c r="AC192" i="2" s="1"/>
  <c r="AA205" i="2"/>
  <c r="Y205" i="2"/>
  <c r="W205" i="2"/>
  <c r="U205" i="2"/>
  <c r="S205" i="2"/>
  <c r="AA222" i="2"/>
  <c r="Y222" i="2"/>
  <c r="W222" i="2"/>
  <c r="U222" i="2"/>
  <c r="S222" i="2"/>
  <c r="Q222" i="2"/>
  <c r="AA250" i="2"/>
  <c r="Y250" i="2"/>
  <c r="W250" i="2"/>
  <c r="S250" i="2"/>
  <c r="U250" i="2"/>
  <c r="Q250" i="2"/>
  <c r="AC250" i="2" s="1"/>
  <c r="AA278" i="2"/>
  <c r="Y278" i="2"/>
  <c r="W278" i="2"/>
  <c r="U278" i="2"/>
  <c r="S278" i="2"/>
  <c r="Q278" i="2"/>
  <c r="S88" i="2"/>
  <c r="Q94" i="2"/>
  <c r="AC94" i="2" s="1"/>
  <c r="Y94" i="2"/>
  <c r="Q95" i="2"/>
  <c r="AC95" i="2" s="1"/>
  <c r="W96" i="2"/>
  <c r="Y97" i="2"/>
  <c r="U102" i="2"/>
  <c r="Y103" i="2"/>
  <c r="U113" i="2"/>
  <c r="U117" i="2"/>
  <c r="Q133" i="2"/>
  <c r="Q137" i="2"/>
  <c r="AC137" i="2" s="1"/>
  <c r="S143" i="2"/>
  <c r="Q146" i="2"/>
  <c r="AC146" i="2" s="1"/>
  <c r="AA146" i="2"/>
  <c r="Y146" i="2"/>
  <c r="S158" i="2"/>
  <c r="AA163" i="2"/>
  <c r="AC163" i="2" s="1"/>
  <c r="Y163" i="2"/>
  <c r="W163" i="2"/>
  <c r="U163" i="2"/>
  <c r="S163" i="2"/>
  <c r="U168" i="2"/>
  <c r="U171" i="2"/>
  <c r="S171" i="2"/>
  <c r="Q171" i="2"/>
  <c r="AC171" i="2" s="1"/>
  <c r="AA171" i="2"/>
  <c r="Q173" i="2"/>
  <c r="Y198" i="2"/>
  <c r="W198" i="2"/>
  <c r="U198" i="2"/>
  <c r="S198" i="2"/>
  <c r="Q198" i="2"/>
  <c r="AA198" i="2"/>
  <c r="Q205" i="2"/>
  <c r="AA215" i="2"/>
  <c r="Y215" i="2"/>
  <c r="W215" i="2"/>
  <c r="U215" i="2"/>
  <c r="S215" i="2"/>
  <c r="Q215" i="2"/>
  <c r="AC215" i="2" s="1"/>
  <c r="U147" i="2"/>
  <c r="AC147" i="2" s="1"/>
  <c r="S194" i="2"/>
  <c r="Q194" i="2"/>
  <c r="AA194" i="2"/>
  <c r="Y194" i="2"/>
  <c r="Q228" i="2"/>
  <c r="AA228" i="2"/>
  <c r="Y228" i="2"/>
  <c r="W228" i="2"/>
  <c r="W235" i="2"/>
  <c r="U235" i="2"/>
  <c r="S235" i="2"/>
  <c r="Q235" i="2"/>
  <c r="W247" i="2"/>
  <c r="U247" i="2"/>
  <c r="S247" i="2"/>
  <c r="AA247" i="2"/>
  <c r="Y247" i="2"/>
  <c r="Q247" i="2"/>
  <c r="AA258" i="2"/>
  <c r="Y258" i="2"/>
  <c r="W258" i="2"/>
  <c r="S258" i="2"/>
  <c r="U258" i="2"/>
  <c r="Q258" i="2"/>
  <c r="AC258" i="2" s="1"/>
  <c r="Y325" i="2"/>
  <c r="W325" i="2"/>
  <c r="U325" i="2"/>
  <c r="S325" i="2"/>
  <c r="Q325" i="2"/>
  <c r="AA325" i="2"/>
  <c r="W147" i="2"/>
  <c r="S179" i="2"/>
  <c r="Q179" i="2"/>
  <c r="Y188" i="2"/>
  <c r="W188" i="2"/>
  <c r="U188" i="2"/>
  <c r="S188" i="2"/>
  <c r="Q188" i="2"/>
  <c r="AC188" i="2" s="1"/>
  <c r="AA201" i="2"/>
  <c r="Y201" i="2"/>
  <c r="W201" i="2"/>
  <c r="U201" i="2"/>
  <c r="S201" i="2"/>
  <c r="Y210" i="2"/>
  <c r="W210" i="2"/>
  <c r="U210" i="2"/>
  <c r="S210" i="2"/>
  <c r="Q210" i="2"/>
  <c r="U230" i="2"/>
  <c r="S230" i="2"/>
  <c r="Q230" i="2"/>
  <c r="AA230" i="2"/>
  <c r="O232" i="2"/>
  <c r="AA239" i="2"/>
  <c r="Y239" i="2"/>
  <c r="W239" i="2"/>
  <c r="U239" i="2"/>
  <c r="W259" i="2"/>
  <c r="U259" i="2"/>
  <c r="S259" i="2"/>
  <c r="Q259" i="2"/>
  <c r="AA261" i="2"/>
  <c r="Y261" i="2"/>
  <c r="W261" i="2"/>
  <c r="U261" i="2"/>
  <c r="Q261" i="2"/>
  <c r="S261" i="2"/>
  <c r="Q112" i="2"/>
  <c r="AC112" i="2" s="1"/>
  <c r="Q116" i="2"/>
  <c r="AC116" i="2" s="1"/>
  <c r="Q135" i="2"/>
  <c r="AC135" i="2" s="1"/>
  <c r="Q139" i="2"/>
  <c r="AC139" i="2" s="1"/>
  <c r="Q145" i="2"/>
  <c r="AC145" i="2" s="1"/>
  <c r="Q149" i="2"/>
  <c r="AC149" i="2" s="1"/>
  <c r="Q176" i="2"/>
  <c r="AC176" i="2" s="1"/>
  <c r="U179" i="2"/>
  <c r="AA188" i="2"/>
  <c r="U199" i="2"/>
  <c r="S199" i="2"/>
  <c r="Q199" i="2"/>
  <c r="AA199" i="2"/>
  <c r="Q201" i="2"/>
  <c r="AC201" i="2" s="1"/>
  <c r="Q204" i="2"/>
  <c r="AA204" i="2"/>
  <c r="Y204" i="2"/>
  <c r="W204" i="2"/>
  <c r="K241" i="2"/>
  <c r="Q221" i="2"/>
  <c r="AA221" i="2"/>
  <c r="Y221" i="2"/>
  <c r="W221" i="2"/>
  <c r="S228" i="2"/>
  <c r="Y235" i="2"/>
  <c r="AC285" i="2"/>
  <c r="AC293" i="2"/>
  <c r="Y309" i="2"/>
  <c r="W309" i="2"/>
  <c r="U309" i="2"/>
  <c r="U331" i="2" s="1"/>
  <c r="S309" i="2"/>
  <c r="Q309" i="2"/>
  <c r="AA309" i="2"/>
  <c r="AA195" i="2"/>
  <c r="Y195" i="2"/>
  <c r="W195" i="2"/>
  <c r="U195" i="2"/>
  <c r="Q214" i="2"/>
  <c r="AA214" i="2"/>
  <c r="Y214" i="2"/>
  <c r="W214" i="2"/>
  <c r="AA219" i="2"/>
  <c r="Y219" i="2"/>
  <c r="W219" i="2"/>
  <c r="U219" i="2"/>
  <c r="S219" i="2"/>
  <c r="U223" i="2"/>
  <c r="S223" i="2"/>
  <c r="Q223" i="2"/>
  <c r="AA223" i="2"/>
  <c r="Y266" i="2"/>
  <c r="W266" i="2"/>
  <c r="U266" i="2"/>
  <c r="S266" i="2"/>
  <c r="Q266" i="2"/>
  <c r="AA266" i="2"/>
  <c r="AA312" i="2"/>
  <c r="Y312" i="2"/>
  <c r="W312" i="2"/>
  <c r="U312" i="2"/>
  <c r="Q312" i="2"/>
  <c r="Y329" i="2"/>
  <c r="W329" i="2"/>
  <c r="U329" i="2"/>
  <c r="S329" i="2"/>
  <c r="Q329" i="2"/>
  <c r="Y179" i="2"/>
  <c r="AA187" i="2"/>
  <c r="Y187" i="2"/>
  <c r="AC187" i="2" s="1"/>
  <c r="W187" i="2"/>
  <c r="U187" i="2"/>
  <c r="Q195" i="2"/>
  <c r="Y199" i="2"/>
  <c r="Y202" i="2"/>
  <c r="W202" i="2"/>
  <c r="U202" i="2"/>
  <c r="S202" i="2"/>
  <c r="Q202" i="2"/>
  <c r="U204" i="2"/>
  <c r="AA212" i="2"/>
  <c r="Y212" i="2"/>
  <c r="AC212" i="2" s="1"/>
  <c r="W212" i="2"/>
  <c r="U212" i="2"/>
  <c r="S212" i="2"/>
  <c r="Q219" i="2"/>
  <c r="S221" i="2"/>
  <c r="W227" i="2"/>
  <c r="U227" i="2"/>
  <c r="S227" i="2"/>
  <c r="Q227" i="2"/>
  <c r="Y230" i="2"/>
  <c r="Q236" i="2"/>
  <c r="AA236" i="2"/>
  <c r="Y236" i="2"/>
  <c r="W236" i="2"/>
  <c r="S239" i="2"/>
  <c r="AC239" i="2" s="1"/>
  <c r="AA259" i="2"/>
  <c r="U310" i="2"/>
  <c r="S310" i="2"/>
  <c r="Q310" i="2"/>
  <c r="Y310" i="2"/>
  <c r="AA310" i="2"/>
  <c r="S312" i="2"/>
  <c r="AA329" i="2"/>
  <c r="AC186" i="2"/>
  <c r="W193" i="2"/>
  <c r="U193" i="2"/>
  <c r="S193" i="2"/>
  <c r="Q193" i="2"/>
  <c r="S195" i="2"/>
  <c r="Q200" i="2"/>
  <c r="AA200" i="2"/>
  <c r="Y200" i="2"/>
  <c r="W200" i="2"/>
  <c r="AA209" i="2"/>
  <c r="Y209" i="2"/>
  <c r="W209" i="2"/>
  <c r="U209" i="2"/>
  <c r="AC209" i="2" s="1"/>
  <c r="S214" i="2"/>
  <c r="W223" i="2"/>
  <c r="AA231" i="2"/>
  <c r="Y231" i="2"/>
  <c r="W231" i="2"/>
  <c r="U231" i="2"/>
  <c r="AC231" i="2" s="1"/>
  <c r="AA234" i="2"/>
  <c r="Y234" i="2"/>
  <c r="W234" i="2"/>
  <c r="U234" i="2"/>
  <c r="S234" i="2"/>
  <c r="AC234" i="2" s="1"/>
  <c r="U238" i="2"/>
  <c r="S238" i="2"/>
  <c r="Q238" i="2"/>
  <c r="AA238" i="2"/>
  <c r="O240" i="2"/>
  <c r="Y273" i="2"/>
  <c r="W273" i="2"/>
  <c r="U273" i="2"/>
  <c r="S273" i="2"/>
  <c r="Q273" i="2"/>
  <c r="AA273" i="2"/>
  <c r="Y211" i="2"/>
  <c r="Y218" i="2"/>
  <c r="S257" i="2"/>
  <c r="Q257" i="2"/>
  <c r="Y257" i="2"/>
  <c r="AC287" i="2"/>
  <c r="AC295" i="2"/>
  <c r="Y321" i="2"/>
  <c r="W321" i="2"/>
  <c r="U321" i="2"/>
  <c r="S321" i="2"/>
  <c r="Q321" i="2"/>
  <c r="AA190" i="2"/>
  <c r="AA211" i="2"/>
  <c r="AA218" i="2"/>
  <c r="AA233" i="2"/>
  <c r="AA249" i="2"/>
  <c r="W249" i="2"/>
  <c r="S252" i="2"/>
  <c r="Q252" i="2"/>
  <c r="AA252" i="2"/>
  <c r="Q260" i="2"/>
  <c r="AA260" i="2"/>
  <c r="W260" i="2"/>
  <c r="AA268" i="2"/>
  <c r="Y268" i="2"/>
  <c r="W268" i="2"/>
  <c r="U268" i="2"/>
  <c r="Q268" i="2"/>
  <c r="AA275" i="2"/>
  <c r="Y275" i="2"/>
  <c r="W275" i="2"/>
  <c r="U275" i="2"/>
  <c r="Q275" i="2"/>
  <c r="AC275" i="2" s="1"/>
  <c r="W305" i="2"/>
  <c r="AC284" i="2"/>
  <c r="AC292" i="2"/>
  <c r="Y317" i="2"/>
  <c r="W317" i="2"/>
  <c r="U317" i="2"/>
  <c r="S317" i="2"/>
  <c r="Q317" i="2"/>
  <c r="AC317" i="2" s="1"/>
  <c r="AA321" i="2"/>
  <c r="U330" i="2"/>
  <c r="S330" i="2"/>
  <c r="Q330" i="2"/>
  <c r="Y330" i="2"/>
  <c r="Q327" i="2"/>
  <c r="Q323" i="2"/>
  <c r="AC323" i="2" s="1"/>
  <c r="Q319" i="2"/>
  <c r="AC319" i="2" s="1"/>
  <c r="Q315" i="2"/>
  <c r="Q311" i="2"/>
  <c r="Q249" i="2"/>
  <c r="U252" i="2"/>
  <c r="U257" i="2"/>
  <c r="S268" i="2"/>
  <c r="S275" i="2"/>
  <c r="AC289" i="2"/>
  <c r="AC297" i="2"/>
  <c r="Y313" i="2"/>
  <c r="W313" i="2"/>
  <c r="U313" i="2"/>
  <c r="S313" i="2"/>
  <c r="Q313" i="2"/>
  <c r="AA317" i="2"/>
  <c r="U326" i="2"/>
  <c r="S326" i="2"/>
  <c r="Q326" i="2"/>
  <c r="Y326" i="2"/>
  <c r="AA328" i="2"/>
  <c r="Y328" i="2"/>
  <c r="W328" i="2"/>
  <c r="U328" i="2"/>
  <c r="Q328" i="2"/>
  <c r="AC328" i="2" s="1"/>
  <c r="W330" i="2"/>
  <c r="Q183" i="2"/>
  <c r="AC183" i="2" s="1"/>
  <c r="Q189" i="2"/>
  <c r="K279" i="2"/>
  <c r="W257" i="2"/>
  <c r="S267" i="2"/>
  <c r="Q267" i="2"/>
  <c r="AA267" i="2"/>
  <c r="W267" i="2"/>
  <c r="S274" i="2"/>
  <c r="Q274" i="2"/>
  <c r="AA274" i="2"/>
  <c r="W274" i="2"/>
  <c r="U322" i="2"/>
  <c r="S322" i="2"/>
  <c r="Q322" i="2"/>
  <c r="Y322" i="2"/>
  <c r="AA324" i="2"/>
  <c r="Y324" i="2"/>
  <c r="W324" i="2"/>
  <c r="U324" i="2"/>
  <c r="Q324" i="2"/>
  <c r="AA330" i="2"/>
  <c r="C382" i="2"/>
  <c r="S189" i="2"/>
  <c r="Q190" i="2"/>
  <c r="AC190" i="2" s="1"/>
  <c r="Q211" i="2"/>
  <c r="AC211" i="2" s="1"/>
  <c r="Q218" i="2"/>
  <c r="AC218" i="2" s="1"/>
  <c r="Q233" i="2"/>
  <c r="AC233" i="2" s="1"/>
  <c r="I254" i="2"/>
  <c r="I279" i="2" s="1"/>
  <c r="O245" i="2"/>
  <c r="S248" i="2"/>
  <c r="Q248" i="2"/>
  <c r="AA248" i="2"/>
  <c r="U249" i="2"/>
  <c r="W251" i="2"/>
  <c r="U251" i="2"/>
  <c r="S251" i="2"/>
  <c r="Y252" i="2"/>
  <c r="AA257" i="2"/>
  <c r="U260" i="2"/>
  <c r="O262" i="2"/>
  <c r="AC283" i="2"/>
  <c r="AC291" i="2"/>
  <c r="U318" i="2"/>
  <c r="S318" i="2"/>
  <c r="Q318" i="2"/>
  <c r="Y318" i="2"/>
  <c r="AA320" i="2"/>
  <c r="Y320" i="2"/>
  <c r="W320" i="2"/>
  <c r="U320" i="2"/>
  <c r="Q320" i="2"/>
  <c r="W322" i="2"/>
  <c r="S324" i="2"/>
  <c r="AA326" i="2"/>
  <c r="Y249" i="2"/>
  <c r="Y260" i="2"/>
  <c r="U267" i="2"/>
  <c r="W269" i="2"/>
  <c r="U269" i="2"/>
  <c r="S269" i="2"/>
  <c r="Q269" i="2"/>
  <c r="AC269" i="2" s="1"/>
  <c r="AA269" i="2"/>
  <c r="U274" i="2"/>
  <c r="W276" i="2"/>
  <c r="U276" i="2"/>
  <c r="S276" i="2"/>
  <c r="Q276" i="2"/>
  <c r="AA276" i="2"/>
  <c r="AC288" i="2"/>
  <c r="AC296" i="2"/>
  <c r="I331" i="2"/>
  <c r="U314" i="2"/>
  <c r="S314" i="2"/>
  <c r="Q314" i="2"/>
  <c r="Y314" i="2"/>
  <c r="AA316" i="2"/>
  <c r="Y316" i="2"/>
  <c r="W316" i="2"/>
  <c r="U316" i="2"/>
  <c r="Q316" i="2"/>
  <c r="AC316" i="2" s="1"/>
  <c r="W318" i="2"/>
  <c r="S320" i="2"/>
  <c r="AA322" i="2"/>
  <c r="S265" i="2"/>
  <c r="U270" i="2"/>
  <c r="AC270" i="2" s="1"/>
  <c r="U277" i="2"/>
  <c r="U282" i="2"/>
  <c r="U305" i="2" s="1"/>
  <c r="S303" i="2"/>
  <c r="AC303" i="2" s="1"/>
  <c r="S308" i="2"/>
  <c r="S331" i="2" s="1"/>
  <c r="U311" i="2"/>
  <c r="U315" i="2"/>
  <c r="U319" i="2"/>
  <c r="U323" i="2"/>
  <c r="U327" i="2"/>
  <c r="W265" i="2"/>
  <c r="Y270" i="2"/>
  <c r="Y277" i="2"/>
  <c r="AC277" i="2" s="1"/>
  <c r="W308" i="2"/>
  <c r="Y311" i="2"/>
  <c r="Y315" i="2"/>
  <c r="Y319" i="2"/>
  <c r="Y323" i="2"/>
  <c r="Y327" i="2"/>
  <c r="Y265" i="2"/>
  <c r="AC265" i="2" s="1"/>
  <c r="Y308" i="2"/>
  <c r="AA308" i="2"/>
  <c r="Y241" i="1" l="1"/>
  <c r="AC213" i="2"/>
  <c r="AC138" i="2"/>
  <c r="AC134" i="1"/>
  <c r="AC147" i="1"/>
  <c r="AC51" i="1"/>
  <c r="U262" i="2"/>
  <c r="S262" i="2"/>
  <c r="Q262" i="2"/>
  <c r="AA262" i="2"/>
  <c r="Y262" i="2"/>
  <c r="W262" i="2"/>
  <c r="AC313" i="2"/>
  <c r="AC327" i="2"/>
  <c r="AC266" i="2"/>
  <c r="AC309" i="2"/>
  <c r="AC278" i="2"/>
  <c r="AC143" i="2"/>
  <c r="AC253" i="2"/>
  <c r="AC160" i="2"/>
  <c r="AC113" i="2"/>
  <c r="AC172" i="2"/>
  <c r="AC119" i="2"/>
  <c r="AC16" i="2"/>
  <c r="AC337" i="1"/>
  <c r="AC321" i="1"/>
  <c r="AC310" i="1"/>
  <c r="AC173" i="1"/>
  <c r="AC22" i="2"/>
  <c r="Y17" i="2"/>
  <c r="W17" i="2"/>
  <c r="U17" i="2"/>
  <c r="U18" i="2" s="1"/>
  <c r="S17" i="2"/>
  <c r="S18" i="2" s="1"/>
  <c r="Q17" i="2"/>
  <c r="AC17" i="2" s="1"/>
  <c r="AA17" i="2"/>
  <c r="AC326" i="1"/>
  <c r="AC229" i="1"/>
  <c r="AC199" i="1"/>
  <c r="AC148" i="1"/>
  <c r="AC58" i="1"/>
  <c r="AC119" i="1"/>
  <c r="AC251" i="1"/>
  <c r="AC215" i="1"/>
  <c r="AC178" i="1"/>
  <c r="AC132" i="1"/>
  <c r="AC138" i="1"/>
  <c r="Y224" i="1"/>
  <c r="W224" i="1"/>
  <c r="U224" i="1"/>
  <c r="U241" i="1" s="1"/>
  <c r="S224" i="1"/>
  <c r="S241" i="1" s="1"/>
  <c r="Q224" i="1"/>
  <c r="AA224" i="1"/>
  <c r="AA241" i="1" s="1"/>
  <c r="AC239" i="1"/>
  <c r="AC182" i="1"/>
  <c r="AC118" i="1"/>
  <c r="AC204" i="1"/>
  <c r="AC47" i="1"/>
  <c r="AC105" i="1"/>
  <c r="AC49" i="1"/>
  <c r="Y240" i="2"/>
  <c r="W240" i="2"/>
  <c r="U240" i="2"/>
  <c r="S240" i="2"/>
  <c r="Q240" i="2"/>
  <c r="AA240" i="2"/>
  <c r="AC200" i="2"/>
  <c r="AC259" i="2"/>
  <c r="AC198" i="2"/>
  <c r="AC182" i="2"/>
  <c r="O206" i="2"/>
  <c r="O241" i="2" s="1"/>
  <c r="Q38" i="2"/>
  <c r="AA38" i="2"/>
  <c r="AA206" i="2" s="1"/>
  <c r="Y38" i="2"/>
  <c r="Y206" i="2" s="1"/>
  <c r="Y241" i="2" s="1"/>
  <c r="W38" i="2"/>
  <c r="W206" i="2" s="1"/>
  <c r="W241" i="2" s="1"/>
  <c r="U38" i="2"/>
  <c r="U206" i="2" s="1"/>
  <c r="S38" i="2"/>
  <c r="S206" i="2" s="1"/>
  <c r="AC39" i="2"/>
  <c r="AC15" i="2"/>
  <c r="AC188" i="1"/>
  <c r="AC325" i="1"/>
  <c r="AC57" i="2"/>
  <c r="AC252" i="1"/>
  <c r="AC263" i="1"/>
  <c r="AC233" i="1"/>
  <c r="AC84" i="1"/>
  <c r="AC248" i="2"/>
  <c r="AC274" i="2"/>
  <c r="AC238" i="2"/>
  <c r="AC193" i="2"/>
  <c r="AC202" i="2"/>
  <c r="AC204" i="2"/>
  <c r="AC230" i="2"/>
  <c r="AC228" i="2"/>
  <c r="AC170" i="2"/>
  <c r="AC97" i="2"/>
  <c r="AC224" i="2"/>
  <c r="AC132" i="2"/>
  <c r="AC140" i="2"/>
  <c r="AC70" i="2"/>
  <c r="AC318" i="1"/>
  <c r="AC271" i="1"/>
  <c r="I34" i="2"/>
  <c r="I336" i="2" s="1"/>
  <c r="I334" i="2"/>
  <c r="AC261" i="1"/>
  <c r="AC21" i="2"/>
  <c r="AC277" i="1"/>
  <c r="AC160" i="1"/>
  <c r="AC220" i="1"/>
  <c r="AC316" i="1"/>
  <c r="AC195" i="1"/>
  <c r="AC152" i="1"/>
  <c r="AC262" i="1"/>
  <c r="AC235" i="1"/>
  <c r="AC219" i="1"/>
  <c r="AC74" i="1"/>
  <c r="AC56" i="1"/>
  <c r="AC228" i="1"/>
  <c r="AC205" i="1"/>
  <c r="AC218" i="1"/>
  <c r="AC167" i="1"/>
  <c r="AC280" i="1"/>
  <c r="AC133" i="1"/>
  <c r="AC330" i="1"/>
  <c r="AC116" i="1"/>
  <c r="AC250" i="1"/>
  <c r="AC81" i="1"/>
  <c r="AC200" i="1"/>
  <c r="AC52" i="1"/>
  <c r="AC83" i="1"/>
  <c r="AC40" i="1"/>
  <c r="AC33" i="1"/>
  <c r="AC112" i="1"/>
  <c r="AC23" i="1"/>
  <c r="AC157" i="2"/>
  <c r="AC114" i="1"/>
  <c r="AC318" i="2"/>
  <c r="AC322" i="2"/>
  <c r="AC189" i="2"/>
  <c r="AC330" i="2"/>
  <c r="AC260" i="2"/>
  <c r="AC273" i="2"/>
  <c r="AC219" i="2"/>
  <c r="AC312" i="2"/>
  <c r="AC214" i="2"/>
  <c r="AC261" i="2"/>
  <c r="AC235" i="2"/>
  <c r="AC178" i="2"/>
  <c r="AC100" i="2"/>
  <c r="AC203" i="2"/>
  <c r="AC167" i="2"/>
  <c r="AC91" i="2"/>
  <c r="AC180" i="2"/>
  <c r="AC315" i="1"/>
  <c r="Q338" i="1"/>
  <c r="AC60" i="2"/>
  <c r="AC260" i="1"/>
  <c r="AC329" i="1"/>
  <c r="Q206" i="1"/>
  <c r="AC38" i="1"/>
  <c r="AC95" i="1"/>
  <c r="AC82" i="2"/>
  <c r="AC240" i="1"/>
  <c r="AC172" i="1"/>
  <c r="AC72" i="1"/>
  <c r="AC146" i="1"/>
  <c r="AC259" i="1"/>
  <c r="AC91" i="1"/>
  <c r="AC327" i="1"/>
  <c r="AC276" i="1"/>
  <c r="AC336" i="1"/>
  <c r="AC222" i="1"/>
  <c r="AC191" i="1"/>
  <c r="AC62" i="1"/>
  <c r="AC221" i="1"/>
  <c r="AC80" i="1"/>
  <c r="AC27" i="1"/>
  <c r="AC69" i="1"/>
  <c r="AC46" i="1"/>
  <c r="AC254" i="1"/>
  <c r="AC85" i="1"/>
  <c r="AC100" i="1"/>
  <c r="AC270" i="1"/>
  <c r="AC26" i="1"/>
  <c r="AA245" i="2"/>
  <c r="AA254" i="2" s="1"/>
  <c r="W245" i="2"/>
  <c r="W254" i="2" s="1"/>
  <c r="W279" i="2" s="1"/>
  <c r="Q245" i="2"/>
  <c r="O254" i="2"/>
  <c r="O279" i="2" s="1"/>
  <c r="Y245" i="2"/>
  <c r="Y254" i="2" s="1"/>
  <c r="Y279" i="2" s="1"/>
  <c r="U245" i="2"/>
  <c r="U254" i="2" s="1"/>
  <c r="U279" i="2" s="1"/>
  <c r="S245" i="2"/>
  <c r="S254" i="2" s="1"/>
  <c r="S279" i="2" s="1"/>
  <c r="AC249" i="2"/>
  <c r="AC268" i="2"/>
  <c r="S305" i="2"/>
  <c r="AC310" i="2"/>
  <c r="AC236" i="2"/>
  <c r="AC179" i="2"/>
  <c r="AC88" i="2"/>
  <c r="AC96" i="2"/>
  <c r="AC85" i="2"/>
  <c r="AC237" i="2"/>
  <c r="AC177" i="2"/>
  <c r="AC81" i="2"/>
  <c r="AC105" i="2"/>
  <c r="AC93" i="2"/>
  <c r="AC32" i="2"/>
  <c r="W18" i="2"/>
  <c r="AC335" i="1"/>
  <c r="AC83" i="2"/>
  <c r="W247" i="1"/>
  <c r="W256" i="1" s="1"/>
  <c r="W281" i="1" s="1"/>
  <c r="O256" i="1"/>
  <c r="O281" i="1" s="1"/>
  <c r="U247" i="1"/>
  <c r="U256" i="1" s="1"/>
  <c r="U281" i="1" s="1"/>
  <c r="S247" i="1"/>
  <c r="S256" i="1" s="1"/>
  <c r="S281" i="1" s="1"/>
  <c r="Q247" i="1"/>
  <c r="Y247" i="1"/>
  <c r="Y256" i="1" s="1"/>
  <c r="Y281" i="1" s="1"/>
  <c r="AA247" i="1"/>
  <c r="AA256" i="1" s="1"/>
  <c r="AA281" i="1" s="1"/>
  <c r="O241" i="1"/>
  <c r="AC68" i="2"/>
  <c r="AC279" i="1"/>
  <c r="AC236" i="1"/>
  <c r="AC201" i="1"/>
  <c r="AC97" i="1"/>
  <c r="AC70" i="1"/>
  <c r="AC41" i="1"/>
  <c r="AC43" i="1"/>
  <c r="AC31" i="2"/>
  <c r="AC137" i="1"/>
  <c r="AC76" i="1"/>
  <c r="AC237" i="1"/>
  <c r="AC209" i="1"/>
  <c r="AC177" i="1"/>
  <c r="AC144" i="1"/>
  <c r="AC103" i="1"/>
  <c r="AC223" i="2"/>
  <c r="Y232" i="2"/>
  <c r="W232" i="2"/>
  <c r="U232" i="2"/>
  <c r="S232" i="2"/>
  <c r="Q232" i="2"/>
  <c r="AC232" i="2" s="1"/>
  <c r="AA232" i="2"/>
  <c r="AC192" i="1"/>
  <c r="AA331" i="2"/>
  <c r="W331" i="2"/>
  <c r="AC276" i="2"/>
  <c r="AC320" i="2"/>
  <c r="AC251" i="2"/>
  <c r="AC324" i="2"/>
  <c r="AC326" i="2"/>
  <c r="AC311" i="2"/>
  <c r="AC252" i="2"/>
  <c r="AC321" i="2"/>
  <c r="AC221" i="2"/>
  <c r="AC199" i="2"/>
  <c r="AC210" i="2"/>
  <c r="Q331" i="2"/>
  <c r="AC247" i="2"/>
  <c r="AC194" i="2"/>
  <c r="AC173" i="2"/>
  <c r="AC222" i="2"/>
  <c r="AC102" i="2"/>
  <c r="AC229" i="2"/>
  <c r="AC117" i="2"/>
  <c r="AC152" i="2"/>
  <c r="AC162" i="2"/>
  <c r="AC134" i="2"/>
  <c r="AC73" i="2"/>
  <c r="AC72" i="2"/>
  <c r="AC111" i="2"/>
  <c r="Y18" i="2"/>
  <c r="AC267" i="1"/>
  <c r="AC92" i="2"/>
  <c r="AC66" i="2"/>
  <c r="AC332" i="1"/>
  <c r="AC319" i="1"/>
  <c r="AC115" i="2"/>
  <c r="AC322" i="1"/>
  <c r="AC26" i="2"/>
  <c r="W312" i="1"/>
  <c r="AC238" i="1"/>
  <c r="AC176" i="1"/>
  <c r="AC168" i="1"/>
  <c r="AC186" i="1"/>
  <c r="AC39" i="1"/>
  <c r="AC41" i="2"/>
  <c r="AC248" i="1"/>
  <c r="Y15" i="1"/>
  <c r="Y18" i="1" s="1"/>
  <c r="W15" i="1"/>
  <c r="W18" i="1" s="1"/>
  <c r="U15" i="1"/>
  <c r="U18" i="1" s="1"/>
  <c r="S15" i="1"/>
  <c r="S18" i="1" s="1"/>
  <c r="O18" i="1"/>
  <c r="Q15" i="1"/>
  <c r="AA15" i="1"/>
  <c r="AA18" i="1" s="1"/>
  <c r="AC136" i="1"/>
  <c r="AC117" i="1"/>
  <c r="I343" i="1"/>
  <c r="AC59" i="1"/>
  <c r="AC79" i="1"/>
  <c r="AC21" i="1"/>
  <c r="AC104" i="1"/>
  <c r="AC267" i="2"/>
  <c r="O34" i="2"/>
  <c r="O336" i="2" s="1"/>
  <c r="O310" i="1"/>
  <c r="Y231" i="1"/>
  <c r="W231" i="1"/>
  <c r="U231" i="1"/>
  <c r="S231" i="1"/>
  <c r="Q231" i="1"/>
  <c r="AC231" i="1" s="1"/>
  <c r="AA231" i="1"/>
  <c r="AC195" i="2"/>
  <c r="AC325" i="2"/>
  <c r="W206" i="1"/>
  <c r="Y331" i="2"/>
  <c r="AC282" i="2"/>
  <c r="AC305" i="2" s="1"/>
  <c r="AC314" i="2"/>
  <c r="AC315" i="2"/>
  <c r="AC257" i="2"/>
  <c r="AC227" i="2"/>
  <c r="AC329" i="2"/>
  <c r="AC308" i="2"/>
  <c r="AC205" i="2"/>
  <c r="AC133" i="2"/>
  <c r="AC158" i="2"/>
  <c r="AC118" i="2"/>
  <c r="AC181" i="2"/>
  <c r="AC159" i="2"/>
  <c r="AC89" i="2"/>
  <c r="AC136" i="2"/>
  <c r="AC23" i="2"/>
  <c r="AC84" i="2"/>
  <c r="AC75" i="2"/>
  <c r="AC33" i="2"/>
  <c r="AA18" i="2"/>
  <c r="S338" i="1"/>
  <c r="Y338" i="1"/>
  <c r="S312" i="1"/>
  <c r="AC212" i="1"/>
  <c r="AC255" i="1"/>
  <c r="AC181" i="1"/>
  <c r="AC158" i="1"/>
  <c r="AC211" i="1"/>
  <c r="AC234" i="1"/>
  <c r="AC183" i="1"/>
  <c r="AC213" i="1"/>
  <c r="AC149" i="1"/>
  <c r="AC317" i="1"/>
  <c r="I341" i="1"/>
  <c r="AC92" i="1"/>
  <c r="AC115" i="1"/>
  <c r="AC161" i="1"/>
  <c r="AC101" i="1"/>
  <c r="S334" i="2" l="1"/>
  <c r="S34" i="2"/>
  <c r="S336" i="2" s="1"/>
  <c r="AA341" i="1"/>
  <c r="AA34" i="1"/>
  <c r="AA343" i="1" s="1"/>
  <c r="Y334" i="2"/>
  <c r="Y34" i="2"/>
  <c r="Y336" i="2" s="1"/>
  <c r="O341" i="1"/>
  <c r="O34" i="1"/>
  <c r="O343" i="1" s="1"/>
  <c r="S241" i="2"/>
  <c r="AC331" i="2"/>
  <c r="W241" i="1"/>
  <c r="S341" i="1"/>
  <c r="S34" i="1"/>
  <c r="S343" i="1" s="1"/>
  <c r="AC245" i="2"/>
  <c r="AC254" i="2" s="1"/>
  <c r="Q254" i="2"/>
  <c r="Q279" i="2" s="1"/>
  <c r="U241" i="2"/>
  <c r="AC224" i="1"/>
  <c r="AA312" i="1"/>
  <c r="Y312" i="1"/>
  <c r="U312" i="1"/>
  <c r="Q312" i="1"/>
  <c r="AC338" i="1"/>
  <c r="W341" i="1"/>
  <c r="W34" i="1"/>
  <c r="W343" i="1" s="1"/>
  <c r="AA279" i="2"/>
  <c r="AC262" i="2"/>
  <c r="AA334" i="2"/>
  <c r="AA34" i="2"/>
  <c r="O334" i="2"/>
  <c r="Y341" i="1"/>
  <c r="Y34" i="1"/>
  <c r="Y343" i="1" s="1"/>
  <c r="AC206" i="1"/>
  <c r="AA241" i="2"/>
  <c r="AC240" i="2"/>
  <c r="U334" i="2"/>
  <c r="U34" i="2"/>
  <c r="U336" i="2" s="1"/>
  <c r="U341" i="1"/>
  <c r="U34" i="1"/>
  <c r="U343" i="1" s="1"/>
  <c r="W334" i="2"/>
  <c r="W34" i="2"/>
  <c r="W336" i="2" s="1"/>
  <c r="Q241" i="1"/>
  <c r="AC18" i="2"/>
  <c r="Q206" i="2"/>
  <c r="Q241" i="2" s="1"/>
  <c r="AC38" i="2"/>
  <c r="AC206" i="2" s="1"/>
  <c r="Q256" i="1"/>
  <c r="Q281" i="1" s="1"/>
  <c r="Q283" i="1" s="1"/>
  <c r="AC247" i="1"/>
  <c r="AC256" i="1" s="1"/>
  <c r="AC281" i="1" s="1"/>
  <c r="Q18" i="2"/>
  <c r="AC15" i="1"/>
  <c r="AC18" i="1" s="1"/>
  <c r="Q18" i="1"/>
  <c r="S283" i="1"/>
  <c r="AC341" i="1" l="1"/>
  <c r="AC34" i="1"/>
  <c r="AA336" i="2"/>
  <c r="W243" i="1"/>
  <c r="AA347" i="1"/>
  <c r="AC283" i="1"/>
  <c r="AC241" i="1"/>
  <c r="Q243" i="1" s="1"/>
  <c r="U283" i="1"/>
  <c r="Q334" i="2"/>
  <c r="Q34" i="2"/>
  <c r="Q336" i="2" s="1"/>
  <c r="AC241" i="2"/>
  <c r="W283" i="1"/>
  <c r="Y347" i="1"/>
  <c r="AC347" i="1" s="1"/>
  <c r="AC279" i="2"/>
  <c r="Q34" i="1"/>
  <c r="Q343" i="1" s="1"/>
  <c r="Q341" i="1"/>
  <c r="AC334" i="2"/>
  <c r="AC34" i="2"/>
  <c r="AC312" i="1"/>
  <c r="AC336" i="2" l="1"/>
  <c r="AC343" i="1"/>
  <c r="Q345" i="1" s="1"/>
  <c r="AA243" i="1"/>
  <c r="S243" i="1"/>
  <c r="AC243" i="1" s="1"/>
  <c r="U243" i="1"/>
  <c r="Y243" i="1"/>
  <c r="Y345" i="1" l="1"/>
  <c r="S345" i="1"/>
  <c r="AC345" i="1" s="1"/>
  <c r="W345" i="1"/>
  <c r="U345" i="1"/>
  <c r="AA345" i="1"/>
</calcChain>
</file>

<file path=xl/sharedStrings.xml><?xml version="1.0" encoding="utf-8"?>
<sst xmlns="http://schemas.openxmlformats.org/spreadsheetml/2006/main" count="1454" uniqueCount="250">
  <si>
    <t>The Empire District Electric Company</t>
  </si>
  <si>
    <t>Summary</t>
  </si>
  <si>
    <t>4-State Allocator Worksheet - 1/31/2025</t>
  </si>
  <si>
    <t>WP - Plant in Service</t>
  </si>
  <si>
    <t>Page 1 of 4</t>
  </si>
  <si>
    <t>12 Months Ending January 31, 2025</t>
  </si>
  <si>
    <t xml:space="preserve">Total Company </t>
  </si>
  <si>
    <t>Total Company</t>
  </si>
  <si>
    <t>Retail</t>
  </si>
  <si>
    <t>Resale</t>
  </si>
  <si>
    <t>Line No.</t>
  </si>
  <si>
    <t>Account</t>
  </si>
  <si>
    <t>Description</t>
  </si>
  <si>
    <t>Reference</t>
  </si>
  <si>
    <t>Ending Balance</t>
  </si>
  <si>
    <t>Reclass</t>
  </si>
  <si>
    <t>Reclassed Ending Balance</t>
  </si>
  <si>
    <t>Missouri Allocation</t>
  </si>
  <si>
    <t>Kansas Allocation</t>
  </si>
  <si>
    <t>Arkansas Allocation</t>
  </si>
  <si>
    <t>Oklahoma Allocation</t>
  </si>
  <si>
    <t>TFR Allocation</t>
  </si>
  <si>
    <t>GFR Allocation</t>
  </si>
  <si>
    <t>(a)</t>
  </si>
  <si>
    <t>(b)</t>
  </si>
  <si>
    <t>(c)</t>
  </si>
  <si>
    <t>(d)</t>
  </si>
  <si>
    <t>(e)</t>
  </si>
  <si>
    <t>(f)</t>
  </si>
  <si>
    <t>(g)</t>
  </si>
  <si>
    <t>(h)</t>
  </si>
  <si>
    <t>(i)</t>
  </si>
  <si>
    <t>(j)</t>
  </si>
  <si>
    <t>(k)</t>
  </si>
  <si>
    <t>(l)</t>
  </si>
  <si>
    <t>(m)</t>
  </si>
  <si>
    <t>(n)</t>
  </si>
  <si>
    <r>
      <t>INTANGIBLE PLANT</t>
    </r>
    <r>
      <rPr>
        <sz val="9"/>
        <color rgb="FFFF0000"/>
        <rFont val="Calibri"/>
        <family val="2"/>
      </rPr>
      <t/>
    </r>
  </si>
  <si>
    <t>Intangible Plant - Non-Wind:</t>
  </si>
  <si>
    <t>WP - PIS Detail</t>
  </si>
  <si>
    <t>Organizational Costs</t>
  </si>
  <si>
    <t>(5)</t>
  </si>
  <si>
    <t>Franchises &amp; Consents</t>
  </si>
  <si>
    <t>Misc. Intangible Plant</t>
  </si>
  <si>
    <t>(8)</t>
  </si>
  <si>
    <r>
      <t>Total Intangible Plant:</t>
    </r>
    <r>
      <rPr>
        <b/>
        <sz val="9"/>
        <color indexed="10"/>
        <rFont val="Calibri"/>
        <family val="2"/>
      </rPr>
      <t xml:space="preserve"> </t>
    </r>
  </si>
  <si>
    <t>Intangible Plant - Neosho Ridge:</t>
  </si>
  <si>
    <t>WP - Plant Wind</t>
  </si>
  <si>
    <t>(2)</t>
  </si>
  <si>
    <t>Intangible Plant - North Fork Ridge:</t>
  </si>
  <si>
    <t>Intangible Plant - Kings Point:</t>
  </si>
  <si>
    <r>
      <t>Total Intangible Plant w/ Wind:</t>
    </r>
    <r>
      <rPr>
        <b/>
        <sz val="9"/>
        <color indexed="10"/>
        <rFont val="Calibri"/>
        <family val="2"/>
      </rPr>
      <t xml:space="preserve"> </t>
    </r>
  </si>
  <si>
    <r>
      <t>PRODUCTION PLANT</t>
    </r>
    <r>
      <rPr>
        <b/>
        <sz val="9"/>
        <color rgb="FFFF0000"/>
        <rFont val="Calibri"/>
        <family val="2"/>
      </rPr>
      <t xml:space="preserve"> </t>
    </r>
  </si>
  <si>
    <t>Production Plant - Riverton:</t>
  </si>
  <si>
    <t>Land and Land Rights</t>
  </si>
  <si>
    <t>(1)</t>
  </si>
  <si>
    <t>Structures and Improvements</t>
  </si>
  <si>
    <t>Boiler Plant Equipment</t>
  </si>
  <si>
    <t>Turbogenerator Units</t>
  </si>
  <si>
    <t>Accessory Electric Equipment</t>
  </si>
  <si>
    <t>Misc Power Plant Equipment</t>
  </si>
  <si>
    <t>Production Plant - Asbury:</t>
  </si>
  <si>
    <t>312.AT</t>
  </si>
  <si>
    <t>Unit Train</t>
  </si>
  <si>
    <t>Production Plant - Iatan 1:</t>
  </si>
  <si>
    <t>312.T</t>
  </si>
  <si>
    <t>Computer Software - 0%</t>
  </si>
  <si>
    <t>Production Plant - Iatan 2:</t>
  </si>
  <si>
    <t>311.R</t>
  </si>
  <si>
    <t>312.R</t>
  </si>
  <si>
    <t>314.R</t>
  </si>
  <si>
    <t>315.R</t>
  </si>
  <si>
    <t>316.R</t>
  </si>
  <si>
    <t>Production Plant - Iatan Common:</t>
  </si>
  <si>
    <t>Production Plant - Plum Point:</t>
  </si>
  <si>
    <t>312.PLS</t>
  </si>
  <si>
    <t>Train Lease</t>
  </si>
  <si>
    <t>Computer Software - 10%</t>
  </si>
  <si>
    <t>Production Plant - Ozark Beach:</t>
  </si>
  <si>
    <t>Reservoirs, Dams and Waterways</t>
  </si>
  <si>
    <t>Water Wheels, Turbines &amp; Generators</t>
  </si>
  <si>
    <t>Accessory Electric Equip</t>
  </si>
  <si>
    <t>Miscellaneous Power Plant Equipment</t>
  </si>
  <si>
    <t>Production Plant - Bat Cave:</t>
  </si>
  <si>
    <t>Land</t>
  </si>
  <si>
    <t>Structures</t>
  </si>
  <si>
    <t>Fuel Holders</t>
  </si>
  <si>
    <t>Prime Movers</t>
  </si>
  <si>
    <t>Generators</t>
  </si>
  <si>
    <t>Access. Electric</t>
  </si>
  <si>
    <t>Misc. Equipment</t>
  </si>
  <si>
    <t>Capital Lease</t>
  </si>
  <si>
    <t>Production Plant - Prosperity Solar:</t>
  </si>
  <si>
    <t>(6)</t>
  </si>
  <si>
    <t>Fuel Holders, Producers &amp; Accessories</t>
  </si>
  <si>
    <t>Production Plant - Energy Center:</t>
  </si>
  <si>
    <t>Computer Software - 20%</t>
  </si>
  <si>
    <t>Computer Software - 6.7%</t>
  </si>
  <si>
    <t>Production Plant - Energy Center FT8:</t>
  </si>
  <si>
    <t>Production Plant - Riverton Common:</t>
  </si>
  <si>
    <t>Production Plant - Riverton CT Units 10, 11:</t>
  </si>
  <si>
    <t>Production Plant - Riverton Unit 12:</t>
  </si>
  <si>
    <t>Production Plant - State Line CT (Unit 1):</t>
  </si>
  <si>
    <t>Production Plant - State Line Common:</t>
  </si>
  <si>
    <t>Production Plant - State Line Combined Cycle:</t>
  </si>
  <si>
    <t>Total Production Plant:</t>
  </si>
  <si>
    <t>Production Plant - Neosho Ridge:</t>
  </si>
  <si>
    <t>Production Plant - North Fork Ridge:</t>
  </si>
  <si>
    <t>Production Plant - Kings Point:</t>
  </si>
  <si>
    <t>Wind Turbines</t>
  </si>
  <si>
    <t>Collector Systems</t>
  </si>
  <si>
    <t>GSU Transformers</t>
  </si>
  <si>
    <t>Inverters</t>
  </si>
  <si>
    <t>Accessry Electric Equipment</t>
  </si>
  <si>
    <t>Misc Power Plant Equip.</t>
  </si>
  <si>
    <t>Total Production Plant w/ Wind:</t>
  </si>
  <si>
    <t>Total Company Production Plant w/ Wind Allocation:</t>
  </si>
  <si>
    <t xml:space="preserve"> </t>
  </si>
  <si>
    <t>TRANSMISSION PLANT</t>
  </si>
  <si>
    <t>Transmission Plant - Non-Wind:</t>
  </si>
  <si>
    <t>(3)</t>
  </si>
  <si>
    <t>352.I</t>
  </si>
  <si>
    <t>Structures and Improvements (Iatan)</t>
  </si>
  <si>
    <t>Communication Equipment</t>
  </si>
  <si>
    <t>Station Equipment</t>
  </si>
  <si>
    <t>353.I</t>
  </si>
  <si>
    <t>Station Equipment (Iatan)</t>
  </si>
  <si>
    <t>Towers &amp; Fixtures</t>
  </si>
  <si>
    <t>Poles &amp; Fixtures</t>
  </si>
  <si>
    <t>Overhead Conductors &amp; Devices</t>
  </si>
  <si>
    <t>Total Transmission Plant:</t>
  </si>
  <si>
    <t>Transmission Plant - Neosho Ridge:</t>
  </si>
  <si>
    <t>(4)</t>
  </si>
  <si>
    <t>Transmission Plant - North Fork Ridge:</t>
  </si>
  <si>
    <t>Transmission Plant - Kings Point:</t>
  </si>
  <si>
    <t>Total Transmission Plant w/ Wind:</t>
  </si>
  <si>
    <t>Total Retail Transmission Plant w/ Wind Allocation:</t>
  </si>
  <si>
    <t>DISTRIBUTION PLANT</t>
  </si>
  <si>
    <t>(7)</t>
  </si>
  <si>
    <t>Computer Software - 14.29%</t>
  </si>
  <si>
    <t>Poles, Towers &amp; Fixtures</t>
  </si>
  <si>
    <t>Underground Conduit</t>
  </si>
  <si>
    <t>Underground Conduit &amp; Device</t>
  </si>
  <si>
    <t>Line Transformers</t>
  </si>
  <si>
    <t>Services</t>
  </si>
  <si>
    <t>Meters</t>
  </si>
  <si>
    <t>Meters-AMI</t>
  </si>
  <si>
    <t>Distribution Unassigned</t>
  </si>
  <si>
    <t>(9)</t>
  </si>
  <si>
    <t>Install on Customers Premises</t>
  </si>
  <si>
    <t>EV Chargers on Cust Prem</t>
  </si>
  <si>
    <t>EV Chargers Residential</t>
  </si>
  <si>
    <t>EV Charges Ready</t>
  </si>
  <si>
    <t>EV Charges Commercial</t>
  </si>
  <si>
    <t>EV Charges School</t>
  </si>
  <si>
    <t>Street Lighting &amp; Signal Systems</t>
  </si>
  <si>
    <t>Charging Stations</t>
  </si>
  <si>
    <r>
      <t>Total Distribution Plant:</t>
    </r>
    <r>
      <rPr>
        <b/>
        <sz val="9"/>
        <color indexed="10"/>
        <rFont val="Calibri"/>
        <family val="2"/>
      </rPr>
      <t xml:space="preserve"> </t>
    </r>
  </si>
  <si>
    <t>Check</t>
  </si>
  <si>
    <t>Total Company Distribution Plant Allocation:</t>
  </si>
  <si>
    <t>GENERAL PLANT</t>
  </si>
  <si>
    <t>Office Furniture &amp; Equipment</t>
  </si>
  <si>
    <t>391C</t>
  </si>
  <si>
    <t>Computer Equipment</t>
  </si>
  <si>
    <t>391LS</t>
  </si>
  <si>
    <t>Furniture Lease</t>
  </si>
  <si>
    <t>Lease</t>
  </si>
  <si>
    <t>Transportation Equipment</t>
  </si>
  <si>
    <t>Stores Equipment</t>
  </si>
  <si>
    <t>Tools, Shop &amp; Garage Equipment</t>
  </si>
  <si>
    <t>Laboratory Equipment</t>
  </si>
  <si>
    <t>Power Operated Equipment</t>
  </si>
  <si>
    <t>Computer Hardware</t>
  </si>
  <si>
    <t>Computer Software - 16.67%</t>
  </si>
  <si>
    <t>Computer Software - 25%</t>
  </si>
  <si>
    <t>Computer Software - 33.33%</t>
  </si>
  <si>
    <t>Computer Software - 5%</t>
  </si>
  <si>
    <t>Total General Plant:</t>
  </si>
  <si>
    <t>Total Electric Plant in Service:</t>
  </si>
  <si>
    <t>WP - PIS Detail (B)</t>
  </si>
  <si>
    <t>Total Electric Plant in Service w/ Wind:</t>
  </si>
  <si>
    <t>Total Company Total Plant in Service w/ Wind Allocation:</t>
  </si>
  <si>
    <t>Total Resale Total Plant in Service w/ Wind Allocation:</t>
  </si>
  <si>
    <t>Footnotes:</t>
  </si>
  <si>
    <r>
      <rPr>
        <b/>
        <sz val="9"/>
        <color indexed="10"/>
        <rFont val="Calibri"/>
        <family val="2"/>
      </rPr>
      <t>(1)</t>
    </r>
    <r>
      <rPr>
        <b/>
        <sz val="11"/>
        <rFont val="Calibri"/>
        <family val="2"/>
      </rPr>
      <t xml:space="preserve"> - Production Plant Allocator:</t>
    </r>
  </si>
  <si>
    <t>Missouri</t>
  </si>
  <si>
    <t>WP - 12 Month Average Peak Allocator Prod</t>
  </si>
  <si>
    <t>Kansas</t>
  </si>
  <si>
    <t>Arkansas</t>
  </si>
  <si>
    <t>Oklahoma</t>
  </si>
  <si>
    <t>TFR</t>
  </si>
  <si>
    <t>GFR</t>
  </si>
  <si>
    <t>Total:</t>
  </si>
  <si>
    <t>Based on percentage allocation of jurisdictional portion of  total company 12 Month Average Coincident Peak Demand.</t>
  </si>
  <si>
    <r>
      <rPr>
        <b/>
        <sz val="9"/>
        <color indexed="10"/>
        <rFont val="Calibri"/>
        <family val="2"/>
      </rPr>
      <t>(2)</t>
    </r>
    <r>
      <rPr>
        <b/>
        <sz val="11"/>
        <rFont val="Calibri"/>
        <family val="2"/>
      </rPr>
      <t xml:space="preserve"> - Wind Production/Intangible Plant Allocator:</t>
    </r>
  </si>
  <si>
    <t>Based on percentage allocation of jurisdictional portion of  total company retail 12 Month Average Coincident Peak Demand.</t>
  </si>
  <si>
    <r>
      <rPr>
        <b/>
        <sz val="9"/>
        <color indexed="10"/>
        <rFont val="Calibri"/>
        <family val="2"/>
      </rPr>
      <t>(3)</t>
    </r>
    <r>
      <rPr>
        <b/>
        <sz val="11"/>
        <rFont val="Calibri"/>
        <family val="2"/>
      </rPr>
      <t xml:space="preserve"> - Transmission Plant Allocator:</t>
    </r>
  </si>
  <si>
    <t>WP - 12 Month Average Peak Allocator Trans</t>
  </si>
  <si>
    <r>
      <rPr>
        <b/>
        <sz val="9"/>
        <color indexed="10"/>
        <rFont val="Calibri"/>
        <family val="2"/>
      </rPr>
      <t>(4)</t>
    </r>
    <r>
      <rPr>
        <b/>
        <sz val="11"/>
        <rFont val="Calibri"/>
        <family val="2"/>
      </rPr>
      <t xml:space="preserve"> - Wind Transmission Plant Allocator:</t>
    </r>
  </si>
  <si>
    <r>
      <rPr>
        <b/>
        <sz val="9"/>
        <color indexed="10"/>
        <rFont val="Calibri"/>
        <family val="2"/>
      </rPr>
      <t>(5)</t>
    </r>
    <r>
      <rPr>
        <b/>
        <sz val="11"/>
        <rFont val="Calibri"/>
        <family val="2"/>
      </rPr>
      <t xml:space="preserve"> - Intangible Non-Wind/General Plant Allocator:</t>
    </r>
  </si>
  <si>
    <t>WP - Intangible &amp; General Plant Allocator</t>
  </si>
  <si>
    <t>Based on percentage allocation of jurisdictional portion of total company Production, Transmission, and Distribution Plant.</t>
  </si>
  <si>
    <r>
      <rPr>
        <b/>
        <sz val="9"/>
        <color indexed="10"/>
        <rFont val="Calibri"/>
        <family val="2"/>
      </rPr>
      <t>(6)</t>
    </r>
    <r>
      <rPr>
        <sz val="11"/>
        <rFont val="Calibri"/>
        <family val="2"/>
      </rPr>
      <t xml:space="preserve"> - Solar plant is direct assigned to the respective jurisdiction and the retail distribution costs are direct assigned to each jurisdiction based on WP - Distribution Support.</t>
    </r>
  </si>
  <si>
    <r>
      <rPr>
        <b/>
        <sz val="9"/>
        <color rgb="FFFF0000"/>
        <rFont val="Calibri"/>
        <family val="2"/>
      </rPr>
      <t xml:space="preserve">(7) </t>
    </r>
    <r>
      <rPr>
        <sz val="11"/>
        <rFont val="Calibri"/>
        <family val="2"/>
      </rPr>
      <t>- Kodiak is currently being recorded in distribution plant and direct assigned to the MO jurisdiction. After review it was determined Kodiak is serving more than just the Missouri jurisdiction. At this time the Kodiak 361 balance is going to be reclassed into the general plant and allocated across the jurisdictions. The monthly Kodiak balances were obtained from Property Accounting and saved in the monthly 4-state folder.</t>
    </r>
  </si>
  <si>
    <r>
      <rPr>
        <b/>
        <sz val="9"/>
        <color indexed="10"/>
        <rFont val="Calibri"/>
        <family val="2"/>
      </rPr>
      <t>(8)</t>
    </r>
    <r>
      <rPr>
        <sz val="11"/>
        <rFont val="Calibri"/>
        <family val="2"/>
      </rPr>
      <t xml:space="preserve"> - This is to reclass the Empire costs related to intangible wind plant from the non-wind intangible FERC account and into the respective windfarms intangible plant accounts.</t>
    </r>
  </si>
  <si>
    <r>
      <rPr>
        <b/>
        <sz val="9"/>
        <color indexed="10"/>
        <rFont val="Calibri"/>
        <family val="2"/>
      </rPr>
      <t>(9)</t>
    </r>
    <r>
      <rPr>
        <sz val="11"/>
        <rFont val="Calibri"/>
        <family val="2"/>
      </rPr>
      <t xml:space="preserve"> - This balance is related to inventory rather than unitized plant in service and is being reclassed to the 154000 account. </t>
    </r>
  </si>
  <si>
    <t>Source:</t>
  </si>
  <si>
    <t>See Reference column (c).</t>
  </si>
  <si>
    <t>Purpose:</t>
  </si>
  <si>
    <t>To determine the total company, as well as, jurisidictional amounts of plant in service.</t>
  </si>
  <si>
    <t>Manually keyed numbers</t>
  </si>
  <si>
    <t>WP - Accumulated Depreciation/Amortization</t>
  </si>
  <si>
    <t>INTANGIBLE PLANT</t>
  </si>
  <si>
    <t>(10)</t>
  </si>
  <si>
    <r>
      <t>Total Intangible Plant Accumulated Amortization:</t>
    </r>
    <r>
      <rPr>
        <b/>
        <sz val="9"/>
        <color indexed="10"/>
        <rFont val="Calibri"/>
        <family val="2"/>
      </rPr>
      <t xml:space="preserve"> </t>
    </r>
  </si>
  <si>
    <t>WP - AD Wind</t>
  </si>
  <si>
    <r>
      <t>Total Intangible Plant Accumulated Amortization w/ Wind:</t>
    </r>
    <r>
      <rPr>
        <b/>
        <sz val="9"/>
        <color indexed="10"/>
        <rFont val="Calibri"/>
        <family val="2"/>
      </rPr>
      <t xml:space="preserve"> </t>
    </r>
  </si>
  <si>
    <t>311.05R</t>
  </si>
  <si>
    <t>312.05R</t>
  </si>
  <si>
    <t xml:space="preserve">Boiler Plant Equipment </t>
  </si>
  <si>
    <t>314.05R</t>
  </si>
  <si>
    <t xml:space="preserve">Turbogenerator Units </t>
  </si>
  <si>
    <t>315.05R</t>
  </si>
  <si>
    <r>
      <t>Accessory Electric Equipment</t>
    </r>
    <r>
      <rPr>
        <b/>
        <sz val="9"/>
        <color indexed="10"/>
        <rFont val="Calibri"/>
        <family val="2"/>
      </rPr>
      <t xml:space="preserve"> </t>
    </r>
  </si>
  <si>
    <t>316.05R</t>
  </si>
  <si>
    <r>
      <t>Misc Power Plant Equipment</t>
    </r>
    <r>
      <rPr>
        <b/>
        <sz val="11"/>
        <color indexed="10"/>
        <rFont val="Calibri"/>
        <family val="2"/>
      </rPr>
      <t xml:space="preserve"> </t>
    </r>
  </si>
  <si>
    <t>Total Production Plant Accumulated Depreciation:</t>
  </si>
  <si>
    <t>Total Production Plant Accumulated Depreciation w/ Wind:</t>
  </si>
  <si>
    <r>
      <t>TRANSMISSION PLANT</t>
    </r>
    <r>
      <rPr>
        <b/>
        <sz val="9"/>
        <color rgb="FFFF0000"/>
        <rFont val="Calibri"/>
        <family val="2"/>
      </rPr>
      <t xml:space="preserve"> </t>
    </r>
  </si>
  <si>
    <r>
      <t>Total Transmission Plant Accumulated Depreciation:</t>
    </r>
    <r>
      <rPr>
        <b/>
        <sz val="9"/>
        <color indexed="10"/>
        <rFont val="Calibri"/>
        <family val="2"/>
      </rPr>
      <t xml:space="preserve"> </t>
    </r>
  </si>
  <si>
    <r>
      <t>Total Transmission Plant Accumulated Depreciation w/ Wind:</t>
    </r>
    <r>
      <rPr>
        <b/>
        <sz val="9"/>
        <color indexed="10"/>
        <rFont val="Calibri"/>
        <family val="2"/>
      </rPr>
      <t xml:space="preserve"> </t>
    </r>
  </si>
  <si>
    <r>
      <t>DISTRIBUTION PLANT</t>
    </r>
    <r>
      <rPr>
        <b/>
        <sz val="9"/>
        <color rgb="FFFF0000"/>
        <rFont val="Calibri"/>
        <family val="2"/>
      </rPr>
      <t xml:space="preserve"> </t>
    </r>
  </si>
  <si>
    <t>Total Distribution Plant Accumulated Depreciation:</t>
  </si>
  <si>
    <t>391.LS</t>
  </si>
  <si>
    <t>Total General Plant Accumulated Depreciation:</t>
  </si>
  <si>
    <t>Total Accumulated Depreciation/Amortization:</t>
  </si>
  <si>
    <t>WP - PIS Detail, (D)</t>
  </si>
  <si>
    <t>Total Accumulated Depreciation/Amortization w/ Wind:</t>
  </si>
  <si>
    <r>
      <rPr>
        <b/>
        <sz val="9"/>
        <color indexed="10"/>
        <rFont val="Calibri"/>
        <family val="2"/>
      </rPr>
      <t>(5)</t>
    </r>
    <r>
      <rPr>
        <b/>
        <sz val="11"/>
        <rFont val="Calibri"/>
        <family val="2"/>
      </rPr>
      <t xml:space="preserve"> - Intangible/General Plant Allocator:</t>
    </r>
  </si>
  <si>
    <r>
      <rPr>
        <b/>
        <sz val="9"/>
        <color indexed="10"/>
        <rFont val="Calibri"/>
        <family val="2"/>
      </rPr>
      <t>(6)</t>
    </r>
    <r>
      <rPr>
        <b/>
        <sz val="11"/>
        <rFont val="Calibri"/>
        <family val="2"/>
      </rPr>
      <t xml:space="preserve"> - Distribution Allocator:</t>
    </r>
  </si>
  <si>
    <t>WP - AD Distribution Plant Allocator</t>
  </si>
  <si>
    <t>Based on percentage allocation of jurisdictional portion of total company depreciable Distribution Plant.</t>
  </si>
  <si>
    <r>
      <rPr>
        <b/>
        <sz val="9"/>
        <color indexed="10"/>
        <rFont val="Calibri"/>
        <family val="2"/>
      </rPr>
      <t>(7)</t>
    </r>
    <r>
      <rPr>
        <sz val="11"/>
        <rFont val="Calibri"/>
        <family val="2"/>
      </rPr>
      <t xml:space="preserve"> -  Regulatory Amortization as stipulated in Missouri Docket No. ER-2011-0004.</t>
    </r>
  </si>
  <si>
    <r>
      <rPr>
        <b/>
        <sz val="9"/>
        <color indexed="10"/>
        <rFont val="Calibri"/>
        <family val="2"/>
      </rPr>
      <t>(8)</t>
    </r>
    <r>
      <rPr>
        <sz val="11"/>
        <rFont val="Calibri"/>
        <family val="2"/>
      </rPr>
      <t xml:space="preserve"> -  Direct assigned to the appropriate jurisdiction.</t>
    </r>
  </si>
  <si>
    <r>
      <rPr>
        <b/>
        <sz val="9"/>
        <color rgb="FFFF0000"/>
        <rFont val="Calibri"/>
        <family val="2"/>
      </rPr>
      <t xml:space="preserve">(9) </t>
    </r>
    <r>
      <rPr>
        <sz val="11"/>
        <rFont val="Calibri"/>
        <family val="2"/>
      </rPr>
      <t>- This amounts are the accumulated depreciation for the Kodiak assets that were reclassed on the plant in service tab. The monthly Kodiak balances were obtained from Property Accounting and saved in the monthly 4-state folder.</t>
    </r>
  </si>
  <si>
    <r>
      <rPr>
        <b/>
        <sz val="9"/>
        <color indexed="10"/>
        <rFont val="Calibri"/>
        <family val="2"/>
      </rPr>
      <t>(10)</t>
    </r>
    <r>
      <rPr>
        <sz val="11"/>
        <rFont val="Calibri"/>
        <family val="2"/>
      </rPr>
      <t xml:space="preserve"> - This is to reclass the Empire costs related to intangible wind plant from the non-wind intangible FERC account and into the respective windfarms intangible plant accounts. </t>
    </r>
  </si>
  <si>
    <r>
      <rPr>
        <b/>
        <sz val="9"/>
        <color rgb="FFFF0000"/>
        <rFont val="Calibri"/>
        <family val="2"/>
      </rPr>
      <t>(11)</t>
    </r>
    <r>
      <rPr>
        <sz val="11"/>
        <rFont val="Calibri"/>
        <family val="2"/>
      </rPr>
      <t xml:space="preserve"> - This variance is from a transfer that was booked incorrectly in January 2025. 338-34-U$ELFR-3153-10620-KPE-ARO was a new depreciation group created for FERC 898. The group was setup with the incorrect accounts and due to this issue, the ARO reserve posted to 108000 rather than 108151. Property accounting identified the issue and reclassed the reserve balances in January 2025 to 19108151; however, the R1 topside entry was prepared incorrectly without the posted reserve adjustment. The R1 topside entry balance was reversed from account 108000 to 108151 in February 2025.</t>
    </r>
  </si>
  <si>
    <r>
      <rPr>
        <b/>
        <sz val="9"/>
        <color rgb="FFFF0000"/>
        <rFont val="Calibri"/>
        <family val="2"/>
      </rPr>
      <t>(12)</t>
    </r>
    <r>
      <rPr>
        <sz val="11"/>
        <rFont val="Calibri"/>
        <family val="2"/>
      </rPr>
      <t xml:space="preserve"> - This variance is from a transfer that was booked incorrectly in January 2025.  338.13U$ELFR-3111-10319-PROSP-ARO was a new depreciation group created for FERC 898. The group was setup with the incorrect accounts and due to this issue, the ARO reserve posted to 108000 rather than 108151. Property accounting identified the issue and reclassed the reserve balances in January 2025 to 19108151; however, the R1 topside entry was prepared incorrectly without the posted reserve adjustment. The R1 topside entry balance was reversed from account 108000 to 108151 in February 2025.</t>
    </r>
  </si>
  <si>
    <t>To determine the total company, as well as, jurisidictional amounts of accumulated depreciation.</t>
  </si>
  <si>
    <t>JAR-S-11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</si>
</sst>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 #,##0.000000000_);_(* \(#,##0.000000000\);_(* &quot;-&quot;??_);_(@_)"/>
    <numFmt numFmtId="168" formatCode="_(* #,##0.0000_);_(* \(#,##0.0000\);_(* &quot;-&quot;??_);_(@_)"/>
    <numFmt numFmtId="169" formatCode="0.0000%"/>
  </numFmts>
  <fonts count="28" x14ac:knownFonts="1">
    <font>
      <sz val="10"/>
      <name val="Arial"/>
      <family val="2"/>
    </font>
    <font>
      <sz val="11"/>
      <color theme="1"/>
      <name val="Calibri"/>
      <family val="2"/>
      <scheme val="minor"/>
    </font>
    <font>
      <sz val="11"/>
      <color rgb="FFFF0000"/>
      <name val="Calibri"/>
      <family val="2"/>
      <scheme val="minor"/>
    </font>
    <font>
      <sz val="12"/>
      <name val="Tms Rmn"/>
    </font>
    <font>
      <b/>
      <sz val="11"/>
      <name val="Calibri"/>
      <family val="2"/>
    </font>
    <font>
      <u/>
      <sz val="10"/>
      <color theme="10"/>
      <name val="Arial"/>
      <family val="2"/>
    </font>
    <font>
      <sz val="10"/>
      <name val="Arial"/>
      <family val="2"/>
    </font>
    <font>
      <sz val="11"/>
      <name val="Calibri"/>
      <family val="2"/>
    </font>
    <font>
      <sz val="11"/>
      <color indexed="8"/>
      <name val="Calibri"/>
      <family val="2"/>
    </font>
    <font>
      <b/>
      <u/>
      <sz val="11"/>
      <name val="Calibri"/>
      <family val="2"/>
    </font>
    <font>
      <sz val="9"/>
      <color rgb="FFFF0000"/>
      <name val="Calibri"/>
      <family val="2"/>
    </font>
    <font>
      <b/>
      <sz val="11"/>
      <color rgb="FFFF0000"/>
      <name val="Calibri"/>
      <family val="2"/>
      <scheme val="minor"/>
    </font>
    <font>
      <b/>
      <sz val="11"/>
      <color indexed="10"/>
      <name val="Calibri"/>
      <family val="2"/>
    </font>
    <font>
      <b/>
      <sz val="9"/>
      <color rgb="FFFF0000"/>
      <name val="Calibri"/>
      <family val="2"/>
    </font>
    <font>
      <b/>
      <sz val="9"/>
      <color indexed="10"/>
      <name val="Calibri"/>
      <family val="2"/>
    </font>
    <font>
      <sz val="11"/>
      <name val="Calibri"/>
      <family val="2"/>
      <scheme val="minor"/>
    </font>
    <font>
      <b/>
      <u/>
      <sz val="11"/>
      <color indexed="8"/>
      <name val="Calibri"/>
      <family val="2"/>
    </font>
    <font>
      <sz val="11"/>
      <color theme="1"/>
      <name val="Calibri"/>
      <family val="2"/>
    </font>
    <font>
      <sz val="11"/>
      <color rgb="FFFF0000"/>
      <name val="Calibri"/>
      <family val="2"/>
    </font>
    <font>
      <b/>
      <sz val="11"/>
      <color indexed="10"/>
      <name val="Calibri"/>
      <family val="2"/>
      <scheme val="minor"/>
    </font>
    <font>
      <b/>
      <u/>
      <sz val="11"/>
      <name val="Calibri"/>
      <family val="2"/>
      <scheme val="minor"/>
    </font>
    <font>
      <sz val="11"/>
      <color indexed="10"/>
      <name val="Calibri"/>
      <family val="2"/>
      <scheme val="minor"/>
    </font>
    <font>
      <sz val="11"/>
      <color indexed="10"/>
      <name val="Calibri"/>
      <family val="2"/>
    </font>
    <font>
      <sz val="10"/>
      <color indexed="10"/>
      <name val="Calibri"/>
      <family val="2"/>
    </font>
    <font>
      <sz val="10"/>
      <name val="Calibri"/>
      <family val="2"/>
    </font>
    <font>
      <b/>
      <sz val="9"/>
      <color rgb="FFFF0000"/>
      <name val="Calibri"/>
      <family val="2"/>
      <scheme val="minor"/>
    </font>
    <font>
      <b/>
      <sz val="11"/>
      <color indexed="8"/>
      <name val="Calibri"/>
      <family val="2"/>
    </font>
    <font>
      <b/>
      <sz val="11"/>
      <color rgb="FFFF0000"/>
      <name val="Calibri"/>
      <family val="2"/>
    </font>
  </fonts>
  <fills count="2">
    <fill>
      <patternFill patternType="none"/>
    </fill>
    <fill>
      <patternFill patternType="gray125"/>
    </fill>
  </fills>
  <borders count="2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double">
        <color indexed="64"/>
      </bottom>
      <diagonal/>
    </border>
    <border>
      <left/>
      <right/>
      <top style="double">
        <color indexed="64"/>
      </top>
      <bottom style="double">
        <color indexed="64"/>
      </bottom>
      <diagonal/>
    </border>
  </borders>
  <cellStyleXfs count="14">
    <xf numFmtId="0" fontId="0" fillId="0" borderId="0"/>
    <xf numFmtId="44" fontId="6" fillId="0" borderId="0" applyFont="0" applyFill="0" applyBorder="0" applyAlignment="0" applyProtection="0"/>
    <xf numFmtId="9" fontId="6" fillId="0" borderId="0" applyFont="0" applyFill="0" applyBorder="0" applyAlignment="0" applyProtection="0"/>
    <xf numFmtId="0" fontId="5" fillId="0" borderId="0" applyNumberFormat="0" applyFill="0" applyBorder="0" applyAlignment="0" applyProtection="0"/>
    <xf numFmtId="0" fontId="3" fillId="0" borderId="0"/>
    <xf numFmtId="0" fontId="1" fillId="0" borderId="0"/>
    <xf numFmtId="43" fontId="8" fillId="0" borderId="0" applyFont="0" applyFill="0" applyBorder="0" applyAlignment="0" applyProtection="0"/>
    <xf numFmtId="43" fontId="6" fillId="0" borderId="0" applyFont="0" applyFill="0" applyBorder="0" applyAlignment="0" applyProtection="0"/>
    <xf numFmtId="44" fontId="8" fillId="0" borderId="0" applyFont="0" applyFill="0" applyBorder="0" applyAlignment="0" applyProtection="0"/>
    <xf numFmtId="0" fontId="5" fillId="0" borderId="0" applyNumberFormat="0" applyFill="0" applyBorder="0" applyAlignment="0" applyProtection="0"/>
    <xf numFmtId="43" fontId="8" fillId="0" borderId="0" applyFont="0" applyFill="0" applyBorder="0" applyAlignment="0" applyProtection="0"/>
    <xf numFmtId="0" fontId="6" fillId="0" borderId="0"/>
    <xf numFmtId="0" fontId="6" fillId="0" borderId="0"/>
    <xf numFmtId="0" fontId="1" fillId="0" borderId="0"/>
  </cellStyleXfs>
  <cellXfs count="170">
    <xf numFmtId="0" fontId="0" fillId="0" borderId="0" xfId="0"/>
    <xf numFmtId="0" fontId="11" fillId="0" borderId="0" xfId="3" applyFont="1" applyFill="1" applyBorder="1" applyAlignment="1">
      <alignment horizontal="center"/>
    </xf>
    <xf numFmtId="165" fontId="7" fillId="0" borderId="0" xfId="1" applyNumberFormat="1" applyFont="1" applyFill="1" applyBorder="1"/>
    <xf numFmtId="166" fontId="7" fillId="0" borderId="0" xfId="6" applyNumberFormat="1" applyFont="1" applyFill="1" applyBorder="1" applyProtection="1"/>
    <xf numFmtId="166" fontId="7" fillId="0" borderId="0" xfId="6" applyNumberFormat="1" applyFont="1" applyFill="1" applyProtection="1"/>
    <xf numFmtId="165" fontId="7" fillId="0" borderId="0" xfId="1" applyNumberFormat="1" applyFont="1" applyFill="1"/>
    <xf numFmtId="0" fontId="13" fillId="0" borderId="0" xfId="1" quotePrefix="1" applyNumberFormat="1" applyFont="1" applyFill="1" applyBorder="1" applyAlignment="1"/>
    <xf numFmtId="166" fontId="7" fillId="0" borderId="0" xfId="7" applyNumberFormat="1" applyFont="1" applyFill="1" applyBorder="1"/>
    <xf numFmtId="166" fontId="7" fillId="0" borderId="0" xfId="7" applyNumberFormat="1" applyFont="1" applyFill="1"/>
    <xf numFmtId="166" fontId="7" fillId="0" borderId="0" xfId="6" applyNumberFormat="1" applyFont="1" applyFill="1"/>
    <xf numFmtId="166" fontId="7" fillId="0" borderId="8" xfId="7" applyNumberFormat="1" applyFont="1" applyFill="1" applyBorder="1" applyProtection="1"/>
    <xf numFmtId="165" fontId="7" fillId="0" borderId="0" xfId="8" applyNumberFormat="1" applyFont="1" applyFill="1" applyBorder="1"/>
    <xf numFmtId="165" fontId="7" fillId="0" borderId="0" xfId="8" applyNumberFormat="1" applyFont="1" applyFill="1" applyBorder="1" applyProtection="1"/>
    <xf numFmtId="166" fontId="7" fillId="0" borderId="8" xfId="6" applyNumberFormat="1" applyFont="1" applyFill="1" applyBorder="1"/>
    <xf numFmtId="166" fontId="7" fillId="0" borderId="0" xfId="6" applyNumberFormat="1" applyFont="1" applyFill="1" applyBorder="1"/>
    <xf numFmtId="166" fontId="7" fillId="0" borderId="0" xfId="7" applyNumberFormat="1" applyFont="1" applyFill="1" applyBorder="1" applyProtection="1"/>
    <xf numFmtId="0" fontId="11" fillId="0" borderId="0" xfId="9" applyFont="1" applyFill="1" applyBorder="1" applyAlignment="1">
      <alignment horizontal="center"/>
    </xf>
    <xf numFmtId="166" fontId="7" fillId="0" borderId="9" xfId="7" applyNumberFormat="1" applyFont="1" applyFill="1" applyBorder="1" applyProtection="1"/>
    <xf numFmtId="166" fontId="4" fillId="0" borderId="0" xfId="7" applyNumberFormat="1" applyFont="1" applyFill="1" applyBorder="1"/>
    <xf numFmtId="166" fontId="7" fillId="0" borderId="0" xfId="10" applyNumberFormat="1" applyFont="1" applyFill="1" applyBorder="1" applyProtection="1"/>
    <xf numFmtId="166" fontId="7" fillId="0" borderId="0" xfId="10" applyNumberFormat="1" applyFont="1" applyFill="1" applyProtection="1"/>
    <xf numFmtId="10" fontId="7" fillId="0" borderId="0" xfId="6" applyNumberFormat="1" applyFont="1" applyFill="1" applyBorder="1"/>
    <xf numFmtId="10" fontId="7" fillId="0" borderId="10" xfId="6" applyNumberFormat="1" applyFont="1" applyFill="1" applyBorder="1"/>
    <xf numFmtId="0" fontId="13" fillId="0" borderId="10" xfId="1" quotePrefix="1" applyNumberFormat="1" applyFont="1" applyFill="1" applyBorder="1" applyAlignment="1"/>
    <xf numFmtId="10" fontId="7" fillId="0" borderId="10" xfId="2" applyNumberFormat="1" applyFont="1" applyFill="1" applyBorder="1"/>
    <xf numFmtId="10" fontId="7" fillId="0" borderId="0" xfId="2" applyNumberFormat="1" applyFont="1" applyFill="1" applyBorder="1"/>
    <xf numFmtId="168" fontId="7" fillId="0" borderId="0" xfId="6" applyNumberFormat="1" applyFont="1" applyFill="1"/>
    <xf numFmtId="166" fontId="7" fillId="0" borderId="9" xfId="7" applyNumberFormat="1" applyFont="1" applyFill="1" applyBorder="1"/>
    <xf numFmtId="166" fontId="7" fillId="0" borderId="9" xfId="6" applyNumberFormat="1" applyFont="1" applyFill="1" applyBorder="1"/>
    <xf numFmtId="166" fontId="18" fillId="0" borderId="0" xfId="6" applyNumberFormat="1" applyFont="1" applyFill="1"/>
    <xf numFmtId="166" fontId="13" fillId="0" borderId="0" xfId="7" quotePrefix="1" applyNumberFormat="1" applyFont="1" applyFill="1" applyBorder="1" applyAlignment="1"/>
    <xf numFmtId="0" fontId="2" fillId="0" borderId="15" xfId="3" applyNumberFormat="1" applyFont="1" applyFill="1" applyBorder="1" applyAlignment="1">
      <alignment horizontal="center"/>
    </xf>
    <xf numFmtId="0" fontId="2" fillId="0" borderId="15" xfId="9" applyNumberFormat="1" applyFont="1" applyFill="1" applyBorder="1" applyAlignment="1">
      <alignment horizontal="center"/>
    </xf>
    <xf numFmtId="10" fontId="7" fillId="0" borderId="0" xfId="2" applyNumberFormat="1" applyFont="1" applyFill="1" applyBorder="1" applyAlignment="1">
      <alignment wrapText="1"/>
    </xf>
    <xf numFmtId="166" fontId="7" fillId="0" borderId="8" xfId="7" applyNumberFormat="1" applyFont="1" applyFill="1" applyBorder="1"/>
    <xf numFmtId="169" fontId="7" fillId="0" borderId="0" xfId="2" applyNumberFormat="1" applyFont="1" applyFill="1"/>
    <xf numFmtId="10" fontId="7" fillId="0" borderId="0" xfId="2" applyNumberFormat="1" applyFont="1" applyFill="1"/>
    <xf numFmtId="43" fontId="7" fillId="0" borderId="0" xfId="6" applyFont="1" applyFill="1"/>
    <xf numFmtId="43" fontId="7" fillId="0" borderId="0" xfId="7" applyFont="1" applyFill="1" applyBorder="1"/>
    <xf numFmtId="43" fontId="18" fillId="0" borderId="0" xfId="7" applyFont="1" applyFill="1" applyBorder="1"/>
    <xf numFmtId="0" fontId="4" fillId="0" borderId="0" xfId="4" applyFont="1" applyAlignment="1">
      <alignment horizontal="right"/>
    </xf>
    <xf numFmtId="0" fontId="5" fillId="0" borderId="0" xfId="3" applyFill="1"/>
    <xf numFmtId="0" fontId="7" fillId="0" borderId="0" xfId="0" applyFont="1"/>
    <xf numFmtId="0" fontId="7" fillId="0" borderId="0" xfId="4" applyFont="1" applyAlignment="1">
      <alignment horizontal="right"/>
    </xf>
    <xf numFmtId="0" fontId="4" fillId="0" borderId="0" xfId="4" applyFont="1" applyAlignment="1">
      <alignment horizontal="centerContinuous"/>
    </xf>
    <xf numFmtId="0" fontId="7" fillId="0" borderId="0" xfId="4" applyFont="1" applyAlignment="1">
      <alignment horizontal="centerContinuous"/>
    </xf>
    <xf numFmtId="0" fontId="8" fillId="0" borderId="0" xfId="5" applyFont="1"/>
    <xf numFmtId="4" fontId="4" fillId="0" borderId="0" xfId="4" applyNumberFormat="1" applyFont="1" applyAlignment="1">
      <alignment horizontal="centerContinuous"/>
    </xf>
    <xf numFmtId="0" fontId="4" fillId="0" borderId="0" xfId="4" applyFont="1" applyAlignment="1">
      <alignment horizontal="center"/>
    </xf>
    <xf numFmtId="0" fontId="7" fillId="0" borderId="0" xfId="4" applyFont="1" applyAlignment="1">
      <alignment horizontal="center"/>
    </xf>
    <xf numFmtId="1" fontId="7" fillId="0" borderId="0" xfId="4" quotePrefix="1" applyNumberFormat="1" applyFont="1" applyAlignment="1">
      <alignment horizontal="center"/>
    </xf>
    <xf numFmtId="1" fontId="7" fillId="0" borderId="0" xfId="4" applyNumberFormat="1" applyFont="1" applyAlignment="1">
      <alignment horizontal="center"/>
    </xf>
    <xf numFmtId="0" fontId="7" fillId="0" borderId="0" xfId="4" applyFont="1"/>
    <xf numFmtId="0" fontId="7" fillId="0" borderId="2" xfId="4" applyFont="1" applyBorder="1" applyAlignment="1">
      <alignment horizontal="center" wrapText="1"/>
    </xf>
    <xf numFmtId="4" fontId="7" fillId="0" borderId="3" xfId="4" applyNumberFormat="1" applyFont="1" applyBorder="1" applyAlignment="1">
      <alignment horizontal="center"/>
    </xf>
    <xf numFmtId="4" fontId="7" fillId="0" borderId="0" xfId="4" applyNumberFormat="1" applyFont="1" applyAlignment="1">
      <alignment horizontal="center"/>
    </xf>
    <xf numFmtId="0" fontId="7" fillId="0" borderId="3" xfId="4" applyFont="1" applyBorder="1"/>
    <xf numFmtId="0" fontId="7" fillId="0" borderId="2" xfId="4" applyFont="1" applyBorder="1" applyAlignment="1">
      <alignment horizontal="center"/>
    </xf>
    <xf numFmtId="0" fontId="7" fillId="0" borderId="5" xfId="4" applyFont="1" applyBorder="1" applyAlignment="1">
      <alignment horizontal="center"/>
    </xf>
    <xf numFmtId="0" fontId="7" fillId="0" borderId="1" xfId="4" applyFont="1" applyBorder="1" applyAlignment="1">
      <alignment horizontal="center" wrapText="1"/>
    </xf>
    <xf numFmtId="0" fontId="7" fillId="0" borderId="1" xfId="4" applyFont="1" applyBorder="1" applyAlignment="1">
      <alignment horizontal="center"/>
    </xf>
    <xf numFmtId="4" fontId="7" fillId="0" borderId="7" xfId="4" applyNumberFormat="1" applyFont="1" applyBorder="1" applyAlignment="1">
      <alignment horizontal="center"/>
    </xf>
    <xf numFmtId="0" fontId="7" fillId="0" borderId="7" xfId="4" applyFont="1" applyBorder="1" applyAlignment="1">
      <alignment horizontal="center" wrapText="1"/>
    </xf>
    <xf numFmtId="0" fontId="7" fillId="0" borderId="4" xfId="4" applyFont="1" applyBorder="1" applyAlignment="1">
      <alignment horizontal="center" wrapText="1"/>
    </xf>
    <xf numFmtId="0" fontId="7" fillId="0" borderId="5" xfId="4" applyFont="1" applyBorder="1" applyAlignment="1">
      <alignment horizontal="center" wrapText="1"/>
    </xf>
    <xf numFmtId="0" fontId="7" fillId="0" borderId="6" xfId="4" applyFont="1" applyBorder="1" applyAlignment="1">
      <alignment horizontal="center" wrapText="1"/>
    </xf>
    <xf numFmtId="0" fontId="7" fillId="0" borderId="0" xfId="4" applyFont="1" applyAlignment="1">
      <alignment horizontal="center" wrapText="1"/>
    </xf>
    <xf numFmtId="4" fontId="7" fillId="0" borderId="0" xfId="4" quotePrefix="1" applyNumberFormat="1" applyFont="1" applyAlignment="1">
      <alignment horizontal="center"/>
    </xf>
    <xf numFmtId="49" fontId="7" fillId="0" borderId="0" xfId="4" quotePrefix="1" applyNumberFormat="1" applyFont="1" applyAlignment="1">
      <alignment horizontal="center"/>
    </xf>
    <xf numFmtId="0" fontId="9" fillId="0" borderId="0" xfId="4" applyFont="1"/>
    <xf numFmtId="0" fontId="4" fillId="0" borderId="0" xfId="0" applyFont="1"/>
    <xf numFmtId="1" fontId="8" fillId="0" borderId="0" xfId="4" applyNumberFormat="1" applyFont="1" applyAlignment="1">
      <alignment horizontal="center"/>
    </xf>
    <xf numFmtId="164" fontId="8" fillId="0" borderId="0" xfId="4" applyNumberFormat="1" applyFont="1" applyAlignment="1">
      <alignment horizontal="center"/>
    </xf>
    <xf numFmtId="0" fontId="8" fillId="0" borderId="0" xfId="4" applyFont="1"/>
    <xf numFmtId="0" fontId="12" fillId="0" borderId="0" xfId="4" applyFont="1"/>
    <xf numFmtId="0" fontId="11" fillId="0" borderId="0" xfId="4" applyFont="1" applyAlignment="1">
      <alignment horizontal="center"/>
    </xf>
    <xf numFmtId="1" fontId="8" fillId="0" borderId="0" xfId="5" applyNumberFormat="1" applyFont="1"/>
    <xf numFmtId="0" fontId="11" fillId="0" borderId="0" xfId="5" applyFont="1"/>
    <xf numFmtId="166" fontId="7" fillId="0" borderId="0" xfId="0" applyNumberFormat="1" applyFont="1"/>
    <xf numFmtId="166" fontId="7" fillId="0" borderId="0" xfId="4" applyNumberFormat="1" applyFont="1"/>
    <xf numFmtId="1" fontId="7" fillId="0" borderId="0" xfId="0" applyNumberFormat="1" applyFont="1"/>
    <xf numFmtId="0" fontId="11" fillId="0" borderId="0" xfId="0" applyFont="1"/>
    <xf numFmtId="167" fontId="7" fillId="0" borderId="0" xfId="0" applyNumberFormat="1" applyFont="1"/>
    <xf numFmtId="0" fontId="9" fillId="0" borderId="0" xfId="4" applyFont="1" applyAlignment="1">
      <alignment horizontal="left"/>
    </xf>
    <xf numFmtId="0" fontId="4" fillId="0" borderId="0" xfId="4" applyFont="1" applyAlignment="1">
      <alignment horizontal="left"/>
    </xf>
    <xf numFmtId="2" fontId="8" fillId="0" borderId="0" xfId="4" applyNumberFormat="1" applyFont="1" applyAlignment="1">
      <alignment horizontal="center"/>
    </xf>
    <xf numFmtId="0" fontId="15" fillId="0" borderId="0" xfId="0" applyFont="1" applyAlignment="1">
      <alignment horizontal="left"/>
    </xf>
    <xf numFmtId="164" fontId="8" fillId="0" borderId="0" xfId="4" applyNumberFormat="1" applyFont="1" applyAlignment="1">
      <alignment horizontal="left"/>
    </xf>
    <xf numFmtId="0" fontId="16" fillId="0" borderId="0" xfId="4" applyFont="1"/>
    <xf numFmtId="0" fontId="11" fillId="0" borderId="0" xfId="4" applyFont="1"/>
    <xf numFmtId="43" fontId="7" fillId="0" borderId="0" xfId="0" applyNumberFormat="1" applyFont="1"/>
    <xf numFmtId="168" fontId="7" fillId="0" borderId="0" xfId="0" applyNumberFormat="1" applyFont="1"/>
    <xf numFmtId="166" fontId="17" fillId="0" borderId="0" xfId="4" applyNumberFormat="1" applyFont="1"/>
    <xf numFmtId="166" fontId="18" fillId="0" borderId="0" xfId="0" applyNumberFormat="1" applyFont="1"/>
    <xf numFmtId="0" fontId="15" fillId="0" borderId="0" xfId="0" applyFont="1" applyAlignment="1">
      <alignment horizontal="center"/>
    </xf>
    <xf numFmtId="0" fontId="18" fillId="0" borderId="0" xfId="0" applyFont="1" applyAlignment="1">
      <alignment horizontal="right"/>
    </xf>
    <xf numFmtId="0" fontId="18" fillId="0" borderId="0" xfId="0" applyFont="1"/>
    <xf numFmtId="0" fontId="16" fillId="0" borderId="0" xfId="5" applyFont="1"/>
    <xf numFmtId="0" fontId="7" fillId="0" borderId="0" xfId="0" applyFont="1" applyAlignment="1">
      <alignment horizontal="center"/>
    </xf>
    <xf numFmtId="166" fontId="4" fillId="0" borderId="10" xfId="7" applyNumberFormat="1" applyFont="1" applyFill="1" applyBorder="1"/>
    <xf numFmtId="165" fontId="4" fillId="0" borderId="0" xfId="1" applyNumberFormat="1" applyFont="1" applyFill="1" applyBorder="1"/>
    <xf numFmtId="165" fontId="18" fillId="0" borderId="0" xfId="0" applyNumberFormat="1" applyFont="1"/>
    <xf numFmtId="165" fontId="4" fillId="0" borderId="10" xfId="1" applyNumberFormat="1" applyFont="1" applyFill="1" applyBorder="1"/>
    <xf numFmtId="0" fontId="19" fillId="0" borderId="0" xfId="4" applyFont="1" applyAlignment="1">
      <alignment horizontal="center"/>
    </xf>
    <xf numFmtId="10" fontId="7" fillId="0" borderId="10" xfId="1" applyNumberFormat="1" applyFont="1" applyFill="1" applyBorder="1"/>
    <xf numFmtId="10" fontId="7" fillId="0" borderId="0" xfId="1" applyNumberFormat="1" applyFont="1" applyFill="1" applyBorder="1"/>
    <xf numFmtId="9" fontId="7" fillId="0" borderId="0" xfId="2" applyFont="1" applyFill="1" applyBorder="1"/>
    <xf numFmtId="0" fontId="15" fillId="0" borderId="0" xfId="0" applyFont="1"/>
    <xf numFmtId="0" fontId="15" fillId="0" borderId="0" xfId="11" applyFont="1" applyAlignment="1">
      <alignment horizontal="left"/>
    </xf>
    <xf numFmtId="0" fontId="9" fillId="0" borderId="0" xfId="0" applyFont="1"/>
    <xf numFmtId="44" fontId="7" fillId="0" borderId="0" xfId="0" applyNumberFormat="1" applyFont="1"/>
    <xf numFmtId="0" fontId="4" fillId="0" borderId="11" xfId="4" applyFont="1" applyBorder="1"/>
    <xf numFmtId="0" fontId="7" fillId="0" borderId="12" xfId="4" applyFont="1" applyBorder="1"/>
    <xf numFmtId="0" fontId="7" fillId="0" borderId="13" xfId="4" applyFont="1" applyBorder="1"/>
    <xf numFmtId="0" fontId="15" fillId="0" borderId="0" xfId="4" applyFont="1" applyAlignment="1">
      <alignment horizontal="center"/>
    </xf>
    <xf numFmtId="0" fontId="7" fillId="0" borderId="14" xfId="4" applyFont="1" applyBorder="1"/>
    <xf numFmtId="0" fontId="1" fillId="0" borderId="0" xfId="5"/>
    <xf numFmtId="10" fontId="7" fillId="0" borderId="0" xfId="4" applyNumberFormat="1" applyFont="1"/>
    <xf numFmtId="0" fontId="21" fillId="0" borderId="0" xfId="12" applyFont="1" applyAlignment="1">
      <alignment horizontal="right"/>
    </xf>
    <xf numFmtId="0" fontId="22" fillId="0" borderId="15" xfId="12" applyFont="1" applyBorder="1" applyAlignment="1">
      <alignment horizontal="center"/>
    </xf>
    <xf numFmtId="0" fontId="23" fillId="0" borderId="0" xfId="12" applyFont="1" applyAlignment="1">
      <alignment horizontal="right"/>
    </xf>
    <xf numFmtId="0" fontId="7" fillId="0" borderId="15" xfId="4" applyFont="1" applyBorder="1"/>
    <xf numFmtId="0" fontId="24" fillId="0" borderId="0" xfId="4" applyFont="1" applyAlignment="1">
      <alignment horizontal="center"/>
    </xf>
    <xf numFmtId="0" fontId="7" fillId="0" borderId="0" xfId="4" applyFont="1" applyAlignment="1">
      <alignment horizontal="left"/>
    </xf>
    <xf numFmtId="0" fontId="24" fillId="0" borderId="0" xfId="4" applyFont="1" applyAlignment="1">
      <alignment horizontal="left"/>
    </xf>
    <xf numFmtId="0" fontId="7" fillId="0" borderId="0" xfId="4" applyFont="1" applyAlignment="1">
      <alignment horizontal="left" wrapText="1"/>
    </xf>
    <xf numFmtId="0" fontId="24" fillId="0" borderId="0" xfId="4" applyFont="1" applyAlignment="1">
      <alignment horizontal="left" wrapText="1"/>
    </xf>
    <xf numFmtId="0" fontId="1" fillId="0" borderId="0" xfId="13"/>
    <xf numFmtId="0" fontId="22" fillId="0" borderId="0" xfId="12" applyFont="1" applyAlignment="1">
      <alignment horizontal="right"/>
    </xf>
    <xf numFmtId="0" fontId="7" fillId="0" borderId="0" xfId="4" applyFont="1" applyAlignment="1">
      <alignment wrapText="1"/>
    </xf>
    <xf numFmtId="10" fontId="7" fillId="0" borderId="0" xfId="4" applyNumberFormat="1" applyFont="1" applyAlignment="1">
      <alignment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xf>
    <xf numFmtId="0" fontId="7" fillId="0" borderId="2" xfId="0" applyFont="1" applyBorder="1"/>
    <xf numFmtId="0" fontId="20" fillId="0" borderId="0" xfId="11" applyFont="1" applyAlignment="1">
      <alignment horizontal="left"/>
    </xf>
    <xf numFmtId="0" fontId="7" fillId="0" borderId="19" xfId="4" applyFont="1" applyBorder="1" applyAlignment="1">
      <alignment horizontal="center"/>
    </xf>
    <xf numFmtId="0" fontId="7" fillId="0" borderId="7" xfId="4" applyFont="1" applyBorder="1" applyAlignment="1">
      <alignment horizontal="center"/>
    </xf>
    <xf numFmtId="0" fontId="13" fillId="0" borderId="0" xfId="0" quotePrefix="1" applyFont="1"/>
    <xf numFmtId="0" fontId="22" fillId="0" borderId="0" xfId="4" applyFont="1" applyAlignment="1">
      <alignment horizontal="center"/>
    </xf>
    <xf numFmtId="166" fontId="15" fillId="0" borderId="1" xfId="7" applyNumberFormat="1" applyFont="1" applyFill="1" applyBorder="1"/>
    <xf numFmtId="0" fontId="13" fillId="0" borderId="0" xfId="0" applyFont="1"/>
    <xf numFmtId="0" fontId="8" fillId="0" borderId="0" xfId="4" applyFont="1" applyAlignment="1">
      <alignment horizontal="center"/>
    </xf>
    <xf numFmtId="166" fontId="25" fillId="0" borderId="0" xfId="7" quotePrefix="1" applyNumberFormat="1" applyFont="1" applyFill="1" applyAlignment="1">
      <alignment horizontal="center"/>
    </xf>
    <xf numFmtId="0" fontId="12" fillId="0" borderId="0" xfId="4" applyFont="1" applyAlignment="1">
      <alignment horizontal="center"/>
    </xf>
    <xf numFmtId="0" fontId="26" fillId="0" borderId="0" xfId="4" applyFont="1" applyAlignment="1">
      <alignment horizontal="center"/>
    </xf>
    <xf numFmtId="2" fontId="7" fillId="0" borderId="0" xfId="0" applyNumberFormat="1" applyFont="1" applyAlignment="1">
      <alignment horizontal="center"/>
    </xf>
    <xf numFmtId="0" fontId="26" fillId="0" borderId="0" xfId="4" applyFont="1"/>
    <xf numFmtId="0" fontId="7" fillId="0" borderId="20" xfId="0" applyFont="1" applyBorder="1"/>
    <xf numFmtId="166" fontId="4" fillId="0" borderId="20" xfId="7" applyNumberFormat="1" applyFont="1" applyFill="1" applyBorder="1"/>
    <xf numFmtId="0" fontId="7" fillId="0" borderId="21" xfId="0" applyFont="1" applyBorder="1"/>
    <xf numFmtId="165" fontId="4" fillId="0" borderId="20" xfId="1" applyNumberFormat="1" applyFont="1" applyFill="1" applyBorder="1"/>
    <xf numFmtId="165" fontId="18" fillId="0" borderId="0" xfId="1" applyNumberFormat="1" applyFont="1" applyFill="1"/>
    <xf numFmtId="43" fontId="18" fillId="0" borderId="0" xfId="0" applyNumberFormat="1" applyFont="1"/>
    <xf numFmtId="0" fontId="27" fillId="0" borderId="0" xfId="0" quotePrefix="1" applyFont="1"/>
    <xf numFmtId="0" fontId="22" fillId="0" borderId="15" xfId="12" applyFont="1" applyBorder="1" applyAlignment="1">
      <alignment horizontal="right"/>
    </xf>
    <xf numFmtId="0" fontId="7" fillId="0" borderId="0" xfId="4" applyFont="1" applyAlignment="1">
      <alignment horizontal="left" vertical="top"/>
    </xf>
    <xf numFmtId="0" fontId="7" fillId="0" borderId="0" xfId="4" applyFont="1" applyAlignment="1">
      <alignment horizontal="left" vertical="top" wrapText="1"/>
    </xf>
    <xf numFmtId="0" fontId="4" fillId="0" borderId="0" xfId="4" applyFont="1"/>
    <xf numFmtId="0" fontId="7" fillId="0" borderId="0" xfId="4" applyFont="1" applyAlignment="1">
      <alignment horizontal="left" wrapText="1"/>
    </xf>
    <xf numFmtId="0" fontId="4" fillId="0" borderId="0" xfId="4" applyFont="1" applyAlignment="1">
      <alignment horizontal="right"/>
    </xf>
    <xf numFmtId="0" fontId="7" fillId="0" borderId="0" xfId="4" applyFont="1" applyAlignment="1">
      <alignment horizontal="right"/>
    </xf>
    <xf numFmtId="0" fontId="4" fillId="0" borderId="1" xfId="4" applyFont="1" applyBorder="1" applyAlignment="1">
      <alignment horizontal="center"/>
    </xf>
    <xf numFmtId="0" fontId="7" fillId="0" borderId="4" xfId="4" applyFont="1" applyBorder="1" applyAlignment="1">
      <alignment horizontal="center"/>
    </xf>
    <xf numFmtId="0" fontId="7" fillId="0" borderId="5" xfId="4" applyFont="1" applyBorder="1" applyAlignment="1">
      <alignment horizontal="center"/>
    </xf>
    <xf numFmtId="0" fontId="7" fillId="0" borderId="6" xfId="4" applyFont="1" applyBorder="1" applyAlignment="1">
      <alignment horizontal="center"/>
    </xf>
    <xf numFmtId="0" fontId="7" fillId="0" borderId="16" xfId="4" applyFont="1" applyBorder="1" applyAlignment="1">
      <alignment horizontal="left" wrapText="1"/>
    </xf>
    <xf numFmtId="0" fontId="7" fillId="0" borderId="17" xfId="4" applyFont="1" applyBorder="1" applyAlignment="1">
      <alignment horizontal="left" wrapText="1"/>
    </xf>
    <xf numFmtId="0" fontId="7" fillId="0" borderId="18" xfId="4" applyFont="1" applyBorder="1" applyAlignment="1">
      <alignment horizontal="left" wrapText="1"/>
    </xf>
    <xf numFmtId="0" fontId="7" fillId="0" borderId="0" xfId="4" applyFont="1" applyAlignment="1">
      <alignment horizontal="left" vertical="center" wrapText="1"/>
    </xf>
  </cellXfs>
  <cellStyles count="14">
    <cellStyle name="Comma 10" xfId="7" xr:uid="{3B26C6AD-C591-42F5-BDB4-3BE036E57BDD}"/>
    <cellStyle name="Comma 33" xfId="6" xr:uid="{29BC3FF1-461F-4445-AAA3-DFCA160CA267}"/>
    <cellStyle name="Comma 34" xfId="10" xr:uid="{CE077B76-C6A1-4D00-B1DA-95B6D204CA86}"/>
    <cellStyle name="Currency" xfId="1" builtinId="4"/>
    <cellStyle name="Currency 6 2" xfId="8" xr:uid="{99B66107-D288-42B7-8350-911073AAA818}"/>
    <cellStyle name="Hyperlink" xfId="3" builtinId="8"/>
    <cellStyle name="Hyperlink 4" xfId="9" xr:uid="{2A30C526-7918-4AB7-B04D-8EFBABE87549}"/>
    <cellStyle name="Normal" xfId="0" builtinId="0"/>
    <cellStyle name="Normal 10" xfId="12" xr:uid="{CA924AE7-60C3-410A-BA8E-0D19681F505A}"/>
    <cellStyle name="Normal 12" xfId="5" xr:uid="{3B0984A0-7C40-4BD8-A23D-046489227E63}"/>
    <cellStyle name="Normal 12 9" xfId="13" xr:uid="{BAE07DA7-7F63-4371-A500-E728558709B3}"/>
    <cellStyle name="Normal 2 2 2" xfId="11" xr:uid="{8DBB6389-5F96-405F-B8FB-1CAF712301E9}"/>
    <cellStyle name="Normal 2 7" xfId="4" xr:uid="{D5205D30-EE39-4248-9E15-54CD53000BF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641879</xdr:colOff>
      <xdr:row>14</xdr:row>
      <xdr:rowOff>25136</xdr:rowOff>
    </xdr:from>
    <xdr:to>
      <xdr:col>6</xdr:col>
      <xdr:colOff>642938</xdr:colOff>
      <xdr:row>16</xdr:row>
      <xdr:rowOff>142875</xdr:rowOff>
    </xdr:to>
    <xdr:cxnSp macro="">
      <xdr:nvCxnSpPr>
        <xdr:cNvPr id="2" name="Straight Arrow Connector 2">
          <a:extLst>
            <a:ext uri="{FF2B5EF4-FFF2-40B4-BE49-F238E27FC236}">
              <a16:creationId xmlns:a16="http://schemas.microsoft.com/office/drawing/2014/main" id="{4821C2C7-575A-4C23-899D-4FA06F8F9413}"/>
            </a:ext>
          </a:extLst>
        </xdr:cNvPr>
        <xdr:cNvCxnSpPr>
          <a:cxnSpLocks noChangeShapeType="1"/>
        </xdr:cNvCxnSpPr>
      </xdr:nvCxnSpPr>
      <xdr:spPr bwMode="auto">
        <a:xfrm>
          <a:off x="5794904" y="2911211"/>
          <a:ext cx="1059" cy="49873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592931</xdr:colOff>
      <xdr:row>38</xdr:row>
      <xdr:rowOff>10848</xdr:rowOff>
    </xdr:from>
    <xdr:to>
      <xdr:col>6</xdr:col>
      <xdr:colOff>592931</xdr:colOff>
      <xdr:row>42</xdr:row>
      <xdr:rowOff>172773</xdr:rowOff>
    </xdr:to>
    <xdr:cxnSp macro="">
      <xdr:nvCxnSpPr>
        <xdr:cNvPr id="3" name="Straight Arrow Connector 6">
          <a:extLst>
            <a:ext uri="{FF2B5EF4-FFF2-40B4-BE49-F238E27FC236}">
              <a16:creationId xmlns:a16="http://schemas.microsoft.com/office/drawing/2014/main" id="{3CBC8C89-767D-4FCA-A6F0-39F604CA1062}"/>
            </a:ext>
          </a:extLst>
        </xdr:cNvPr>
        <xdr:cNvCxnSpPr>
          <a:cxnSpLocks noChangeShapeType="1"/>
        </xdr:cNvCxnSpPr>
      </xdr:nvCxnSpPr>
      <xdr:spPr bwMode="auto">
        <a:xfrm flipH="1">
          <a:off x="5745956" y="7468923"/>
          <a:ext cx="0" cy="9239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606161</xdr:colOff>
      <xdr:row>45</xdr:row>
      <xdr:rowOff>182033</xdr:rowOff>
    </xdr:from>
    <xdr:to>
      <xdr:col>6</xdr:col>
      <xdr:colOff>606161</xdr:colOff>
      <xdr:row>52</xdr:row>
      <xdr:rowOff>20108</xdr:rowOff>
    </xdr:to>
    <xdr:cxnSp macro="">
      <xdr:nvCxnSpPr>
        <xdr:cNvPr id="4" name="Straight Arrow Connector 7">
          <a:extLst>
            <a:ext uri="{FF2B5EF4-FFF2-40B4-BE49-F238E27FC236}">
              <a16:creationId xmlns:a16="http://schemas.microsoft.com/office/drawing/2014/main" id="{10FE90E9-4BB9-4CF0-AA63-9633A71C685B}"/>
            </a:ext>
          </a:extLst>
        </xdr:cNvPr>
        <xdr:cNvCxnSpPr>
          <a:cxnSpLocks noChangeShapeType="1"/>
        </xdr:cNvCxnSpPr>
      </xdr:nvCxnSpPr>
      <xdr:spPr bwMode="auto">
        <a:xfrm flipH="1">
          <a:off x="5759186" y="8973608"/>
          <a:ext cx="0" cy="1171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617801</xdr:colOff>
      <xdr:row>55</xdr:row>
      <xdr:rowOff>38100</xdr:rowOff>
    </xdr:from>
    <xdr:to>
      <xdr:col>6</xdr:col>
      <xdr:colOff>617801</xdr:colOff>
      <xdr:row>62</xdr:row>
      <xdr:rowOff>57150</xdr:rowOff>
    </xdr:to>
    <xdr:cxnSp macro="">
      <xdr:nvCxnSpPr>
        <xdr:cNvPr id="5" name="Straight Arrow Connector 8">
          <a:extLst>
            <a:ext uri="{FF2B5EF4-FFF2-40B4-BE49-F238E27FC236}">
              <a16:creationId xmlns:a16="http://schemas.microsoft.com/office/drawing/2014/main" id="{C4CB792B-1A13-4728-A082-463E288B82A4}"/>
            </a:ext>
          </a:extLst>
        </xdr:cNvPr>
        <xdr:cNvCxnSpPr>
          <a:cxnSpLocks noChangeShapeType="1"/>
        </xdr:cNvCxnSpPr>
      </xdr:nvCxnSpPr>
      <xdr:spPr bwMode="auto">
        <a:xfrm>
          <a:off x="5770826" y="10734675"/>
          <a:ext cx="0" cy="13525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622300</xdr:colOff>
      <xdr:row>64</xdr:row>
      <xdr:rowOff>179917</xdr:rowOff>
    </xdr:from>
    <xdr:to>
      <xdr:col>6</xdr:col>
      <xdr:colOff>622300</xdr:colOff>
      <xdr:row>75</xdr:row>
      <xdr:rowOff>179917</xdr:rowOff>
    </xdr:to>
    <xdr:cxnSp macro="">
      <xdr:nvCxnSpPr>
        <xdr:cNvPr id="6" name="Straight Arrow Connector 9">
          <a:extLst>
            <a:ext uri="{FF2B5EF4-FFF2-40B4-BE49-F238E27FC236}">
              <a16:creationId xmlns:a16="http://schemas.microsoft.com/office/drawing/2014/main" id="{74EA1E0F-A2AE-4B0E-9829-9BF75616ABAF}"/>
            </a:ext>
          </a:extLst>
        </xdr:cNvPr>
        <xdr:cNvCxnSpPr>
          <a:cxnSpLocks noChangeShapeType="1"/>
        </xdr:cNvCxnSpPr>
      </xdr:nvCxnSpPr>
      <xdr:spPr bwMode="auto">
        <a:xfrm>
          <a:off x="5775325" y="12590992"/>
          <a:ext cx="0" cy="20955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610658</xdr:colOff>
      <xdr:row>79</xdr:row>
      <xdr:rowOff>37042</xdr:rowOff>
    </xdr:from>
    <xdr:to>
      <xdr:col>6</xdr:col>
      <xdr:colOff>610658</xdr:colOff>
      <xdr:row>85</xdr:row>
      <xdr:rowOff>37042</xdr:rowOff>
    </xdr:to>
    <xdr:cxnSp macro="">
      <xdr:nvCxnSpPr>
        <xdr:cNvPr id="7" name="Straight Arrow Connector 10">
          <a:extLst>
            <a:ext uri="{FF2B5EF4-FFF2-40B4-BE49-F238E27FC236}">
              <a16:creationId xmlns:a16="http://schemas.microsoft.com/office/drawing/2014/main" id="{E1E13C12-9351-490F-BAE4-08CD0F2DAF36}"/>
            </a:ext>
          </a:extLst>
        </xdr:cNvPr>
        <xdr:cNvCxnSpPr>
          <a:cxnSpLocks noChangeShapeType="1"/>
        </xdr:cNvCxnSpPr>
      </xdr:nvCxnSpPr>
      <xdr:spPr bwMode="auto">
        <a:xfrm flipH="1">
          <a:off x="5763683" y="15305617"/>
          <a:ext cx="0" cy="11430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605895</xdr:colOff>
      <xdr:row>88</xdr:row>
      <xdr:rowOff>2117</xdr:rowOff>
    </xdr:from>
    <xdr:to>
      <xdr:col>6</xdr:col>
      <xdr:colOff>605895</xdr:colOff>
      <xdr:row>96</xdr:row>
      <xdr:rowOff>183092</xdr:rowOff>
    </xdr:to>
    <xdr:cxnSp macro="">
      <xdr:nvCxnSpPr>
        <xdr:cNvPr id="8" name="Straight Arrow Connector 11">
          <a:extLst>
            <a:ext uri="{FF2B5EF4-FFF2-40B4-BE49-F238E27FC236}">
              <a16:creationId xmlns:a16="http://schemas.microsoft.com/office/drawing/2014/main" id="{849CF4FE-7DAC-4309-8E09-58629F998818}"/>
            </a:ext>
          </a:extLst>
        </xdr:cNvPr>
        <xdr:cNvCxnSpPr>
          <a:cxnSpLocks noChangeShapeType="1"/>
        </xdr:cNvCxnSpPr>
      </xdr:nvCxnSpPr>
      <xdr:spPr bwMode="auto">
        <a:xfrm flipH="1">
          <a:off x="5758920" y="16985192"/>
          <a:ext cx="0" cy="17049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629972</xdr:colOff>
      <xdr:row>99</xdr:row>
      <xdr:rowOff>177271</xdr:rowOff>
    </xdr:from>
    <xdr:to>
      <xdr:col>6</xdr:col>
      <xdr:colOff>629972</xdr:colOff>
      <xdr:row>104</xdr:row>
      <xdr:rowOff>167746</xdr:rowOff>
    </xdr:to>
    <xdr:cxnSp macro="">
      <xdr:nvCxnSpPr>
        <xdr:cNvPr id="9" name="Straight Arrow Connector 12">
          <a:extLst>
            <a:ext uri="{FF2B5EF4-FFF2-40B4-BE49-F238E27FC236}">
              <a16:creationId xmlns:a16="http://schemas.microsoft.com/office/drawing/2014/main" id="{F7C627BE-15B8-4CA9-B4EF-55CBA3C70533}"/>
            </a:ext>
          </a:extLst>
        </xdr:cNvPr>
        <xdr:cNvCxnSpPr>
          <a:cxnSpLocks noChangeShapeType="1"/>
        </xdr:cNvCxnSpPr>
      </xdr:nvCxnSpPr>
      <xdr:spPr bwMode="auto">
        <a:xfrm flipH="1">
          <a:off x="5782997" y="19255846"/>
          <a:ext cx="0" cy="9429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608542</xdr:colOff>
      <xdr:row>132</xdr:row>
      <xdr:rowOff>0</xdr:rowOff>
    </xdr:from>
    <xdr:to>
      <xdr:col>6</xdr:col>
      <xdr:colOff>624417</xdr:colOff>
      <xdr:row>139</xdr:row>
      <xdr:rowOff>74083</xdr:rowOff>
    </xdr:to>
    <xdr:cxnSp macro="">
      <xdr:nvCxnSpPr>
        <xdr:cNvPr id="10" name="Straight Arrow Connector 13">
          <a:extLst>
            <a:ext uri="{FF2B5EF4-FFF2-40B4-BE49-F238E27FC236}">
              <a16:creationId xmlns:a16="http://schemas.microsoft.com/office/drawing/2014/main" id="{325C684D-66EE-4874-9961-30F29BC08203}"/>
            </a:ext>
          </a:extLst>
        </xdr:cNvPr>
        <xdr:cNvCxnSpPr>
          <a:cxnSpLocks noChangeShapeType="1"/>
        </xdr:cNvCxnSpPr>
      </xdr:nvCxnSpPr>
      <xdr:spPr bwMode="auto">
        <a:xfrm>
          <a:off x="5761567" y="25365075"/>
          <a:ext cx="15875" cy="1407583"/>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632356</xdr:colOff>
      <xdr:row>143</xdr:row>
      <xdr:rowOff>2116</xdr:rowOff>
    </xdr:from>
    <xdr:to>
      <xdr:col>6</xdr:col>
      <xdr:colOff>632356</xdr:colOff>
      <xdr:row>149</xdr:row>
      <xdr:rowOff>30691</xdr:rowOff>
    </xdr:to>
    <xdr:cxnSp macro="">
      <xdr:nvCxnSpPr>
        <xdr:cNvPr id="11" name="Straight Arrow Connector 14">
          <a:extLst>
            <a:ext uri="{FF2B5EF4-FFF2-40B4-BE49-F238E27FC236}">
              <a16:creationId xmlns:a16="http://schemas.microsoft.com/office/drawing/2014/main" id="{B96BEFF4-21AA-442E-A4FB-4AC07BC19E58}"/>
            </a:ext>
          </a:extLst>
        </xdr:cNvPr>
        <xdr:cNvCxnSpPr>
          <a:cxnSpLocks noChangeShapeType="1"/>
        </xdr:cNvCxnSpPr>
      </xdr:nvCxnSpPr>
      <xdr:spPr bwMode="auto">
        <a:xfrm flipH="1">
          <a:off x="5785381" y="27462691"/>
          <a:ext cx="0" cy="1171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633413</xdr:colOff>
      <xdr:row>156</xdr:row>
      <xdr:rowOff>11907</xdr:rowOff>
    </xdr:from>
    <xdr:to>
      <xdr:col>6</xdr:col>
      <xdr:colOff>633413</xdr:colOff>
      <xdr:row>163</xdr:row>
      <xdr:rowOff>11907</xdr:rowOff>
    </xdr:to>
    <xdr:cxnSp macro="">
      <xdr:nvCxnSpPr>
        <xdr:cNvPr id="12" name="Straight Arrow Connector 15">
          <a:extLst>
            <a:ext uri="{FF2B5EF4-FFF2-40B4-BE49-F238E27FC236}">
              <a16:creationId xmlns:a16="http://schemas.microsoft.com/office/drawing/2014/main" id="{72B5B892-566C-44A9-9790-537D147C51FF}"/>
            </a:ext>
          </a:extLst>
        </xdr:cNvPr>
        <xdr:cNvCxnSpPr>
          <a:cxnSpLocks noChangeShapeType="1"/>
        </xdr:cNvCxnSpPr>
      </xdr:nvCxnSpPr>
      <xdr:spPr bwMode="auto">
        <a:xfrm flipH="1">
          <a:off x="5786438" y="29948982"/>
          <a:ext cx="0" cy="13335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629973</xdr:colOff>
      <xdr:row>166</xdr:row>
      <xdr:rowOff>24606</xdr:rowOff>
    </xdr:from>
    <xdr:to>
      <xdr:col>6</xdr:col>
      <xdr:colOff>629973</xdr:colOff>
      <xdr:row>173</xdr:row>
      <xdr:rowOff>53181</xdr:rowOff>
    </xdr:to>
    <xdr:cxnSp macro="">
      <xdr:nvCxnSpPr>
        <xdr:cNvPr id="13" name="Straight Arrow Connector 16">
          <a:extLst>
            <a:ext uri="{FF2B5EF4-FFF2-40B4-BE49-F238E27FC236}">
              <a16:creationId xmlns:a16="http://schemas.microsoft.com/office/drawing/2014/main" id="{55F77738-E74E-45DD-A1BC-20621C685B33}"/>
            </a:ext>
          </a:extLst>
        </xdr:cNvPr>
        <xdr:cNvCxnSpPr>
          <a:cxnSpLocks noChangeShapeType="1"/>
        </xdr:cNvCxnSpPr>
      </xdr:nvCxnSpPr>
      <xdr:spPr bwMode="auto">
        <a:xfrm flipH="1">
          <a:off x="5782998" y="31866681"/>
          <a:ext cx="0" cy="13620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633412</xdr:colOff>
      <xdr:row>176</xdr:row>
      <xdr:rowOff>4497</xdr:rowOff>
    </xdr:from>
    <xdr:to>
      <xdr:col>6</xdr:col>
      <xdr:colOff>633412</xdr:colOff>
      <xdr:row>183</xdr:row>
      <xdr:rowOff>23547</xdr:rowOff>
    </xdr:to>
    <xdr:cxnSp macro="">
      <xdr:nvCxnSpPr>
        <xdr:cNvPr id="14" name="Straight Arrow Connector 17">
          <a:extLst>
            <a:ext uri="{FF2B5EF4-FFF2-40B4-BE49-F238E27FC236}">
              <a16:creationId xmlns:a16="http://schemas.microsoft.com/office/drawing/2014/main" id="{697E93E6-D27B-4CDB-ADBE-84BE2B0FAFFF}"/>
            </a:ext>
          </a:extLst>
        </xdr:cNvPr>
        <xdr:cNvCxnSpPr>
          <a:cxnSpLocks noChangeShapeType="1"/>
        </xdr:cNvCxnSpPr>
      </xdr:nvCxnSpPr>
      <xdr:spPr bwMode="auto">
        <a:xfrm flipH="1">
          <a:off x="5786437" y="33751572"/>
          <a:ext cx="0" cy="13525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634735</xdr:colOff>
      <xdr:row>186</xdr:row>
      <xdr:rowOff>26194</xdr:rowOff>
    </xdr:from>
    <xdr:to>
      <xdr:col>6</xdr:col>
      <xdr:colOff>634735</xdr:colOff>
      <xdr:row>195</xdr:row>
      <xdr:rowOff>16669</xdr:rowOff>
    </xdr:to>
    <xdr:cxnSp macro="">
      <xdr:nvCxnSpPr>
        <xdr:cNvPr id="15" name="Straight Arrow Connector 18">
          <a:extLst>
            <a:ext uri="{FF2B5EF4-FFF2-40B4-BE49-F238E27FC236}">
              <a16:creationId xmlns:a16="http://schemas.microsoft.com/office/drawing/2014/main" id="{0689D1EA-DAF3-4766-8915-5394028E2DDC}"/>
            </a:ext>
          </a:extLst>
        </xdr:cNvPr>
        <xdr:cNvCxnSpPr>
          <a:cxnSpLocks noChangeShapeType="1"/>
        </xdr:cNvCxnSpPr>
      </xdr:nvCxnSpPr>
      <xdr:spPr bwMode="auto">
        <a:xfrm>
          <a:off x="5787760" y="35678269"/>
          <a:ext cx="0" cy="17049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619391</xdr:colOff>
      <xdr:row>198</xdr:row>
      <xdr:rowOff>16406</xdr:rowOff>
    </xdr:from>
    <xdr:to>
      <xdr:col>6</xdr:col>
      <xdr:colOff>625739</xdr:colOff>
      <xdr:row>204</xdr:row>
      <xdr:rowOff>182563</xdr:rowOff>
    </xdr:to>
    <xdr:cxnSp macro="">
      <xdr:nvCxnSpPr>
        <xdr:cNvPr id="16" name="Straight Arrow Connector 19">
          <a:extLst>
            <a:ext uri="{FF2B5EF4-FFF2-40B4-BE49-F238E27FC236}">
              <a16:creationId xmlns:a16="http://schemas.microsoft.com/office/drawing/2014/main" id="{3B2D5B53-9704-4AF9-8B46-86BDC1D339F5}"/>
            </a:ext>
          </a:extLst>
        </xdr:cNvPr>
        <xdr:cNvCxnSpPr>
          <a:cxnSpLocks noChangeShapeType="1"/>
        </xdr:cNvCxnSpPr>
      </xdr:nvCxnSpPr>
      <xdr:spPr bwMode="auto">
        <a:xfrm>
          <a:off x="5772416" y="37954481"/>
          <a:ext cx="6348" cy="1309157"/>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629972</xdr:colOff>
      <xdr:row>247</xdr:row>
      <xdr:rowOff>11907</xdr:rowOff>
    </xdr:from>
    <xdr:to>
      <xdr:col>6</xdr:col>
      <xdr:colOff>629972</xdr:colOff>
      <xdr:row>255</xdr:row>
      <xdr:rowOff>50007</xdr:rowOff>
    </xdr:to>
    <xdr:cxnSp macro="">
      <xdr:nvCxnSpPr>
        <xdr:cNvPr id="17" name="Straight Arrow Connector 20">
          <a:extLst>
            <a:ext uri="{FF2B5EF4-FFF2-40B4-BE49-F238E27FC236}">
              <a16:creationId xmlns:a16="http://schemas.microsoft.com/office/drawing/2014/main" id="{E19ACF52-C0B9-44AB-81A7-FF5D98584121}"/>
            </a:ext>
          </a:extLst>
        </xdr:cNvPr>
        <xdr:cNvCxnSpPr>
          <a:cxnSpLocks noChangeShapeType="1"/>
        </xdr:cNvCxnSpPr>
      </xdr:nvCxnSpPr>
      <xdr:spPr bwMode="auto">
        <a:xfrm flipH="1">
          <a:off x="5782997" y="47303532"/>
          <a:ext cx="0" cy="15621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621508</xdr:colOff>
      <xdr:row>286</xdr:row>
      <xdr:rowOff>34661</xdr:rowOff>
    </xdr:from>
    <xdr:to>
      <xdr:col>6</xdr:col>
      <xdr:colOff>621508</xdr:colOff>
      <xdr:row>309</xdr:row>
      <xdr:rowOff>25136</xdr:rowOff>
    </xdr:to>
    <xdr:cxnSp macro="">
      <xdr:nvCxnSpPr>
        <xdr:cNvPr id="18" name="Straight Arrow Connector 21">
          <a:extLst>
            <a:ext uri="{FF2B5EF4-FFF2-40B4-BE49-F238E27FC236}">
              <a16:creationId xmlns:a16="http://schemas.microsoft.com/office/drawing/2014/main" id="{F07B42C7-469B-4736-9780-DE29BFD3DD04}"/>
            </a:ext>
          </a:extLst>
        </xdr:cNvPr>
        <xdr:cNvCxnSpPr>
          <a:cxnSpLocks noChangeShapeType="1"/>
        </xdr:cNvCxnSpPr>
      </xdr:nvCxnSpPr>
      <xdr:spPr bwMode="auto">
        <a:xfrm flipH="1">
          <a:off x="5774533" y="54774836"/>
          <a:ext cx="0" cy="43719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625739</xdr:colOff>
      <xdr:row>315</xdr:row>
      <xdr:rowOff>37042</xdr:rowOff>
    </xdr:from>
    <xdr:to>
      <xdr:col>6</xdr:col>
      <xdr:colOff>642938</xdr:colOff>
      <xdr:row>337</xdr:row>
      <xdr:rowOff>59531</xdr:rowOff>
    </xdr:to>
    <xdr:cxnSp macro="">
      <xdr:nvCxnSpPr>
        <xdr:cNvPr id="19" name="Straight Arrow Connector 22">
          <a:extLst>
            <a:ext uri="{FF2B5EF4-FFF2-40B4-BE49-F238E27FC236}">
              <a16:creationId xmlns:a16="http://schemas.microsoft.com/office/drawing/2014/main" id="{97B0219C-B3B4-4D78-B814-4FDB7D47F828}"/>
            </a:ext>
          </a:extLst>
        </xdr:cNvPr>
        <xdr:cNvCxnSpPr>
          <a:cxnSpLocks noChangeShapeType="1"/>
        </xdr:cNvCxnSpPr>
      </xdr:nvCxnSpPr>
      <xdr:spPr bwMode="auto">
        <a:xfrm>
          <a:off x="5778764" y="60320767"/>
          <a:ext cx="17199" cy="421348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619125</xdr:colOff>
      <xdr:row>110</xdr:row>
      <xdr:rowOff>154781</xdr:rowOff>
    </xdr:from>
    <xdr:to>
      <xdr:col>6</xdr:col>
      <xdr:colOff>619125</xdr:colOff>
      <xdr:row>119</xdr:row>
      <xdr:rowOff>23812</xdr:rowOff>
    </xdr:to>
    <xdr:cxnSp macro="">
      <xdr:nvCxnSpPr>
        <xdr:cNvPr id="20" name="Straight Arrow Connector 12">
          <a:extLst>
            <a:ext uri="{FF2B5EF4-FFF2-40B4-BE49-F238E27FC236}">
              <a16:creationId xmlns:a16="http://schemas.microsoft.com/office/drawing/2014/main" id="{317670AE-8E29-43CE-8C61-4ED2016F35EA}"/>
            </a:ext>
          </a:extLst>
        </xdr:cNvPr>
        <xdr:cNvCxnSpPr>
          <a:cxnSpLocks noChangeShapeType="1"/>
        </xdr:cNvCxnSpPr>
      </xdr:nvCxnSpPr>
      <xdr:spPr bwMode="auto">
        <a:xfrm>
          <a:off x="5772150" y="21328856"/>
          <a:ext cx="0" cy="1583531"/>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666750</xdr:colOff>
      <xdr:row>121</xdr:row>
      <xdr:rowOff>23812</xdr:rowOff>
    </xdr:from>
    <xdr:to>
      <xdr:col>6</xdr:col>
      <xdr:colOff>666751</xdr:colOff>
      <xdr:row>128</xdr:row>
      <xdr:rowOff>107156</xdr:rowOff>
    </xdr:to>
    <xdr:cxnSp macro="">
      <xdr:nvCxnSpPr>
        <xdr:cNvPr id="21" name="Straight Arrow Connector 12">
          <a:extLst>
            <a:ext uri="{FF2B5EF4-FFF2-40B4-BE49-F238E27FC236}">
              <a16:creationId xmlns:a16="http://schemas.microsoft.com/office/drawing/2014/main" id="{788E28F6-9392-4998-8F4D-B18A840E51EA}"/>
            </a:ext>
          </a:extLst>
        </xdr:cNvPr>
        <xdr:cNvCxnSpPr>
          <a:cxnSpLocks noChangeShapeType="1"/>
        </xdr:cNvCxnSpPr>
      </xdr:nvCxnSpPr>
      <xdr:spPr bwMode="auto">
        <a:xfrm>
          <a:off x="5819775" y="23293387"/>
          <a:ext cx="1" cy="1416844"/>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642938</xdr:colOff>
      <xdr:row>209</xdr:row>
      <xdr:rowOff>23812</xdr:rowOff>
    </xdr:from>
    <xdr:to>
      <xdr:col>6</xdr:col>
      <xdr:colOff>642938</xdr:colOff>
      <xdr:row>215</xdr:row>
      <xdr:rowOff>11904</xdr:rowOff>
    </xdr:to>
    <xdr:cxnSp macro="">
      <xdr:nvCxnSpPr>
        <xdr:cNvPr id="22" name="Straight Arrow Connector 19">
          <a:extLst>
            <a:ext uri="{FF2B5EF4-FFF2-40B4-BE49-F238E27FC236}">
              <a16:creationId xmlns:a16="http://schemas.microsoft.com/office/drawing/2014/main" id="{06AEE801-6C78-481A-A6DF-762EFCF84EB6}"/>
            </a:ext>
          </a:extLst>
        </xdr:cNvPr>
        <xdr:cNvCxnSpPr>
          <a:cxnSpLocks noChangeShapeType="1"/>
        </xdr:cNvCxnSpPr>
      </xdr:nvCxnSpPr>
      <xdr:spPr bwMode="auto">
        <a:xfrm>
          <a:off x="5795963" y="40057387"/>
          <a:ext cx="0" cy="1131092"/>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631031</xdr:colOff>
      <xdr:row>259</xdr:row>
      <xdr:rowOff>23812</xdr:rowOff>
    </xdr:from>
    <xdr:to>
      <xdr:col>6</xdr:col>
      <xdr:colOff>631032</xdr:colOff>
      <xdr:row>264</xdr:row>
      <xdr:rowOff>35718</xdr:rowOff>
    </xdr:to>
    <xdr:cxnSp macro="">
      <xdr:nvCxnSpPr>
        <xdr:cNvPr id="23" name="Straight Arrow Connector 20">
          <a:extLst>
            <a:ext uri="{FF2B5EF4-FFF2-40B4-BE49-F238E27FC236}">
              <a16:creationId xmlns:a16="http://schemas.microsoft.com/office/drawing/2014/main" id="{79E457A0-AF97-4F65-9BC4-35FB7E0B9EB7}"/>
            </a:ext>
          </a:extLst>
        </xdr:cNvPr>
        <xdr:cNvCxnSpPr>
          <a:cxnSpLocks noChangeShapeType="1"/>
        </xdr:cNvCxnSpPr>
      </xdr:nvCxnSpPr>
      <xdr:spPr bwMode="auto">
        <a:xfrm flipH="1">
          <a:off x="5784056" y="49601437"/>
          <a:ext cx="1" cy="964406"/>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619126</xdr:colOff>
      <xdr:row>20</xdr:row>
      <xdr:rowOff>11907</xdr:rowOff>
    </xdr:from>
    <xdr:to>
      <xdr:col>6</xdr:col>
      <xdr:colOff>620185</xdr:colOff>
      <xdr:row>22</xdr:row>
      <xdr:rowOff>129646</xdr:rowOff>
    </xdr:to>
    <xdr:cxnSp macro="">
      <xdr:nvCxnSpPr>
        <xdr:cNvPr id="24" name="Straight Arrow Connector 2">
          <a:extLst>
            <a:ext uri="{FF2B5EF4-FFF2-40B4-BE49-F238E27FC236}">
              <a16:creationId xmlns:a16="http://schemas.microsoft.com/office/drawing/2014/main" id="{ED7683F8-0BF1-43C8-8159-A6692F04759E}"/>
            </a:ext>
          </a:extLst>
        </xdr:cNvPr>
        <xdr:cNvCxnSpPr>
          <a:cxnSpLocks noChangeShapeType="1"/>
        </xdr:cNvCxnSpPr>
      </xdr:nvCxnSpPr>
      <xdr:spPr bwMode="auto">
        <a:xfrm>
          <a:off x="5772151" y="4040982"/>
          <a:ext cx="1059" cy="49873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619125</xdr:colOff>
      <xdr:row>25</xdr:row>
      <xdr:rowOff>178593</xdr:rowOff>
    </xdr:from>
    <xdr:to>
      <xdr:col>6</xdr:col>
      <xdr:colOff>619125</xdr:colOff>
      <xdr:row>28</xdr:row>
      <xdr:rowOff>35718</xdr:rowOff>
    </xdr:to>
    <xdr:cxnSp macro="">
      <xdr:nvCxnSpPr>
        <xdr:cNvPr id="25" name="Straight Arrow Connector 2">
          <a:extLst>
            <a:ext uri="{FF2B5EF4-FFF2-40B4-BE49-F238E27FC236}">
              <a16:creationId xmlns:a16="http://schemas.microsoft.com/office/drawing/2014/main" id="{F3CB544D-4E21-4134-90EE-B1BD3E5796FA}"/>
            </a:ext>
          </a:extLst>
        </xdr:cNvPr>
        <xdr:cNvCxnSpPr>
          <a:cxnSpLocks noChangeShapeType="1"/>
        </xdr:cNvCxnSpPr>
      </xdr:nvCxnSpPr>
      <xdr:spPr bwMode="auto">
        <a:xfrm>
          <a:off x="5772150" y="5160168"/>
          <a:ext cx="0" cy="4286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619125</xdr:colOff>
      <xdr:row>31</xdr:row>
      <xdr:rowOff>35718</xdr:rowOff>
    </xdr:from>
    <xdr:to>
      <xdr:col>6</xdr:col>
      <xdr:colOff>619126</xdr:colOff>
      <xdr:row>33</xdr:row>
      <xdr:rowOff>35719</xdr:rowOff>
    </xdr:to>
    <xdr:cxnSp macro="">
      <xdr:nvCxnSpPr>
        <xdr:cNvPr id="26" name="Straight Arrow Connector 2">
          <a:extLst>
            <a:ext uri="{FF2B5EF4-FFF2-40B4-BE49-F238E27FC236}">
              <a16:creationId xmlns:a16="http://schemas.microsoft.com/office/drawing/2014/main" id="{B7F3552F-AA3D-42D8-BEE9-9003BC82487B}"/>
            </a:ext>
          </a:extLst>
        </xdr:cNvPr>
        <xdr:cNvCxnSpPr>
          <a:cxnSpLocks noChangeShapeType="1"/>
        </xdr:cNvCxnSpPr>
      </xdr:nvCxnSpPr>
      <xdr:spPr bwMode="auto">
        <a:xfrm>
          <a:off x="5772150" y="6160293"/>
          <a:ext cx="1" cy="381001"/>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666751</xdr:colOff>
      <xdr:row>218</xdr:row>
      <xdr:rowOff>35719</xdr:rowOff>
    </xdr:from>
    <xdr:to>
      <xdr:col>6</xdr:col>
      <xdr:colOff>666751</xdr:colOff>
      <xdr:row>224</xdr:row>
      <xdr:rowOff>23811</xdr:rowOff>
    </xdr:to>
    <xdr:cxnSp macro="">
      <xdr:nvCxnSpPr>
        <xdr:cNvPr id="27" name="Straight Arrow Connector 19">
          <a:extLst>
            <a:ext uri="{FF2B5EF4-FFF2-40B4-BE49-F238E27FC236}">
              <a16:creationId xmlns:a16="http://schemas.microsoft.com/office/drawing/2014/main" id="{3601E86F-53DC-4FF0-A1A4-0A8456A61EE4}"/>
            </a:ext>
          </a:extLst>
        </xdr:cNvPr>
        <xdr:cNvCxnSpPr>
          <a:cxnSpLocks noChangeShapeType="1"/>
        </xdr:cNvCxnSpPr>
      </xdr:nvCxnSpPr>
      <xdr:spPr bwMode="auto">
        <a:xfrm>
          <a:off x="5819776" y="41783794"/>
          <a:ext cx="0" cy="1131092"/>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654844</xdr:colOff>
      <xdr:row>227</xdr:row>
      <xdr:rowOff>47625</xdr:rowOff>
    </xdr:from>
    <xdr:to>
      <xdr:col>6</xdr:col>
      <xdr:colOff>654845</xdr:colOff>
      <xdr:row>240</xdr:row>
      <xdr:rowOff>11904</xdr:rowOff>
    </xdr:to>
    <xdr:cxnSp macro="">
      <xdr:nvCxnSpPr>
        <xdr:cNvPr id="28" name="Straight Arrow Connector 19">
          <a:extLst>
            <a:ext uri="{FF2B5EF4-FFF2-40B4-BE49-F238E27FC236}">
              <a16:creationId xmlns:a16="http://schemas.microsoft.com/office/drawing/2014/main" id="{5CCAD0B1-9C6F-43EF-8D95-D8B3D9CED280}"/>
            </a:ext>
          </a:extLst>
        </xdr:cNvPr>
        <xdr:cNvCxnSpPr>
          <a:cxnSpLocks noChangeShapeType="1"/>
        </xdr:cNvCxnSpPr>
      </xdr:nvCxnSpPr>
      <xdr:spPr bwMode="auto">
        <a:xfrm>
          <a:off x="5807869" y="43510200"/>
          <a:ext cx="1" cy="244077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654845</xdr:colOff>
      <xdr:row>267</xdr:row>
      <xdr:rowOff>35719</xdr:rowOff>
    </xdr:from>
    <xdr:to>
      <xdr:col>6</xdr:col>
      <xdr:colOff>654846</xdr:colOff>
      <xdr:row>272</xdr:row>
      <xdr:rowOff>47625</xdr:rowOff>
    </xdr:to>
    <xdr:cxnSp macro="">
      <xdr:nvCxnSpPr>
        <xdr:cNvPr id="29" name="Straight Arrow Connector 20">
          <a:extLst>
            <a:ext uri="{FF2B5EF4-FFF2-40B4-BE49-F238E27FC236}">
              <a16:creationId xmlns:a16="http://schemas.microsoft.com/office/drawing/2014/main" id="{DBD5E9C9-5656-4F34-BF09-BCF9D6C9F8C3}"/>
            </a:ext>
          </a:extLst>
        </xdr:cNvPr>
        <xdr:cNvCxnSpPr>
          <a:cxnSpLocks noChangeShapeType="1"/>
        </xdr:cNvCxnSpPr>
      </xdr:nvCxnSpPr>
      <xdr:spPr bwMode="auto">
        <a:xfrm flipH="1">
          <a:off x="5807870" y="51137344"/>
          <a:ext cx="1" cy="964406"/>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642938</xdr:colOff>
      <xdr:row>275</xdr:row>
      <xdr:rowOff>11906</xdr:rowOff>
    </xdr:from>
    <xdr:to>
      <xdr:col>6</xdr:col>
      <xdr:colOff>642939</xdr:colOff>
      <xdr:row>280</xdr:row>
      <xdr:rowOff>23812</xdr:rowOff>
    </xdr:to>
    <xdr:cxnSp macro="">
      <xdr:nvCxnSpPr>
        <xdr:cNvPr id="30" name="Straight Arrow Connector 20">
          <a:extLst>
            <a:ext uri="{FF2B5EF4-FFF2-40B4-BE49-F238E27FC236}">
              <a16:creationId xmlns:a16="http://schemas.microsoft.com/office/drawing/2014/main" id="{AF096D97-2226-4E76-8B37-53839FC06B59}"/>
            </a:ext>
          </a:extLst>
        </xdr:cNvPr>
        <xdr:cNvCxnSpPr>
          <a:cxnSpLocks noChangeShapeType="1"/>
        </xdr:cNvCxnSpPr>
      </xdr:nvCxnSpPr>
      <xdr:spPr bwMode="auto">
        <a:xfrm flipH="1">
          <a:off x="5795963" y="52637531"/>
          <a:ext cx="1" cy="964406"/>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644525</xdr:colOff>
      <xdr:row>15</xdr:row>
      <xdr:rowOff>13228</xdr:rowOff>
    </xdr:from>
    <xdr:to>
      <xdr:col>6</xdr:col>
      <xdr:colOff>644525</xdr:colOff>
      <xdr:row>17</xdr:row>
      <xdr:rowOff>60853</xdr:rowOff>
    </xdr:to>
    <xdr:cxnSp macro="">
      <xdr:nvCxnSpPr>
        <xdr:cNvPr id="2" name="Straight Arrow Connector 2">
          <a:extLst>
            <a:ext uri="{FF2B5EF4-FFF2-40B4-BE49-F238E27FC236}">
              <a16:creationId xmlns:a16="http://schemas.microsoft.com/office/drawing/2014/main" id="{C511CA98-6183-4236-ABB1-E3F089A6936E}"/>
            </a:ext>
          </a:extLst>
        </xdr:cNvPr>
        <xdr:cNvCxnSpPr>
          <a:cxnSpLocks noChangeShapeType="1"/>
        </xdr:cNvCxnSpPr>
      </xdr:nvCxnSpPr>
      <xdr:spPr bwMode="auto">
        <a:xfrm flipH="1">
          <a:off x="6054725" y="3089803"/>
          <a:ext cx="0" cy="4286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620713</xdr:colOff>
      <xdr:row>37</xdr:row>
      <xdr:rowOff>178858</xdr:rowOff>
    </xdr:from>
    <xdr:to>
      <xdr:col>6</xdr:col>
      <xdr:colOff>620713</xdr:colOff>
      <xdr:row>42</xdr:row>
      <xdr:rowOff>150283</xdr:rowOff>
    </xdr:to>
    <xdr:cxnSp macro="">
      <xdr:nvCxnSpPr>
        <xdr:cNvPr id="3" name="Straight Arrow Connector 6">
          <a:extLst>
            <a:ext uri="{FF2B5EF4-FFF2-40B4-BE49-F238E27FC236}">
              <a16:creationId xmlns:a16="http://schemas.microsoft.com/office/drawing/2014/main" id="{553F1C9C-41BE-4A4B-B6E4-98AC85F23B76}"/>
            </a:ext>
          </a:extLst>
        </xdr:cNvPr>
        <xdr:cNvCxnSpPr>
          <a:cxnSpLocks noChangeShapeType="1"/>
        </xdr:cNvCxnSpPr>
      </xdr:nvCxnSpPr>
      <xdr:spPr bwMode="auto">
        <a:xfrm flipH="1">
          <a:off x="6030913" y="7446433"/>
          <a:ext cx="0" cy="9239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632619</xdr:colOff>
      <xdr:row>46</xdr:row>
      <xdr:rowOff>2117</xdr:rowOff>
    </xdr:from>
    <xdr:to>
      <xdr:col>6</xdr:col>
      <xdr:colOff>632619</xdr:colOff>
      <xdr:row>52</xdr:row>
      <xdr:rowOff>30692</xdr:rowOff>
    </xdr:to>
    <xdr:cxnSp macro="">
      <xdr:nvCxnSpPr>
        <xdr:cNvPr id="4" name="Straight Arrow Connector 7">
          <a:extLst>
            <a:ext uri="{FF2B5EF4-FFF2-40B4-BE49-F238E27FC236}">
              <a16:creationId xmlns:a16="http://schemas.microsoft.com/office/drawing/2014/main" id="{14E31D2D-7FE4-4400-B168-732CD7300360}"/>
            </a:ext>
          </a:extLst>
        </xdr:cNvPr>
        <xdr:cNvCxnSpPr>
          <a:cxnSpLocks noChangeShapeType="1"/>
        </xdr:cNvCxnSpPr>
      </xdr:nvCxnSpPr>
      <xdr:spPr bwMode="auto">
        <a:xfrm flipH="1">
          <a:off x="6042819" y="8984192"/>
          <a:ext cx="0" cy="1171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623094</xdr:colOff>
      <xdr:row>55</xdr:row>
      <xdr:rowOff>14287</xdr:rowOff>
    </xdr:from>
    <xdr:to>
      <xdr:col>6</xdr:col>
      <xdr:colOff>623094</xdr:colOff>
      <xdr:row>62</xdr:row>
      <xdr:rowOff>33337</xdr:rowOff>
    </xdr:to>
    <xdr:cxnSp macro="">
      <xdr:nvCxnSpPr>
        <xdr:cNvPr id="5" name="Straight Arrow Connector 8">
          <a:extLst>
            <a:ext uri="{FF2B5EF4-FFF2-40B4-BE49-F238E27FC236}">
              <a16:creationId xmlns:a16="http://schemas.microsoft.com/office/drawing/2014/main" id="{FD1D3CB0-EDE8-4183-89EA-46A30FB0D80E}"/>
            </a:ext>
          </a:extLst>
        </xdr:cNvPr>
        <xdr:cNvCxnSpPr>
          <a:cxnSpLocks noChangeShapeType="1"/>
        </xdr:cNvCxnSpPr>
      </xdr:nvCxnSpPr>
      <xdr:spPr bwMode="auto">
        <a:xfrm>
          <a:off x="6033294" y="10710862"/>
          <a:ext cx="0" cy="13525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614363</xdr:colOff>
      <xdr:row>65</xdr:row>
      <xdr:rowOff>23812</xdr:rowOff>
    </xdr:from>
    <xdr:to>
      <xdr:col>6</xdr:col>
      <xdr:colOff>614363</xdr:colOff>
      <xdr:row>76</xdr:row>
      <xdr:rowOff>23812</xdr:rowOff>
    </xdr:to>
    <xdr:cxnSp macro="">
      <xdr:nvCxnSpPr>
        <xdr:cNvPr id="6" name="Straight Arrow Connector 9">
          <a:extLst>
            <a:ext uri="{FF2B5EF4-FFF2-40B4-BE49-F238E27FC236}">
              <a16:creationId xmlns:a16="http://schemas.microsoft.com/office/drawing/2014/main" id="{A8D7C77E-48E1-489F-A47E-8EC69B6ACDFF}"/>
            </a:ext>
          </a:extLst>
        </xdr:cNvPr>
        <xdr:cNvCxnSpPr>
          <a:cxnSpLocks noChangeShapeType="1"/>
        </xdr:cNvCxnSpPr>
      </xdr:nvCxnSpPr>
      <xdr:spPr bwMode="auto">
        <a:xfrm>
          <a:off x="6024563" y="12625387"/>
          <a:ext cx="0" cy="20955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625210</xdr:colOff>
      <xdr:row>78</xdr:row>
      <xdr:rowOff>179917</xdr:rowOff>
    </xdr:from>
    <xdr:to>
      <xdr:col>6</xdr:col>
      <xdr:colOff>625210</xdr:colOff>
      <xdr:row>84</xdr:row>
      <xdr:rowOff>179917</xdr:rowOff>
    </xdr:to>
    <xdr:cxnSp macro="">
      <xdr:nvCxnSpPr>
        <xdr:cNvPr id="7" name="Straight Arrow Connector 10">
          <a:extLst>
            <a:ext uri="{FF2B5EF4-FFF2-40B4-BE49-F238E27FC236}">
              <a16:creationId xmlns:a16="http://schemas.microsoft.com/office/drawing/2014/main" id="{F5C81EC5-DD71-4E70-99E5-CC4A33EF16DB}"/>
            </a:ext>
          </a:extLst>
        </xdr:cNvPr>
        <xdr:cNvCxnSpPr>
          <a:cxnSpLocks noChangeShapeType="1"/>
        </xdr:cNvCxnSpPr>
      </xdr:nvCxnSpPr>
      <xdr:spPr bwMode="auto">
        <a:xfrm flipH="1">
          <a:off x="6035410" y="15257992"/>
          <a:ext cx="0" cy="11430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611188</xdr:colOff>
      <xdr:row>88</xdr:row>
      <xdr:rowOff>25928</xdr:rowOff>
    </xdr:from>
    <xdr:to>
      <xdr:col>6</xdr:col>
      <xdr:colOff>611188</xdr:colOff>
      <xdr:row>97</xdr:row>
      <xdr:rowOff>16403</xdr:rowOff>
    </xdr:to>
    <xdr:cxnSp macro="">
      <xdr:nvCxnSpPr>
        <xdr:cNvPr id="8" name="Straight Arrow Connector 11">
          <a:extLst>
            <a:ext uri="{FF2B5EF4-FFF2-40B4-BE49-F238E27FC236}">
              <a16:creationId xmlns:a16="http://schemas.microsoft.com/office/drawing/2014/main" id="{726FD99A-9139-4682-90B3-C197AC5DF2A8}"/>
            </a:ext>
          </a:extLst>
        </xdr:cNvPr>
        <xdr:cNvCxnSpPr>
          <a:cxnSpLocks noChangeShapeType="1"/>
        </xdr:cNvCxnSpPr>
      </xdr:nvCxnSpPr>
      <xdr:spPr bwMode="auto">
        <a:xfrm flipH="1">
          <a:off x="6021388" y="17009003"/>
          <a:ext cx="0" cy="17049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632619</xdr:colOff>
      <xdr:row>100</xdr:row>
      <xdr:rowOff>0</xdr:rowOff>
    </xdr:from>
    <xdr:to>
      <xdr:col>6</xdr:col>
      <xdr:colOff>632619</xdr:colOff>
      <xdr:row>104</xdr:row>
      <xdr:rowOff>180975</xdr:rowOff>
    </xdr:to>
    <xdr:cxnSp macro="">
      <xdr:nvCxnSpPr>
        <xdr:cNvPr id="9" name="Straight Arrow Connector 12">
          <a:extLst>
            <a:ext uri="{FF2B5EF4-FFF2-40B4-BE49-F238E27FC236}">
              <a16:creationId xmlns:a16="http://schemas.microsoft.com/office/drawing/2014/main" id="{B6D9980B-2080-423A-B6E8-BCFC201E6CDF}"/>
            </a:ext>
          </a:extLst>
        </xdr:cNvPr>
        <xdr:cNvCxnSpPr>
          <a:cxnSpLocks noChangeShapeType="1"/>
        </xdr:cNvCxnSpPr>
      </xdr:nvCxnSpPr>
      <xdr:spPr bwMode="auto">
        <a:xfrm flipH="1">
          <a:off x="6042819" y="19269075"/>
          <a:ext cx="0" cy="9429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623094</xdr:colOff>
      <xdr:row>132</xdr:row>
      <xdr:rowOff>16669</xdr:rowOff>
    </xdr:from>
    <xdr:to>
      <xdr:col>6</xdr:col>
      <xdr:colOff>623094</xdr:colOff>
      <xdr:row>140</xdr:row>
      <xdr:rowOff>45244</xdr:rowOff>
    </xdr:to>
    <xdr:cxnSp macro="">
      <xdr:nvCxnSpPr>
        <xdr:cNvPr id="10" name="Straight Arrow Connector 13">
          <a:extLst>
            <a:ext uri="{FF2B5EF4-FFF2-40B4-BE49-F238E27FC236}">
              <a16:creationId xmlns:a16="http://schemas.microsoft.com/office/drawing/2014/main" id="{3BFD074E-0C8E-4AE5-B742-9EF7F322FEC8}"/>
            </a:ext>
          </a:extLst>
        </xdr:cNvPr>
        <xdr:cNvCxnSpPr>
          <a:cxnSpLocks noChangeShapeType="1"/>
        </xdr:cNvCxnSpPr>
      </xdr:nvCxnSpPr>
      <xdr:spPr bwMode="auto">
        <a:xfrm flipH="1">
          <a:off x="6033294" y="25381744"/>
          <a:ext cx="0" cy="1552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623093</xdr:colOff>
      <xdr:row>143</xdr:row>
      <xdr:rowOff>14022</xdr:rowOff>
    </xdr:from>
    <xdr:to>
      <xdr:col>6</xdr:col>
      <xdr:colOff>623093</xdr:colOff>
      <xdr:row>149</xdr:row>
      <xdr:rowOff>42597</xdr:rowOff>
    </xdr:to>
    <xdr:cxnSp macro="">
      <xdr:nvCxnSpPr>
        <xdr:cNvPr id="11" name="Straight Arrow Connector 14">
          <a:extLst>
            <a:ext uri="{FF2B5EF4-FFF2-40B4-BE49-F238E27FC236}">
              <a16:creationId xmlns:a16="http://schemas.microsoft.com/office/drawing/2014/main" id="{FDD22A4A-A129-4B5E-B37B-4FC2577B9E61}"/>
            </a:ext>
          </a:extLst>
        </xdr:cNvPr>
        <xdr:cNvCxnSpPr>
          <a:cxnSpLocks noChangeShapeType="1"/>
        </xdr:cNvCxnSpPr>
      </xdr:nvCxnSpPr>
      <xdr:spPr bwMode="auto">
        <a:xfrm flipH="1">
          <a:off x="6033293" y="27474597"/>
          <a:ext cx="0" cy="1171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636058</xdr:colOff>
      <xdr:row>156</xdr:row>
      <xdr:rowOff>2646</xdr:rowOff>
    </xdr:from>
    <xdr:to>
      <xdr:col>6</xdr:col>
      <xdr:colOff>636058</xdr:colOff>
      <xdr:row>163</xdr:row>
      <xdr:rowOff>2646</xdr:rowOff>
    </xdr:to>
    <xdr:cxnSp macro="">
      <xdr:nvCxnSpPr>
        <xdr:cNvPr id="12" name="Straight Arrow Connector 15">
          <a:extLst>
            <a:ext uri="{FF2B5EF4-FFF2-40B4-BE49-F238E27FC236}">
              <a16:creationId xmlns:a16="http://schemas.microsoft.com/office/drawing/2014/main" id="{F6D9F71C-E1AA-4DAD-A731-2BB373E62D9F}"/>
            </a:ext>
          </a:extLst>
        </xdr:cNvPr>
        <xdr:cNvCxnSpPr>
          <a:cxnSpLocks noChangeShapeType="1"/>
        </xdr:cNvCxnSpPr>
      </xdr:nvCxnSpPr>
      <xdr:spPr bwMode="auto">
        <a:xfrm flipH="1">
          <a:off x="6046258" y="29939721"/>
          <a:ext cx="0" cy="13335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620712</xdr:colOff>
      <xdr:row>165</xdr:row>
      <xdr:rowOff>182034</xdr:rowOff>
    </xdr:from>
    <xdr:to>
      <xdr:col>6</xdr:col>
      <xdr:colOff>620712</xdr:colOff>
      <xdr:row>173</xdr:row>
      <xdr:rowOff>20109</xdr:rowOff>
    </xdr:to>
    <xdr:cxnSp macro="">
      <xdr:nvCxnSpPr>
        <xdr:cNvPr id="13" name="Straight Arrow Connector 16">
          <a:extLst>
            <a:ext uri="{FF2B5EF4-FFF2-40B4-BE49-F238E27FC236}">
              <a16:creationId xmlns:a16="http://schemas.microsoft.com/office/drawing/2014/main" id="{BCA279A6-C6B0-4B45-BC82-A6902777D5BC}"/>
            </a:ext>
          </a:extLst>
        </xdr:cNvPr>
        <xdr:cNvCxnSpPr>
          <a:cxnSpLocks noChangeShapeType="1"/>
        </xdr:cNvCxnSpPr>
      </xdr:nvCxnSpPr>
      <xdr:spPr bwMode="auto">
        <a:xfrm flipH="1">
          <a:off x="6030912" y="31833609"/>
          <a:ext cx="0" cy="13620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624152</xdr:colOff>
      <xdr:row>176</xdr:row>
      <xdr:rowOff>4497</xdr:rowOff>
    </xdr:from>
    <xdr:to>
      <xdr:col>6</xdr:col>
      <xdr:colOff>624152</xdr:colOff>
      <xdr:row>183</xdr:row>
      <xdr:rowOff>23547</xdr:rowOff>
    </xdr:to>
    <xdr:cxnSp macro="">
      <xdr:nvCxnSpPr>
        <xdr:cNvPr id="14" name="Straight Arrow Connector 17">
          <a:extLst>
            <a:ext uri="{FF2B5EF4-FFF2-40B4-BE49-F238E27FC236}">
              <a16:creationId xmlns:a16="http://schemas.microsoft.com/office/drawing/2014/main" id="{1F9D1213-1B23-45A0-BA25-6FEF1D85A581}"/>
            </a:ext>
          </a:extLst>
        </xdr:cNvPr>
        <xdr:cNvCxnSpPr>
          <a:cxnSpLocks noChangeShapeType="1"/>
        </xdr:cNvCxnSpPr>
      </xdr:nvCxnSpPr>
      <xdr:spPr bwMode="auto">
        <a:xfrm flipH="1">
          <a:off x="6034352" y="33751572"/>
          <a:ext cx="0" cy="13525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647965</xdr:colOff>
      <xdr:row>186</xdr:row>
      <xdr:rowOff>12965</xdr:rowOff>
    </xdr:from>
    <xdr:to>
      <xdr:col>6</xdr:col>
      <xdr:colOff>647965</xdr:colOff>
      <xdr:row>195</xdr:row>
      <xdr:rowOff>3440</xdr:rowOff>
    </xdr:to>
    <xdr:cxnSp macro="">
      <xdr:nvCxnSpPr>
        <xdr:cNvPr id="15" name="Straight Arrow Connector 18">
          <a:extLst>
            <a:ext uri="{FF2B5EF4-FFF2-40B4-BE49-F238E27FC236}">
              <a16:creationId xmlns:a16="http://schemas.microsoft.com/office/drawing/2014/main" id="{498A1AB5-EA3F-4676-8976-3746B600A3B5}"/>
            </a:ext>
          </a:extLst>
        </xdr:cNvPr>
        <xdr:cNvCxnSpPr>
          <a:cxnSpLocks noChangeShapeType="1"/>
        </xdr:cNvCxnSpPr>
      </xdr:nvCxnSpPr>
      <xdr:spPr bwMode="auto">
        <a:xfrm>
          <a:off x="6058165" y="35665040"/>
          <a:ext cx="0" cy="17049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631031</xdr:colOff>
      <xdr:row>198</xdr:row>
      <xdr:rowOff>16403</xdr:rowOff>
    </xdr:from>
    <xdr:to>
      <xdr:col>6</xdr:col>
      <xdr:colOff>632619</xdr:colOff>
      <xdr:row>205</xdr:row>
      <xdr:rowOff>23812</xdr:rowOff>
    </xdr:to>
    <xdr:cxnSp macro="">
      <xdr:nvCxnSpPr>
        <xdr:cNvPr id="16" name="Straight Arrow Connector 19">
          <a:extLst>
            <a:ext uri="{FF2B5EF4-FFF2-40B4-BE49-F238E27FC236}">
              <a16:creationId xmlns:a16="http://schemas.microsoft.com/office/drawing/2014/main" id="{BA39F39D-F1EE-495F-8263-F8061AAE6F7E}"/>
            </a:ext>
          </a:extLst>
        </xdr:cNvPr>
        <xdr:cNvCxnSpPr>
          <a:cxnSpLocks noChangeShapeType="1"/>
        </xdr:cNvCxnSpPr>
      </xdr:nvCxnSpPr>
      <xdr:spPr bwMode="auto">
        <a:xfrm flipH="1">
          <a:off x="6041231" y="37954478"/>
          <a:ext cx="1588" cy="134090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620712</xdr:colOff>
      <xdr:row>245</xdr:row>
      <xdr:rowOff>11906</xdr:rowOff>
    </xdr:from>
    <xdr:to>
      <xdr:col>6</xdr:col>
      <xdr:colOff>620712</xdr:colOff>
      <xdr:row>253</xdr:row>
      <xdr:rowOff>50006</xdr:rowOff>
    </xdr:to>
    <xdr:cxnSp macro="">
      <xdr:nvCxnSpPr>
        <xdr:cNvPr id="17" name="Straight Arrow Connector 20">
          <a:extLst>
            <a:ext uri="{FF2B5EF4-FFF2-40B4-BE49-F238E27FC236}">
              <a16:creationId xmlns:a16="http://schemas.microsoft.com/office/drawing/2014/main" id="{40B72000-3E94-493D-8788-49D7883F3621}"/>
            </a:ext>
          </a:extLst>
        </xdr:cNvPr>
        <xdr:cNvCxnSpPr>
          <a:cxnSpLocks noChangeShapeType="1"/>
        </xdr:cNvCxnSpPr>
      </xdr:nvCxnSpPr>
      <xdr:spPr bwMode="auto">
        <a:xfrm flipH="1">
          <a:off x="6030912" y="46903481"/>
          <a:ext cx="0" cy="15621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636059</xdr:colOff>
      <xdr:row>282</xdr:row>
      <xdr:rowOff>12171</xdr:rowOff>
    </xdr:from>
    <xdr:to>
      <xdr:col>6</xdr:col>
      <xdr:colOff>636059</xdr:colOff>
      <xdr:row>304</xdr:row>
      <xdr:rowOff>2646</xdr:rowOff>
    </xdr:to>
    <xdr:cxnSp macro="">
      <xdr:nvCxnSpPr>
        <xdr:cNvPr id="18" name="Straight Arrow Connector 21">
          <a:extLst>
            <a:ext uri="{FF2B5EF4-FFF2-40B4-BE49-F238E27FC236}">
              <a16:creationId xmlns:a16="http://schemas.microsoft.com/office/drawing/2014/main" id="{65140E98-D245-44CF-A5E9-5EB4C86E64FE}"/>
            </a:ext>
          </a:extLst>
        </xdr:cNvPr>
        <xdr:cNvCxnSpPr>
          <a:cxnSpLocks noChangeShapeType="1"/>
        </xdr:cNvCxnSpPr>
      </xdr:nvCxnSpPr>
      <xdr:spPr bwMode="auto">
        <a:xfrm flipH="1">
          <a:off x="6046259" y="53952246"/>
          <a:ext cx="0" cy="41814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615156</xdr:colOff>
      <xdr:row>307</xdr:row>
      <xdr:rowOff>189177</xdr:rowOff>
    </xdr:from>
    <xdr:to>
      <xdr:col>6</xdr:col>
      <xdr:colOff>619125</xdr:colOff>
      <xdr:row>329</xdr:row>
      <xdr:rowOff>119062</xdr:rowOff>
    </xdr:to>
    <xdr:cxnSp macro="">
      <xdr:nvCxnSpPr>
        <xdr:cNvPr id="19" name="Straight Arrow Connector 22">
          <a:extLst>
            <a:ext uri="{FF2B5EF4-FFF2-40B4-BE49-F238E27FC236}">
              <a16:creationId xmlns:a16="http://schemas.microsoft.com/office/drawing/2014/main" id="{5561CBDB-1593-439E-80B4-A634C4FDD5CF}"/>
            </a:ext>
          </a:extLst>
        </xdr:cNvPr>
        <xdr:cNvCxnSpPr>
          <a:cxnSpLocks noChangeShapeType="1"/>
        </xdr:cNvCxnSpPr>
      </xdr:nvCxnSpPr>
      <xdr:spPr bwMode="auto">
        <a:xfrm>
          <a:off x="6025356" y="58891752"/>
          <a:ext cx="3969" cy="412088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635000</xdr:colOff>
      <xdr:row>110</xdr:row>
      <xdr:rowOff>179917</xdr:rowOff>
    </xdr:from>
    <xdr:to>
      <xdr:col>6</xdr:col>
      <xdr:colOff>645584</xdr:colOff>
      <xdr:row>119</xdr:row>
      <xdr:rowOff>22489</xdr:rowOff>
    </xdr:to>
    <xdr:cxnSp macro="">
      <xdr:nvCxnSpPr>
        <xdr:cNvPr id="20" name="Straight Arrow Connector 12">
          <a:extLst>
            <a:ext uri="{FF2B5EF4-FFF2-40B4-BE49-F238E27FC236}">
              <a16:creationId xmlns:a16="http://schemas.microsoft.com/office/drawing/2014/main" id="{B3EC3143-9BB6-40EB-9F82-881BA8192BEC}"/>
            </a:ext>
          </a:extLst>
        </xdr:cNvPr>
        <xdr:cNvCxnSpPr>
          <a:cxnSpLocks noChangeShapeType="1"/>
        </xdr:cNvCxnSpPr>
      </xdr:nvCxnSpPr>
      <xdr:spPr bwMode="auto">
        <a:xfrm flipH="1">
          <a:off x="6045200" y="21353992"/>
          <a:ext cx="10584" cy="1557072"/>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642937</xdr:colOff>
      <xdr:row>120</xdr:row>
      <xdr:rowOff>179917</xdr:rowOff>
    </xdr:from>
    <xdr:to>
      <xdr:col>6</xdr:col>
      <xdr:colOff>645584</xdr:colOff>
      <xdr:row>128</xdr:row>
      <xdr:rowOff>82020</xdr:rowOff>
    </xdr:to>
    <xdr:cxnSp macro="">
      <xdr:nvCxnSpPr>
        <xdr:cNvPr id="21" name="Straight Arrow Connector 12">
          <a:extLst>
            <a:ext uri="{FF2B5EF4-FFF2-40B4-BE49-F238E27FC236}">
              <a16:creationId xmlns:a16="http://schemas.microsoft.com/office/drawing/2014/main" id="{3C7EA804-9DA3-403C-BF0A-4FC9478175E6}"/>
            </a:ext>
          </a:extLst>
        </xdr:cNvPr>
        <xdr:cNvCxnSpPr>
          <a:cxnSpLocks noChangeShapeType="1"/>
        </xdr:cNvCxnSpPr>
      </xdr:nvCxnSpPr>
      <xdr:spPr bwMode="auto">
        <a:xfrm flipH="1">
          <a:off x="6053137" y="23258992"/>
          <a:ext cx="2647" cy="1426103"/>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654844</xdr:colOff>
      <xdr:row>218</xdr:row>
      <xdr:rowOff>11906</xdr:rowOff>
    </xdr:from>
    <xdr:to>
      <xdr:col>6</xdr:col>
      <xdr:colOff>654846</xdr:colOff>
      <xdr:row>224</xdr:row>
      <xdr:rowOff>0</xdr:rowOff>
    </xdr:to>
    <xdr:cxnSp macro="">
      <xdr:nvCxnSpPr>
        <xdr:cNvPr id="22" name="Straight Arrow Connector 2">
          <a:extLst>
            <a:ext uri="{FF2B5EF4-FFF2-40B4-BE49-F238E27FC236}">
              <a16:creationId xmlns:a16="http://schemas.microsoft.com/office/drawing/2014/main" id="{BF6F8770-0522-4268-9DBE-174C6A1B2D91}"/>
            </a:ext>
          </a:extLst>
        </xdr:cNvPr>
        <xdr:cNvCxnSpPr>
          <a:cxnSpLocks noChangeShapeType="1"/>
        </xdr:cNvCxnSpPr>
      </xdr:nvCxnSpPr>
      <xdr:spPr bwMode="auto">
        <a:xfrm flipH="1">
          <a:off x="6065044" y="41759981"/>
          <a:ext cx="2" cy="1131094"/>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607219</xdr:colOff>
      <xdr:row>265</xdr:row>
      <xdr:rowOff>11906</xdr:rowOff>
    </xdr:from>
    <xdr:to>
      <xdr:col>6</xdr:col>
      <xdr:colOff>607222</xdr:colOff>
      <xdr:row>269</xdr:row>
      <xdr:rowOff>142874</xdr:rowOff>
    </xdr:to>
    <xdr:cxnSp macro="">
      <xdr:nvCxnSpPr>
        <xdr:cNvPr id="23" name="Straight Arrow Connector 2">
          <a:extLst>
            <a:ext uri="{FF2B5EF4-FFF2-40B4-BE49-F238E27FC236}">
              <a16:creationId xmlns:a16="http://schemas.microsoft.com/office/drawing/2014/main" id="{189AC4E6-E101-413B-9062-A355CC93FD05}"/>
            </a:ext>
          </a:extLst>
        </xdr:cNvPr>
        <xdr:cNvCxnSpPr>
          <a:cxnSpLocks noChangeShapeType="1"/>
        </xdr:cNvCxnSpPr>
      </xdr:nvCxnSpPr>
      <xdr:spPr bwMode="auto">
        <a:xfrm flipH="1">
          <a:off x="6017419" y="50713481"/>
          <a:ext cx="3" cy="892968"/>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642937</xdr:colOff>
      <xdr:row>26</xdr:row>
      <xdr:rowOff>0</xdr:rowOff>
    </xdr:from>
    <xdr:to>
      <xdr:col>6</xdr:col>
      <xdr:colOff>642937</xdr:colOff>
      <xdr:row>28</xdr:row>
      <xdr:rowOff>47625</xdr:rowOff>
    </xdr:to>
    <xdr:cxnSp macro="">
      <xdr:nvCxnSpPr>
        <xdr:cNvPr id="24" name="Straight Arrow Connector 2">
          <a:extLst>
            <a:ext uri="{FF2B5EF4-FFF2-40B4-BE49-F238E27FC236}">
              <a16:creationId xmlns:a16="http://schemas.microsoft.com/office/drawing/2014/main" id="{8A1C4144-3BF9-4207-9CE6-76A288A4012D}"/>
            </a:ext>
          </a:extLst>
        </xdr:cNvPr>
        <xdr:cNvCxnSpPr>
          <a:cxnSpLocks noChangeShapeType="1"/>
        </xdr:cNvCxnSpPr>
      </xdr:nvCxnSpPr>
      <xdr:spPr bwMode="auto">
        <a:xfrm flipH="1">
          <a:off x="6053137" y="5172075"/>
          <a:ext cx="0" cy="4286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642938</xdr:colOff>
      <xdr:row>31</xdr:row>
      <xdr:rowOff>0</xdr:rowOff>
    </xdr:from>
    <xdr:to>
      <xdr:col>6</xdr:col>
      <xdr:colOff>642938</xdr:colOff>
      <xdr:row>33</xdr:row>
      <xdr:rowOff>47625</xdr:rowOff>
    </xdr:to>
    <xdr:cxnSp macro="">
      <xdr:nvCxnSpPr>
        <xdr:cNvPr id="25" name="Straight Arrow Connector 2">
          <a:extLst>
            <a:ext uri="{FF2B5EF4-FFF2-40B4-BE49-F238E27FC236}">
              <a16:creationId xmlns:a16="http://schemas.microsoft.com/office/drawing/2014/main" id="{B00D8968-24B4-4231-91A0-026D192212F8}"/>
            </a:ext>
          </a:extLst>
        </xdr:cNvPr>
        <xdr:cNvCxnSpPr>
          <a:cxnSpLocks noChangeShapeType="1"/>
        </xdr:cNvCxnSpPr>
      </xdr:nvCxnSpPr>
      <xdr:spPr bwMode="auto">
        <a:xfrm flipH="1">
          <a:off x="6053138" y="6124575"/>
          <a:ext cx="0" cy="4286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642937</xdr:colOff>
      <xdr:row>21</xdr:row>
      <xdr:rowOff>0</xdr:rowOff>
    </xdr:from>
    <xdr:to>
      <xdr:col>6</xdr:col>
      <xdr:colOff>642937</xdr:colOff>
      <xdr:row>23</xdr:row>
      <xdr:rowOff>47625</xdr:rowOff>
    </xdr:to>
    <xdr:cxnSp macro="">
      <xdr:nvCxnSpPr>
        <xdr:cNvPr id="26" name="Straight Arrow Connector 2">
          <a:extLst>
            <a:ext uri="{FF2B5EF4-FFF2-40B4-BE49-F238E27FC236}">
              <a16:creationId xmlns:a16="http://schemas.microsoft.com/office/drawing/2014/main" id="{3AF662F1-2C9B-41EB-95C7-839A0F96B29E}"/>
            </a:ext>
          </a:extLst>
        </xdr:cNvPr>
        <xdr:cNvCxnSpPr>
          <a:cxnSpLocks noChangeShapeType="1"/>
        </xdr:cNvCxnSpPr>
      </xdr:nvCxnSpPr>
      <xdr:spPr bwMode="auto">
        <a:xfrm flipH="1">
          <a:off x="6053137" y="4219575"/>
          <a:ext cx="0" cy="4286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654844</xdr:colOff>
      <xdr:row>209</xdr:row>
      <xdr:rowOff>11906</xdr:rowOff>
    </xdr:from>
    <xdr:to>
      <xdr:col>6</xdr:col>
      <xdr:colOff>654846</xdr:colOff>
      <xdr:row>215</xdr:row>
      <xdr:rowOff>0</xdr:rowOff>
    </xdr:to>
    <xdr:cxnSp macro="">
      <xdr:nvCxnSpPr>
        <xdr:cNvPr id="27" name="Straight Arrow Connector 2">
          <a:extLst>
            <a:ext uri="{FF2B5EF4-FFF2-40B4-BE49-F238E27FC236}">
              <a16:creationId xmlns:a16="http://schemas.microsoft.com/office/drawing/2014/main" id="{E63AEC7E-E821-4C52-B572-E779BA778932}"/>
            </a:ext>
          </a:extLst>
        </xdr:cNvPr>
        <xdr:cNvCxnSpPr>
          <a:cxnSpLocks noChangeShapeType="1"/>
        </xdr:cNvCxnSpPr>
      </xdr:nvCxnSpPr>
      <xdr:spPr bwMode="auto">
        <a:xfrm flipH="1">
          <a:off x="6065044" y="40045481"/>
          <a:ext cx="2" cy="1131094"/>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654844</xdr:colOff>
      <xdr:row>227</xdr:row>
      <xdr:rowOff>42333</xdr:rowOff>
    </xdr:from>
    <xdr:to>
      <xdr:col>6</xdr:col>
      <xdr:colOff>656167</xdr:colOff>
      <xdr:row>240</xdr:row>
      <xdr:rowOff>0</xdr:rowOff>
    </xdr:to>
    <xdr:cxnSp macro="">
      <xdr:nvCxnSpPr>
        <xdr:cNvPr id="28" name="Straight Arrow Connector 2">
          <a:extLst>
            <a:ext uri="{FF2B5EF4-FFF2-40B4-BE49-F238E27FC236}">
              <a16:creationId xmlns:a16="http://schemas.microsoft.com/office/drawing/2014/main" id="{C6BE92B4-48A1-4272-9DFF-881A1CB6B8F3}"/>
            </a:ext>
          </a:extLst>
        </xdr:cNvPr>
        <xdr:cNvCxnSpPr>
          <a:cxnSpLocks noChangeShapeType="1"/>
        </xdr:cNvCxnSpPr>
      </xdr:nvCxnSpPr>
      <xdr:spPr bwMode="auto">
        <a:xfrm flipH="1">
          <a:off x="6065044" y="43504908"/>
          <a:ext cx="1323" cy="2434167"/>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607219</xdr:colOff>
      <xdr:row>257</xdr:row>
      <xdr:rowOff>11906</xdr:rowOff>
    </xdr:from>
    <xdr:to>
      <xdr:col>6</xdr:col>
      <xdr:colOff>607222</xdr:colOff>
      <xdr:row>261</xdr:row>
      <xdr:rowOff>142874</xdr:rowOff>
    </xdr:to>
    <xdr:cxnSp macro="">
      <xdr:nvCxnSpPr>
        <xdr:cNvPr id="29" name="Straight Arrow Connector 2">
          <a:extLst>
            <a:ext uri="{FF2B5EF4-FFF2-40B4-BE49-F238E27FC236}">
              <a16:creationId xmlns:a16="http://schemas.microsoft.com/office/drawing/2014/main" id="{8A0EC9E1-D0FB-4C3D-A007-95713ED312A7}"/>
            </a:ext>
          </a:extLst>
        </xdr:cNvPr>
        <xdr:cNvCxnSpPr>
          <a:cxnSpLocks noChangeShapeType="1"/>
        </xdr:cNvCxnSpPr>
      </xdr:nvCxnSpPr>
      <xdr:spPr bwMode="auto">
        <a:xfrm flipH="1">
          <a:off x="6017419" y="49189481"/>
          <a:ext cx="3" cy="892968"/>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607219</xdr:colOff>
      <xdr:row>273</xdr:row>
      <xdr:rowOff>11906</xdr:rowOff>
    </xdr:from>
    <xdr:to>
      <xdr:col>6</xdr:col>
      <xdr:colOff>607222</xdr:colOff>
      <xdr:row>277</xdr:row>
      <xdr:rowOff>142874</xdr:rowOff>
    </xdr:to>
    <xdr:cxnSp macro="">
      <xdr:nvCxnSpPr>
        <xdr:cNvPr id="30" name="Straight Arrow Connector 2">
          <a:extLst>
            <a:ext uri="{FF2B5EF4-FFF2-40B4-BE49-F238E27FC236}">
              <a16:creationId xmlns:a16="http://schemas.microsoft.com/office/drawing/2014/main" id="{4AD75C88-47A0-40F6-A714-14E832D99CB6}"/>
            </a:ext>
          </a:extLst>
        </xdr:cNvPr>
        <xdr:cNvCxnSpPr>
          <a:cxnSpLocks noChangeShapeType="1"/>
        </xdr:cNvCxnSpPr>
      </xdr:nvCxnSpPr>
      <xdr:spPr bwMode="auto">
        <a:xfrm flipH="1">
          <a:off x="6017419" y="52237481"/>
          <a:ext cx="3" cy="892968"/>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CA73-357B-4258-9133-9A5E0F5CD96A}">
  <sheetPr>
    <pageSetUpPr fitToPage="1"/>
  </sheetPr>
  <dimension ref="A1:AE419"/>
  <sheetViews>
    <sheetView tabSelected="1" zoomScale="80" zoomScaleNormal="80" workbookViewId="0">
      <pane ySplit="10" topLeftCell="A11" activePane="bottomLeft" state="frozen"/>
      <selection activeCell="C328" sqref="C328:C335"/>
      <selection pane="bottomLeft" activeCell="A5" sqref="A5"/>
    </sheetView>
  </sheetViews>
  <sheetFormatPr defaultColWidth="9.140625" defaultRowHeight="15" x14ac:dyDescent="0.25"/>
  <cols>
    <col min="1" max="1" width="10.140625" style="42" customWidth="1"/>
    <col min="2" max="2" width="2.7109375" style="42" customWidth="1"/>
    <col min="3" max="3" width="12.85546875" style="42" customWidth="1"/>
    <col min="4" max="4" width="3.7109375" style="42" customWidth="1"/>
    <col min="5" max="5" width="45.140625" style="42" customWidth="1"/>
    <col min="6" max="6" width="2.7109375" style="42" customWidth="1"/>
    <col min="7" max="7" width="18" style="42" customWidth="1"/>
    <col min="8" max="8" width="2.7109375" style="42" customWidth="1"/>
    <col min="9" max="9" width="18" style="42" customWidth="1"/>
    <col min="10" max="10" width="2.7109375" style="42" customWidth="1"/>
    <col min="11" max="11" width="19.140625" style="42" customWidth="1"/>
    <col min="12" max="12" width="3.7109375" style="42" customWidth="1"/>
    <col min="13" max="13" width="24.85546875" style="42" customWidth="1"/>
    <col min="14" max="14" width="2.7109375" style="42" customWidth="1"/>
    <col min="15" max="15" width="16.7109375" style="42" customWidth="1"/>
    <col min="16" max="16" width="2.7109375" style="42" customWidth="1"/>
    <col min="17" max="17" width="17.85546875" style="42" customWidth="1"/>
    <col min="18" max="18" width="2.7109375" style="42" customWidth="1"/>
    <col min="19" max="19" width="16.28515625" style="42" bestFit="1" customWidth="1"/>
    <col min="20" max="20" width="2.7109375" style="42" customWidth="1"/>
    <col min="21" max="21" width="14.7109375" style="42" customWidth="1"/>
    <col min="22" max="22" width="2.7109375" style="42" customWidth="1"/>
    <col min="23" max="23" width="14.42578125" style="42" customWidth="1"/>
    <col min="24" max="24" width="3.42578125" style="42" customWidth="1"/>
    <col min="25" max="25" width="14.28515625" style="42" customWidth="1"/>
    <col min="26" max="26" width="3.42578125" style="42" customWidth="1"/>
    <col min="27" max="27" width="16.28515625" style="42" bestFit="1" customWidth="1"/>
    <col min="28" max="28" width="3.5703125" style="42" customWidth="1"/>
    <col min="29" max="29" width="16.5703125" style="42" customWidth="1"/>
    <col min="30" max="30" width="2.7109375" style="42" customWidth="1"/>
    <col min="31" max="31" width="16.42578125" style="42" customWidth="1"/>
    <col min="32" max="16384" width="9.140625" style="42"/>
  </cols>
  <sheetData>
    <row r="1" spans="1:31" x14ac:dyDescent="0.25">
      <c r="A1" s="160" t="s">
        <v>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40"/>
      <c r="AE1" s="41" t="s">
        <v>1</v>
      </c>
    </row>
    <row r="2" spans="1:31" x14ac:dyDescent="0.25">
      <c r="A2" s="161" t="s">
        <v>2</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43"/>
    </row>
    <row r="3" spans="1:31" x14ac:dyDescent="0.25">
      <c r="A3" s="161" t="s">
        <v>3</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43"/>
    </row>
    <row r="4" spans="1:31" x14ac:dyDescent="0.25">
      <c r="A4" s="161" t="s">
        <v>4</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43"/>
    </row>
    <row r="5" spans="1:31" x14ac:dyDescent="0.25">
      <c r="A5" s="44" t="s">
        <v>249</v>
      </c>
      <c r="B5" s="44"/>
      <c r="C5" s="45"/>
      <c r="D5" s="45"/>
      <c r="E5" s="45"/>
      <c r="F5" s="45"/>
      <c r="G5" s="46"/>
      <c r="H5" s="45"/>
      <c r="I5" s="46"/>
      <c r="J5" s="46"/>
      <c r="K5" s="47"/>
      <c r="L5" s="47"/>
      <c r="M5" s="46"/>
      <c r="N5" s="46"/>
      <c r="O5" s="46"/>
      <c r="P5" s="46"/>
      <c r="Q5" s="46"/>
      <c r="R5" s="46"/>
      <c r="S5" s="46"/>
      <c r="T5" s="46"/>
      <c r="U5" s="46"/>
      <c r="V5" s="46"/>
      <c r="W5" s="46"/>
      <c r="X5" s="46"/>
      <c r="Y5" s="46"/>
      <c r="Z5" s="46"/>
      <c r="AA5" s="46"/>
      <c r="AB5" s="46"/>
      <c r="AC5" s="46"/>
      <c r="AD5" s="46"/>
    </row>
    <row r="6" spans="1:31" x14ac:dyDescent="0.25">
      <c r="A6" s="162" t="s">
        <v>5</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48"/>
    </row>
    <row r="8" spans="1:31" ht="15.75" thickBot="1" x14ac:dyDescent="0.3">
      <c r="A8" s="46"/>
      <c r="B8" s="46"/>
      <c r="C8" s="46"/>
      <c r="D8" s="46"/>
      <c r="E8" s="46"/>
      <c r="F8" s="46"/>
      <c r="G8" s="46"/>
      <c r="H8" s="46"/>
      <c r="I8" s="49"/>
      <c r="J8" s="49"/>
      <c r="K8" s="50"/>
      <c r="L8" s="51"/>
      <c r="M8" s="52"/>
      <c r="N8" s="52"/>
      <c r="O8" s="46"/>
      <c r="P8" s="46"/>
      <c r="Q8" s="46"/>
      <c r="R8" s="46"/>
      <c r="S8" s="46"/>
      <c r="T8" s="46"/>
      <c r="U8" s="46"/>
      <c r="V8" s="46"/>
      <c r="W8" s="46"/>
      <c r="X8" s="46"/>
      <c r="Y8" s="46"/>
      <c r="Z8" s="46"/>
      <c r="AA8" s="46"/>
      <c r="AB8" s="46"/>
      <c r="AC8" s="46"/>
      <c r="AD8" s="46"/>
    </row>
    <row r="9" spans="1:31" ht="15.75" thickBot="1" x14ac:dyDescent="0.3">
      <c r="A9" s="49"/>
      <c r="B9" s="49"/>
      <c r="C9" s="49"/>
      <c r="D9" s="49"/>
      <c r="E9" s="46"/>
      <c r="F9" s="46"/>
      <c r="G9" s="46"/>
      <c r="H9" s="46"/>
      <c r="I9" s="53" t="s">
        <v>6</v>
      </c>
      <c r="J9" s="49"/>
      <c r="K9" s="54"/>
      <c r="L9" s="55"/>
      <c r="M9" s="56"/>
      <c r="N9" s="52"/>
      <c r="O9" s="57" t="s">
        <v>7</v>
      </c>
      <c r="P9" s="46"/>
      <c r="Q9" s="163" t="s">
        <v>8</v>
      </c>
      <c r="R9" s="164"/>
      <c r="S9" s="164"/>
      <c r="T9" s="164"/>
      <c r="U9" s="164"/>
      <c r="V9" s="164"/>
      <c r="W9" s="165"/>
      <c r="X9" s="46"/>
      <c r="Y9" s="163" t="s">
        <v>9</v>
      </c>
      <c r="Z9" s="164"/>
      <c r="AA9" s="165"/>
      <c r="AB9" s="46"/>
      <c r="AC9" s="56"/>
      <c r="AD9" s="52"/>
    </row>
    <row r="10" spans="1:31" ht="30.75" thickBot="1" x14ac:dyDescent="0.3">
      <c r="A10" s="59" t="s">
        <v>10</v>
      </c>
      <c r="B10" s="49"/>
      <c r="C10" s="60" t="s">
        <v>11</v>
      </c>
      <c r="D10" s="49"/>
      <c r="E10" s="60" t="s">
        <v>12</v>
      </c>
      <c r="F10" s="49"/>
      <c r="G10" s="60" t="s">
        <v>13</v>
      </c>
      <c r="H10" s="49"/>
      <c r="I10" s="57" t="s">
        <v>14</v>
      </c>
      <c r="J10" s="49"/>
      <c r="K10" s="61" t="s">
        <v>15</v>
      </c>
      <c r="L10" s="55"/>
      <c r="M10" s="62" t="s">
        <v>13</v>
      </c>
      <c r="N10" s="49"/>
      <c r="O10" s="53" t="s">
        <v>16</v>
      </c>
      <c r="P10" s="49"/>
      <c r="Q10" s="63" t="s">
        <v>17</v>
      </c>
      <c r="R10" s="58"/>
      <c r="S10" s="64" t="s">
        <v>18</v>
      </c>
      <c r="T10" s="58"/>
      <c r="U10" s="64" t="s">
        <v>19</v>
      </c>
      <c r="V10" s="58"/>
      <c r="W10" s="65" t="s">
        <v>20</v>
      </c>
      <c r="X10" s="49"/>
      <c r="Y10" s="63" t="s">
        <v>21</v>
      </c>
      <c r="Z10" s="58"/>
      <c r="AA10" s="65" t="s">
        <v>22</v>
      </c>
      <c r="AB10" s="49"/>
      <c r="AC10" s="62" t="s">
        <v>7</v>
      </c>
      <c r="AD10" s="66"/>
    </row>
    <row r="11" spans="1:31" x14ac:dyDescent="0.25">
      <c r="A11" s="49"/>
      <c r="B11" s="49"/>
      <c r="C11" s="49" t="s">
        <v>23</v>
      </c>
      <c r="D11" s="49"/>
      <c r="E11" s="49" t="s">
        <v>24</v>
      </c>
      <c r="F11" s="49"/>
      <c r="G11" s="49" t="s">
        <v>25</v>
      </c>
      <c r="H11" s="49"/>
      <c r="I11" s="67" t="s">
        <v>26</v>
      </c>
      <c r="J11" s="49"/>
      <c r="K11" s="49" t="s">
        <v>27</v>
      </c>
      <c r="L11" s="67"/>
      <c r="M11" s="49" t="s">
        <v>28</v>
      </c>
      <c r="N11" s="49"/>
      <c r="O11" s="68" t="s">
        <v>29</v>
      </c>
      <c r="P11" s="68"/>
      <c r="Q11" s="68" t="s">
        <v>30</v>
      </c>
      <c r="R11" s="68"/>
      <c r="S11" s="68" t="s">
        <v>31</v>
      </c>
      <c r="T11" s="68"/>
      <c r="U11" s="68" t="s">
        <v>32</v>
      </c>
      <c r="V11" s="68"/>
      <c r="W11" s="68" t="s">
        <v>33</v>
      </c>
      <c r="X11" s="68"/>
      <c r="Y11" s="68" t="s">
        <v>34</v>
      </c>
      <c r="Z11" s="68"/>
      <c r="AA11" s="68" t="s">
        <v>35</v>
      </c>
      <c r="AB11" s="68"/>
      <c r="AC11" s="68" t="s">
        <v>36</v>
      </c>
      <c r="AD11" s="68"/>
    </row>
    <row r="12" spans="1:31" x14ac:dyDescent="0.25">
      <c r="A12" s="49"/>
      <c r="B12" s="49"/>
      <c r="C12" s="49"/>
      <c r="D12" s="49"/>
      <c r="E12" s="49"/>
      <c r="F12" s="49"/>
      <c r="G12" s="49"/>
      <c r="H12" s="49"/>
      <c r="I12" s="67"/>
      <c r="J12" s="49"/>
      <c r="K12" s="49"/>
      <c r="L12" s="67"/>
      <c r="M12" s="49"/>
      <c r="N12" s="49"/>
      <c r="O12" s="68"/>
      <c r="P12" s="68"/>
      <c r="Q12" s="68"/>
      <c r="R12" s="68"/>
      <c r="S12" s="68"/>
      <c r="T12" s="68"/>
      <c r="U12" s="68"/>
      <c r="V12" s="68"/>
      <c r="W12" s="68"/>
      <c r="X12" s="68"/>
      <c r="Y12" s="68"/>
      <c r="Z12" s="68"/>
      <c r="AA12" s="68"/>
      <c r="AB12" s="68"/>
      <c r="AC12" s="68"/>
      <c r="AD12" s="68"/>
    </row>
    <row r="13" spans="1:31" x14ac:dyDescent="0.25">
      <c r="A13" s="69" t="s">
        <v>37</v>
      </c>
    </row>
    <row r="14" spans="1:31" x14ac:dyDescent="0.25">
      <c r="A14" s="49">
        <v>1</v>
      </c>
      <c r="E14" s="70" t="s">
        <v>38</v>
      </c>
      <c r="G14" s="1" t="s">
        <v>39</v>
      </c>
    </row>
    <row r="15" spans="1:31" x14ac:dyDescent="0.25">
      <c r="A15" s="49">
        <f>+A14+1</f>
        <v>2</v>
      </c>
      <c r="B15" s="49"/>
      <c r="C15" s="71">
        <v>301</v>
      </c>
      <c r="D15" s="72"/>
      <c r="E15" s="73" t="s">
        <v>40</v>
      </c>
      <c r="F15" s="73"/>
      <c r="G15" s="1"/>
      <c r="H15" s="73"/>
      <c r="I15" s="2">
        <v>29940.23</v>
      </c>
      <c r="J15" s="74"/>
      <c r="K15" s="2">
        <v>0</v>
      </c>
      <c r="L15" s="3"/>
      <c r="M15" s="4"/>
      <c r="N15" s="3"/>
      <c r="O15" s="5">
        <f>+I15+K15</f>
        <v>29940.23</v>
      </c>
      <c r="P15" s="2"/>
      <c r="Q15" s="5">
        <f>O15*$C$397</f>
        <v>25813.199323176996</v>
      </c>
      <c r="R15" s="2"/>
      <c r="S15" s="5">
        <f>O15*$C$398</f>
        <v>1647.0741995154417</v>
      </c>
      <c r="T15" s="2"/>
      <c r="U15" s="5">
        <f>O15*$C$399</f>
        <v>1023.8511155218547</v>
      </c>
      <c r="V15" s="2"/>
      <c r="W15" s="5">
        <f>O15*$C$400</f>
        <v>1173.050642831533</v>
      </c>
      <c r="X15" s="2"/>
      <c r="Y15" s="5">
        <f>O15*$C$401</f>
        <v>264.22228924104758</v>
      </c>
      <c r="Z15" s="2"/>
      <c r="AA15" s="5">
        <f>O15*$C$402</f>
        <v>18.83242971312972</v>
      </c>
      <c r="AB15" s="6" t="s">
        <v>41</v>
      </c>
      <c r="AC15" s="5">
        <f>SUM(Q15:AB15)</f>
        <v>29940.230000000003</v>
      </c>
      <c r="AD15" s="5"/>
    </row>
    <row r="16" spans="1:31" x14ac:dyDescent="0.25">
      <c r="A16" s="49">
        <f>+A15+1</f>
        <v>3</v>
      </c>
      <c r="B16" s="49"/>
      <c r="C16" s="71">
        <v>302</v>
      </c>
      <c r="D16" s="72"/>
      <c r="E16" s="73" t="s">
        <v>42</v>
      </c>
      <c r="F16" s="73"/>
      <c r="G16" s="75"/>
      <c r="H16" s="73"/>
      <c r="I16" s="7">
        <v>1079798.2</v>
      </c>
      <c r="J16" s="74"/>
      <c r="K16" s="7">
        <v>0</v>
      </c>
      <c r="L16" s="3"/>
      <c r="M16" s="4"/>
      <c r="N16" s="3"/>
      <c r="O16" s="8">
        <f>+I16+K16</f>
        <v>1079798.2</v>
      </c>
      <c r="P16" s="7"/>
      <c r="Q16" s="8">
        <f>O16*$C$397</f>
        <v>930956.31414346979</v>
      </c>
      <c r="R16" s="7"/>
      <c r="S16" s="8">
        <f>O16*$C$398</f>
        <v>59401.940329223085</v>
      </c>
      <c r="T16" s="7"/>
      <c r="U16" s="8">
        <f>O16*$C$399</f>
        <v>36925.320600693143</v>
      </c>
      <c r="V16" s="7"/>
      <c r="W16" s="8">
        <f>O16*$C$400</f>
        <v>42306.220514616361</v>
      </c>
      <c r="X16" s="7"/>
      <c r="Y16" s="8">
        <f>O16*$C$401</f>
        <v>9529.2104410140637</v>
      </c>
      <c r="Z16" s="7"/>
      <c r="AA16" s="8">
        <f>O16*$C$402</f>
        <v>679.19397098365607</v>
      </c>
      <c r="AB16" s="6" t="s">
        <v>41</v>
      </c>
      <c r="AC16" s="9">
        <f>SUM(Q16:AB16)</f>
        <v>1079798.2</v>
      </c>
      <c r="AD16" s="9"/>
    </row>
    <row r="17" spans="1:31" x14ac:dyDescent="0.25">
      <c r="A17" s="49">
        <f>+A16+1</f>
        <v>4</v>
      </c>
      <c r="B17" s="49"/>
      <c r="C17" s="71">
        <v>303</v>
      </c>
      <c r="D17" s="72"/>
      <c r="E17" s="73" t="s">
        <v>43</v>
      </c>
      <c r="F17" s="73"/>
      <c r="G17" s="75"/>
      <c r="H17" s="73"/>
      <c r="I17" s="7">
        <v>44034118.579999998</v>
      </c>
      <c r="J17" s="74"/>
      <c r="K17" s="7">
        <v>-33337256.920000002</v>
      </c>
      <c r="L17" s="6" t="s">
        <v>44</v>
      </c>
      <c r="M17" s="6"/>
      <c r="N17" s="3"/>
      <c r="O17" s="8">
        <f>+I17+K17</f>
        <v>10696861.659999996</v>
      </c>
      <c r="P17" s="7"/>
      <c r="Q17" s="8">
        <f>O17*$C$397</f>
        <v>9222381.4634032492</v>
      </c>
      <c r="R17" s="7"/>
      <c r="S17" s="8">
        <f>O17*$C$398</f>
        <v>588456.5634923951</v>
      </c>
      <c r="T17" s="7"/>
      <c r="U17" s="8">
        <f>O17*$C$399</f>
        <v>365795.2441639211</v>
      </c>
      <c r="V17" s="7"/>
      <c r="W17" s="8">
        <f>O17*$C$400</f>
        <v>419100.33578709897</v>
      </c>
      <c r="X17" s="7"/>
      <c r="Y17" s="8">
        <f>O17*$C$401</f>
        <v>94399.718221937204</v>
      </c>
      <c r="Z17" s="7"/>
      <c r="AA17" s="8">
        <f>O17*$C$402</f>
        <v>6728.3349313957187</v>
      </c>
      <c r="AB17" s="6" t="s">
        <v>41</v>
      </c>
      <c r="AC17" s="9">
        <f>SUM(Q17:AB17)</f>
        <v>10696861.659999996</v>
      </c>
      <c r="AD17" s="9"/>
    </row>
    <row r="18" spans="1:31" x14ac:dyDescent="0.25">
      <c r="A18" s="49">
        <f>+A17+1</f>
        <v>5</v>
      </c>
      <c r="B18" s="49"/>
      <c r="C18" s="76"/>
      <c r="D18" s="46"/>
      <c r="E18" s="69" t="s">
        <v>45</v>
      </c>
      <c r="F18" s="46"/>
      <c r="G18" s="77"/>
      <c r="H18" s="46"/>
      <c r="I18" s="10">
        <f>SUM(I15:I17)</f>
        <v>45143857.009999998</v>
      </c>
      <c r="J18" s="11"/>
      <c r="K18" s="10">
        <f>SUM(K15:K17)</f>
        <v>-33337256.920000002</v>
      </c>
      <c r="L18" s="12"/>
      <c r="M18" s="12"/>
      <c r="N18" s="12"/>
      <c r="O18" s="10">
        <f>SUM(O15:O17)</f>
        <v>11806600.089999996</v>
      </c>
      <c r="P18" s="11"/>
      <c r="Q18" s="10">
        <f>SUM(Q15:Q17)</f>
        <v>10179150.976869896</v>
      </c>
      <c r="R18" s="11"/>
      <c r="S18" s="13">
        <f>SUM(S15:S17)</f>
        <v>649505.57802113367</v>
      </c>
      <c r="T18" s="11"/>
      <c r="U18" s="10">
        <f>SUM(U15:U17)</f>
        <v>403744.41588013608</v>
      </c>
      <c r="V18" s="11"/>
      <c r="W18" s="10">
        <f>SUM(W15:W17)</f>
        <v>462579.60694454686</v>
      </c>
      <c r="X18" s="11"/>
      <c r="Y18" s="10">
        <f>SUM(Y15:Y17)</f>
        <v>104193.15095219231</v>
      </c>
      <c r="Z18" s="11"/>
      <c r="AA18" s="10">
        <f>SUM(AA15:AA17)</f>
        <v>7426.3613320925042</v>
      </c>
      <c r="AB18" s="6"/>
      <c r="AC18" s="13">
        <f>SUM(AC15:AC17)</f>
        <v>11806600.089999996</v>
      </c>
      <c r="AD18" s="14"/>
      <c r="AE18" s="78"/>
    </row>
    <row r="19" spans="1:31" x14ac:dyDescent="0.25">
      <c r="A19" s="49"/>
      <c r="B19" s="49"/>
      <c r="C19" s="76"/>
      <c r="D19" s="46"/>
      <c r="E19" s="69"/>
      <c r="F19" s="46"/>
      <c r="G19" s="77"/>
      <c r="H19" s="46"/>
      <c r="I19" s="15"/>
      <c r="J19" s="11"/>
      <c r="K19" s="15"/>
      <c r="L19" s="12"/>
      <c r="M19" s="12"/>
      <c r="N19" s="12"/>
      <c r="O19" s="15"/>
      <c r="P19" s="11"/>
      <c r="Q19" s="15"/>
      <c r="R19" s="11"/>
      <c r="S19" s="14"/>
      <c r="T19" s="11"/>
      <c r="U19" s="15"/>
      <c r="V19" s="11"/>
      <c r="W19" s="15"/>
      <c r="X19" s="11"/>
      <c r="Y19" s="15"/>
      <c r="Z19" s="11"/>
      <c r="AA19" s="15"/>
      <c r="AB19" s="6"/>
      <c r="AC19" s="14"/>
      <c r="AD19" s="14"/>
      <c r="AE19" s="78"/>
    </row>
    <row r="20" spans="1:31" x14ac:dyDescent="0.25">
      <c r="A20" s="49">
        <f>+A18+1</f>
        <v>6</v>
      </c>
      <c r="B20" s="49"/>
      <c r="C20" s="76"/>
      <c r="D20" s="46"/>
      <c r="E20" s="70" t="s">
        <v>46</v>
      </c>
      <c r="F20" s="46"/>
      <c r="G20" s="16" t="s">
        <v>47</v>
      </c>
      <c r="H20" s="46"/>
      <c r="I20" s="15"/>
      <c r="J20" s="11"/>
      <c r="K20" s="15"/>
      <c r="L20" s="12"/>
      <c r="M20" s="12"/>
      <c r="N20" s="12"/>
      <c r="O20" s="15"/>
      <c r="P20" s="11"/>
      <c r="Q20" s="15"/>
      <c r="R20" s="11"/>
      <c r="S20" s="14"/>
      <c r="T20" s="11"/>
      <c r="U20" s="15"/>
      <c r="V20" s="11"/>
      <c r="W20" s="15"/>
      <c r="X20" s="11"/>
      <c r="Y20" s="15"/>
      <c r="Z20" s="11"/>
      <c r="AA20" s="15"/>
      <c r="AB20" s="6"/>
      <c r="AC20" s="14"/>
      <c r="AD20" s="14"/>
      <c r="AE20" s="78"/>
    </row>
    <row r="21" spans="1:31" x14ac:dyDescent="0.25">
      <c r="A21" s="49">
        <f>+A20+1</f>
        <v>7</v>
      </c>
      <c r="B21" s="49"/>
      <c r="C21" s="71">
        <v>301</v>
      </c>
      <c r="D21" s="72"/>
      <c r="E21" s="73" t="s">
        <v>40</v>
      </c>
      <c r="F21" s="46"/>
      <c r="G21" s="77"/>
      <c r="H21" s="46"/>
      <c r="I21" s="15">
        <v>0</v>
      </c>
      <c r="J21" s="11"/>
      <c r="K21" s="15">
        <v>0</v>
      </c>
      <c r="L21" s="12"/>
      <c r="M21" s="12"/>
      <c r="N21" s="12"/>
      <c r="O21" s="8">
        <f>+I21+K21</f>
        <v>0</v>
      </c>
      <c r="P21" s="11"/>
      <c r="Q21" s="9">
        <f>O21*$C$364</f>
        <v>0</v>
      </c>
      <c r="R21" s="79"/>
      <c r="S21" s="9">
        <f>O21*$C$365</f>
        <v>0</v>
      </c>
      <c r="T21" s="79"/>
      <c r="U21" s="9">
        <f>O21*$C$366</f>
        <v>0</v>
      </c>
      <c r="V21" s="79"/>
      <c r="W21" s="9">
        <f>O21*$C$367</f>
        <v>0</v>
      </c>
      <c r="X21" s="79"/>
      <c r="Y21" s="9">
        <f>O21*$C$368</f>
        <v>0</v>
      </c>
      <c r="Z21" s="79"/>
      <c r="AA21" s="9">
        <f>O21*$C$369</f>
        <v>0</v>
      </c>
      <c r="AB21" s="6" t="s">
        <v>48</v>
      </c>
      <c r="AC21" s="9">
        <f>SUM(Q21:AB21)</f>
        <v>0</v>
      </c>
      <c r="AD21" s="14"/>
      <c r="AE21" s="78"/>
    </row>
    <row r="22" spans="1:31" x14ac:dyDescent="0.25">
      <c r="A22" s="49">
        <f>+A21+1</f>
        <v>8</v>
      </c>
      <c r="B22" s="49"/>
      <c r="C22" s="71">
        <v>302</v>
      </c>
      <c r="D22" s="72"/>
      <c r="E22" s="73" t="s">
        <v>42</v>
      </c>
      <c r="F22" s="46"/>
      <c r="G22" s="77"/>
      <c r="H22" s="46"/>
      <c r="I22" s="15">
        <v>0</v>
      </c>
      <c r="J22" s="11"/>
      <c r="K22" s="15">
        <v>0</v>
      </c>
      <c r="L22" s="12"/>
      <c r="M22" s="12"/>
      <c r="N22" s="12"/>
      <c r="O22" s="8">
        <f>+I22+K22</f>
        <v>0</v>
      </c>
      <c r="P22" s="11"/>
      <c r="Q22" s="9">
        <f>O22*$C$364</f>
        <v>0</v>
      </c>
      <c r="R22" s="79"/>
      <c r="S22" s="9">
        <f>O22*$C$365</f>
        <v>0</v>
      </c>
      <c r="T22" s="79"/>
      <c r="U22" s="9">
        <f>O22*$C$366</f>
        <v>0</v>
      </c>
      <c r="V22" s="79"/>
      <c r="W22" s="9">
        <f>O22*$C$367</f>
        <v>0</v>
      </c>
      <c r="X22" s="79"/>
      <c r="Y22" s="9">
        <f>O22*$C$368</f>
        <v>0</v>
      </c>
      <c r="Z22" s="79"/>
      <c r="AA22" s="9">
        <f>O22*$C$369</f>
        <v>0</v>
      </c>
      <c r="AB22" s="6" t="s">
        <v>48</v>
      </c>
      <c r="AC22" s="9">
        <f>SUM(Q22:AB22)</f>
        <v>0</v>
      </c>
      <c r="AD22" s="14"/>
      <c r="AE22" s="78"/>
    </row>
    <row r="23" spans="1:31" x14ac:dyDescent="0.25">
      <c r="A23" s="49">
        <f>+A22+1</f>
        <v>9</v>
      </c>
      <c r="B23" s="49"/>
      <c r="C23" s="71">
        <v>303</v>
      </c>
      <c r="D23" s="72"/>
      <c r="E23" s="73" t="s">
        <v>43</v>
      </c>
      <c r="F23" s="46"/>
      <c r="G23" s="77"/>
      <c r="H23" s="46"/>
      <c r="I23" s="15">
        <v>8613577.4637400005</v>
      </c>
      <c r="J23" s="11"/>
      <c r="K23" s="15">
        <v>12114534.300000001</v>
      </c>
      <c r="L23" s="6" t="s">
        <v>44</v>
      </c>
      <c r="M23" s="6"/>
      <c r="N23" s="12"/>
      <c r="O23" s="8">
        <f>+I23+K23</f>
        <v>20728111.763740003</v>
      </c>
      <c r="P23" s="11"/>
      <c r="Q23" s="9">
        <f>O23*$C$364</f>
        <v>18148237.065334778</v>
      </c>
      <c r="R23" s="79"/>
      <c r="S23" s="9">
        <f>O23*$C$365</f>
        <v>982956.37107088137</v>
      </c>
      <c r="T23" s="79"/>
      <c r="U23" s="9">
        <f>O23*$C$366</f>
        <v>694203.29267741414</v>
      </c>
      <c r="V23" s="79"/>
      <c r="W23" s="9">
        <f>O23*$C$367</f>
        <v>902715.03465693188</v>
      </c>
      <c r="X23" s="79"/>
      <c r="Y23" s="9">
        <f>O23*$C$368</f>
        <v>0</v>
      </c>
      <c r="Z23" s="79"/>
      <c r="AA23" s="9">
        <f>O23*$C$369</f>
        <v>0</v>
      </c>
      <c r="AB23" s="6" t="s">
        <v>48</v>
      </c>
      <c r="AC23" s="9">
        <f>SUM(Q23:AB23)</f>
        <v>20728111.763740003</v>
      </c>
      <c r="AD23" s="14"/>
      <c r="AE23" s="78"/>
    </row>
    <row r="24" spans="1:31" x14ac:dyDescent="0.25">
      <c r="A24" s="49"/>
      <c r="B24" s="49"/>
      <c r="C24" s="76"/>
      <c r="D24" s="46"/>
      <c r="E24" s="69"/>
      <c r="F24" s="46"/>
      <c r="G24" s="77"/>
      <c r="H24" s="46"/>
      <c r="I24" s="15"/>
      <c r="J24" s="11"/>
      <c r="K24" s="15"/>
      <c r="L24" s="12"/>
      <c r="M24" s="12"/>
      <c r="N24" s="12"/>
      <c r="O24" s="15"/>
      <c r="P24" s="11"/>
      <c r="Q24" s="15"/>
      <c r="R24" s="11"/>
      <c r="S24" s="14"/>
      <c r="T24" s="11"/>
      <c r="U24" s="15"/>
      <c r="V24" s="11"/>
      <c r="W24" s="15"/>
      <c r="X24" s="11"/>
      <c r="Y24" s="15"/>
      <c r="Z24" s="11"/>
      <c r="AA24" s="15"/>
      <c r="AB24" s="6"/>
      <c r="AC24" s="14"/>
      <c r="AD24" s="14"/>
      <c r="AE24" s="78"/>
    </row>
    <row r="25" spans="1:31" x14ac:dyDescent="0.25">
      <c r="A25" s="49">
        <f>+A23+1</f>
        <v>10</v>
      </c>
      <c r="B25" s="49"/>
      <c r="C25" s="76"/>
      <c r="D25" s="46"/>
      <c r="E25" s="70" t="s">
        <v>49</v>
      </c>
      <c r="F25" s="46"/>
      <c r="G25" s="77"/>
      <c r="H25" s="46"/>
      <c r="I25" s="15"/>
      <c r="J25" s="11"/>
      <c r="K25" s="15"/>
      <c r="L25" s="12"/>
      <c r="M25" s="12"/>
      <c r="N25" s="12"/>
      <c r="O25" s="15"/>
      <c r="P25" s="11"/>
      <c r="Q25" s="15"/>
      <c r="R25" s="11"/>
      <c r="S25" s="14"/>
      <c r="T25" s="11"/>
      <c r="U25" s="15"/>
      <c r="V25" s="11"/>
      <c r="W25" s="15"/>
      <c r="X25" s="11"/>
      <c r="Y25" s="15"/>
      <c r="Z25" s="11"/>
      <c r="AA25" s="15"/>
      <c r="AB25" s="6"/>
      <c r="AC25" s="14"/>
      <c r="AD25" s="14"/>
      <c r="AE25" s="78"/>
    </row>
    <row r="26" spans="1:31" x14ac:dyDescent="0.25">
      <c r="A26" s="49">
        <f>+A25+1</f>
        <v>11</v>
      </c>
      <c r="B26" s="49"/>
      <c r="C26" s="71">
        <v>301</v>
      </c>
      <c r="D26" s="72"/>
      <c r="E26" s="73" t="s">
        <v>40</v>
      </c>
      <c r="F26" s="46"/>
      <c r="G26" s="16" t="s">
        <v>47</v>
      </c>
      <c r="H26" s="46"/>
      <c r="I26" s="15">
        <v>0</v>
      </c>
      <c r="J26" s="11"/>
      <c r="K26" s="15">
        <v>0</v>
      </c>
      <c r="L26" s="12"/>
      <c r="M26" s="12"/>
      <c r="N26" s="12"/>
      <c r="O26" s="8">
        <f>+I26+K26</f>
        <v>0</v>
      </c>
      <c r="P26" s="11"/>
      <c r="Q26" s="9">
        <f>O26*$C$364</f>
        <v>0</v>
      </c>
      <c r="R26" s="79"/>
      <c r="S26" s="9">
        <f>O26*$C$365</f>
        <v>0</v>
      </c>
      <c r="T26" s="79"/>
      <c r="U26" s="9">
        <f>O26*$C$366</f>
        <v>0</v>
      </c>
      <c r="V26" s="79"/>
      <c r="W26" s="9">
        <f>O26*$C$367</f>
        <v>0</v>
      </c>
      <c r="X26" s="79"/>
      <c r="Y26" s="9">
        <f>O26*$C$368</f>
        <v>0</v>
      </c>
      <c r="Z26" s="79"/>
      <c r="AA26" s="9">
        <f>O26*$C$369</f>
        <v>0</v>
      </c>
      <c r="AB26" s="6" t="s">
        <v>48</v>
      </c>
      <c r="AC26" s="9">
        <f>SUM(Q26:AB26)</f>
        <v>0</v>
      </c>
      <c r="AD26" s="14"/>
      <c r="AE26" s="78"/>
    </row>
    <row r="27" spans="1:31" x14ac:dyDescent="0.25">
      <c r="A27" s="49">
        <f>+A26+1</f>
        <v>12</v>
      </c>
      <c r="B27" s="49"/>
      <c r="C27" s="71">
        <v>302</v>
      </c>
      <c r="D27" s="72"/>
      <c r="E27" s="73" t="s">
        <v>42</v>
      </c>
      <c r="F27" s="46"/>
      <c r="G27" s="77"/>
      <c r="H27" s="46"/>
      <c r="I27" s="15">
        <v>0</v>
      </c>
      <c r="J27" s="11"/>
      <c r="K27" s="15">
        <v>0</v>
      </c>
      <c r="L27" s="12"/>
      <c r="M27" s="12"/>
      <c r="N27" s="12"/>
      <c r="O27" s="8">
        <f>+I27+K27</f>
        <v>0</v>
      </c>
      <c r="P27" s="11"/>
      <c r="Q27" s="9">
        <f>O27*$C$364</f>
        <v>0</v>
      </c>
      <c r="R27" s="79"/>
      <c r="S27" s="9">
        <f>O27*$C$365</f>
        <v>0</v>
      </c>
      <c r="T27" s="79"/>
      <c r="U27" s="9">
        <f>O27*$C$366</f>
        <v>0</v>
      </c>
      <c r="V27" s="79"/>
      <c r="W27" s="9">
        <f>O27*$C$367</f>
        <v>0</v>
      </c>
      <c r="X27" s="79"/>
      <c r="Y27" s="9">
        <f>O27*$C$368</f>
        <v>0</v>
      </c>
      <c r="Z27" s="79"/>
      <c r="AA27" s="9">
        <f>O27*$C$369</f>
        <v>0</v>
      </c>
      <c r="AB27" s="6" t="s">
        <v>48</v>
      </c>
      <c r="AC27" s="9">
        <f>SUM(Q27:AB27)</f>
        <v>0</v>
      </c>
      <c r="AD27" s="14"/>
      <c r="AE27" s="78"/>
    </row>
    <row r="28" spans="1:31" x14ac:dyDescent="0.25">
      <c r="A28" s="49">
        <f>+A27+1</f>
        <v>13</v>
      </c>
      <c r="B28" s="49"/>
      <c r="C28" s="71">
        <v>303</v>
      </c>
      <c r="D28" s="72"/>
      <c r="E28" s="73" t="s">
        <v>43</v>
      </c>
      <c r="F28" s="46"/>
      <c r="G28" s="77"/>
      <c r="H28" s="46"/>
      <c r="I28" s="15">
        <v>1331243.94896</v>
      </c>
      <c r="J28" s="11"/>
      <c r="K28" s="15">
        <v>10566255.949999999</v>
      </c>
      <c r="L28" s="6" t="s">
        <v>44</v>
      </c>
      <c r="M28" s="6"/>
      <c r="N28" s="12"/>
      <c r="O28" s="8">
        <f>+I28+K28</f>
        <v>11897499.89896</v>
      </c>
      <c r="P28" s="11"/>
      <c r="Q28" s="9">
        <f>O28*$C$364</f>
        <v>10416706.119311474</v>
      </c>
      <c r="R28" s="79"/>
      <c r="S28" s="9">
        <f>O28*$C$365</f>
        <v>564196.26924029109</v>
      </c>
      <c r="T28" s="79"/>
      <c r="U28" s="9">
        <f>O28*$C$366</f>
        <v>398458.07947327464</v>
      </c>
      <c r="V28" s="79"/>
      <c r="W28" s="9">
        <f>O28*$C$367</f>
        <v>518139.43093496119</v>
      </c>
      <c r="X28" s="79"/>
      <c r="Y28" s="9">
        <f>O28*$C$368</f>
        <v>0</v>
      </c>
      <c r="Z28" s="79"/>
      <c r="AA28" s="9">
        <f>O28*$C$369</f>
        <v>0</v>
      </c>
      <c r="AB28" s="6" t="s">
        <v>48</v>
      </c>
      <c r="AC28" s="9">
        <f>SUM(Q28:AB28)</f>
        <v>11897499.898960002</v>
      </c>
      <c r="AD28" s="14"/>
      <c r="AE28" s="78"/>
    </row>
    <row r="29" spans="1:31" x14ac:dyDescent="0.25">
      <c r="A29" s="49"/>
      <c r="B29" s="49"/>
      <c r="C29" s="71"/>
      <c r="D29" s="72"/>
      <c r="E29" s="73"/>
      <c r="F29" s="46"/>
      <c r="G29" s="77"/>
      <c r="H29" s="46"/>
      <c r="I29" s="15"/>
      <c r="J29" s="11"/>
      <c r="K29" s="15"/>
      <c r="L29" s="12"/>
      <c r="M29" s="12"/>
      <c r="N29" s="12"/>
      <c r="O29" s="8"/>
      <c r="P29" s="11"/>
      <c r="Q29" s="9"/>
      <c r="R29" s="79"/>
      <c r="S29" s="9"/>
      <c r="T29" s="79"/>
      <c r="U29" s="9"/>
      <c r="V29" s="79"/>
      <c r="W29" s="9"/>
      <c r="X29" s="79"/>
      <c r="Y29" s="9"/>
      <c r="Z29" s="79"/>
      <c r="AA29" s="9"/>
      <c r="AB29" s="6"/>
      <c r="AC29" s="9"/>
      <c r="AD29" s="14"/>
      <c r="AE29" s="78"/>
    </row>
    <row r="30" spans="1:31" x14ac:dyDescent="0.25">
      <c r="A30" s="49">
        <f>+A28+1</f>
        <v>14</v>
      </c>
      <c r="B30" s="49"/>
      <c r="C30" s="76"/>
      <c r="D30" s="46"/>
      <c r="E30" s="70" t="s">
        <v>50</v>
      </c>
      <c r="F30" s="46"/>
      <c r="G30" s="77"/>
      <c r="H30" s="46"/>
      <c r="I30" s="15"/>
      <c r="J30" s="11"/>
      <c r="K30" s="15"/>
      <c r="L30" s="12"/>
      <c r="M30" s="12"/>
      <c r="N30" s="12"/>
      <c r="O30" s="8"/>
      <c r="P30" s="11"/>
      <c r="Q30" s="9"/>
      <c r="R30" s="79"/>
      <c r="S30" s="9"/>
      <c r="T30" s="79"/>
      <c r="U30" s="9"/>
      <c r="V30" s="79"/>
      <c r="W30" s="9"/>
      <c r="X30" s="79"/>
      <c r="Y30" s="9"/>
      <c r="Z30" s="79"/>
      <c r="AA30" s="9"/>
      <c r="AB30" s="6"/>
      <c r="AC30" s="9"/>
      <c r="AD30" s="14"/>
      <c r="AE30" s="78"/>
    </row>
    <row r="31" spans="1:31" x14ac:dyDescent="0.25">
      <c r="A31" s="49">
        <f>+A30+1</f>
        <v>15</v>
      </c>
      <c r="B31" s="49"/>
      <c r="C31" s="71">
        <v>301</v>
      </c>
      <c r="D31" s="72"/>
      <c r="E31" s="73" t="s">
        <v>40</v>
      </c>
      <c r="F31" s="46"/>
      <c r="G31" s="16" t="s">
        <v>47</v>
      </c>
      <c r="H31" s="46"/>
      <c r="I31" s="15">
        <v>0</v>
      </c>
      <c r="J31" s="11"/>
      <c r="K31" s="15">
        <v>0</v>
      </c>
      <c r="L31" s="12"/>
      <c r="M31" s="12"/>
      <c r="N31" s="12"/>
      <c r="O31" s="8">
        <f>+I31+K31</f>
        <v>0</v>
      </c>
      <c r="P31" s="11"/>
      <c r="Q31" s="9">
        <f>O31*$C$364</f>
        <v>0</v>
      </c>
      <c r="R31" s="79"/>
      <c r="S31" s="9">
        <f>O31*$C$365</f>
        <v>0</v>
      </c>
      <c r="T31" s="79"/>
      <c r="U31" s="9">
        <f>O31*$C$366</f>
        <v>0</v>
      </c>
      <c r="V31" s="79"/>
      <c r="W31" s="9">
        <f>O31*$C$367</f>
        <v>0</v>
      </c>
      <c r="X31" s="79"/>
      <c r="Y31" s="9">
        <f>O31*$C$368</f>
        <v>0</v>
      </c>
      <c r="Z31" s="79"/>
      <c r="AA31" s="9">
        <f>O31*$C$369</f>
        <v>0</v>
      </c>
      <c r="AB31" s="6" t="s">
        <v>48</v>
      </c>
      <c r="AC31" s="9">
        <f>SUM(Q31:AB31)</f>
        <v>0</v>
      </c>
      <c r="AD31" s="14"/>
      <c r="AE31" s="78"/>
    </row>
    <row r="32" spans="1:31" x14ac:dyDescent="0.25">
      <c r="A32" s="49">
        <f>+A31+1</f>
        <v>16</v>
      </c>
      <c r="B32" s="49"/>
      <c r="C32" s="71">
        <v>302</v>
      </c>
      <c r="D32" s="72"/>
      <c r="E32" s="73" t="s">
        <v>42</v>
      </c>
      <c r="F32" s="46"/>
      <c r="G32" s="77"/>
      <c r="H32" s="46"/>
      <c r="I32" s="15">
        <v>0</v>
      </c>
      <c r="J32" s="11"/>
      <c r="K32" s="15">
        <v>0</v>
      </c>
      <c r="L32" s="12"/>
      <c r="M32" s="12"/>
      <c r="N32" s="12"/>
      <c r="O32" s="8">
        <f>+I32+K32</f>
        <v>0</v>
      </c>
      <c r="P32" s="11"/>
      <c r="Q32" s="9">
        <f>O32*$C$364</f>
        <v>0</v>
      </c>
      <c r="R32" s="79"/>
      <c r="S32" s="9">
        <f>O32*$C$365</f>
        <v>0</v>
      </c>
      <c r="T32" s="79"/>
      <c r="U32" s="9">
        <f>O32*$C$366</f>
        <v>0</v>
      </c>
      <c r="V32" s="79"/>
      <c r="W32" s="9">
        <f>O32*$C$367</f>
        <v>0</v>
      </c>
      <c r="X32" s="79"/>
      <c r="Y32" s="9">
        <f>O32*$C$368</f>
        <v>0</v>
      </c>
      <c r="Z32" s="79"/>
      <c r="AA32" s="9">
        <f>O32*$C$369</f>
        <v>0</v>
      </c>
      <c r="AB32" s="6" t="s">
        <v>48</v>
      </c>
      <c r="AC32" s="9">
        <f>SUM(Q32:AB32)</f>
        <v>0</v>
      </c>
      <c r="AD32" s="14"/>
      <c r="AE32" s="78"/>
    </row>
    <row r="33" spans="1:31" x14ac:dyDescent="0.25">
      <c r="A33" s="49">
        <f>+A32+1</f>
        <v>17</v>
      </c>
      <c r="B33" s="49"/>
      <c r="C33" s="71">
        <v>303</v>
      </c>
      <c r="D33" s="72"/>
      <c r="E33" s="73" t="s">
        <v>43</v>
      </c>
      <c r="F33" s="46"/>
      <c r="G33" s="77"/>
      <c r="H33" s="46"/>
      <c r="I33" s="15">
        <v>1080490.02996</v>
      </c>
      <c r="J33" s="11"/>
      <c r="K33" s="15">
        <v>10656466.67</v>
      </c>
      <c r="L33" s="6" t="s">
        <v>44</v>
      </c>
      <c r="M33" s="6"/>
      <c r="N33" s="12"/>
      <c r="O33" s="8">
        <f>+I33+K33</f>
        <v>11736956.699960001</v>
      </c>
      <c r="P33" s="11"/>
      <c r="Q33" s="9">
        <f>O33*$C$364</f>
        <v>10276144.544389056</v>
      </c>
      <c r="R33" s="79"/>
      <c r="S33" s="9">
        <f>O33*$C$365</f>
        <v>556583.08372258255</v>
      </c>
      <c r="T33" s="79"/>
      <c r="U33" s="9">
        <f>O33*$C$366</f>
        <v>393081.34189905314</v>
      </c>
      <c r="V33" s="79"/>
      <c r="W33" s="9">
        <f>O33*$C$367</f>
        <v>511147.72994931048</v>
      </c>
      <c r="X33" s="79"/>
      <c r="Y33" s="9">
        <f>O33*$C$368</f>
        <v>0</v>
      </c>
      <c r="Z33" s="79"/>
      <c r="AA33" s="9">
        <f>O33*$C$369</f>
        <v>0</v>
      </c>
      <c r="AB33" s="6" t="s">
        <v>48</v>
      </c>
      <c r="AC33" s="9">
        <f>SUM(Q33:AB33)</f>
        <v>11736956.699960001</v>
      </c>
      <c r="AD33" s="14"/>
      <c r="AE33" s="78"/>
    </row>
    <row r="34" spans="1:31" x14ac:dyDescent="0.25">
      <c r="A34" s="49">
        <f>+A33+1</f>
        <v>18</v>
      </c>
      <c r="B34" s="49"/>
      <c r="C34" s="76"/>
      <c r="D34" s="46"/>
      <c r="E34" s="69" t="s">
        <v>51</v>
      </c>
      <c r="F34" s="46"/>
      <c r="G34" s="77"/>
      <c r="H34" s="46"/>
      <c r="I34" s="17">
        <f>SUM(I18:I33)</f>
        <v>56169168.452659994</v>
      </c>
      <c r="J34" s="11"/>
      <c r="K34" s="17">
        <f>SUM(K18:K33)</f>
        <v>0</v>
      </c>
      <c r="L34" s="12"/>
      <c r="M34" s="12"/>
      <c r="N34" s="12"/>
      <c r="O34" s="17">
        <f>SUM(O18:O33)</f>
        <v>56169168.452660002</v>
      </c>
      <c r="P34" s="11"/>
      <c r="Q34" s="17">
        <f>SUM(Q18:Q33)</f>
        <v>49020238.705905199</v>
      </c>
      <c r="R34" s="11"/>
      <c r="S34" s="17">
        <f>SUM(S18:S33)</f>
        <v>2753241.302054889</v>
      </c>
      <c r="T34" s="11"/>
      <c r="U34" s="17">
        <f>SUM(U18:U33)</f>
        <v>1889487.1299298783</v>
      </c>
      <c r="V34" s="11"/>
      <c r="W34" s="17">
        <f>SUM(W18:W33)</f>
        <v>2394581.8024857505</v>
      </c>
      <c r="X34" s="11"/>
      <c r="Y34" s="17">
        <f>SUM(Y18:Y33)</f>
        <v>104193.15095219231</v>
      </c>
      <c r="Z34" s="11"/>
      <c r="AA34" s="17">
        <f>SUM(AA18:AA33)</f>
        <v>7426.3613320925042</v>
      </c>
      <c r="AB34" s="6"/>
      <c r="AC34" s="17">
        <f>SUM(AC18:AC33)</f>
        <v>56169168.452660002</v>
      </c>
      <c r="AD34" s="14"/>
      <c r="AE34" s="78"/>
    </row>
    <row r="35" spans="1:31" x14ac:dyDescent="0.25">
      <c r="A35" s="49"/>
      <c r="C35" s="80"/>
      <c r="G35" s="81"/>
      <c r="I35" s="7"/>
      <c r="K35" s="7"/>
      <c r="O35" s="9"/>
      <c r="Q35" s="9"/>
      <c r="S35" s="9"/>
      <c r="U35" s="9"/>
      <c r="W35" s="9"/>
      <c r="Y35" s="9"/>
      <c r="AA35" s="9"/>
      <c r="AB35" s="6"/>
      <c r="AC35" s="9"/>
      <c r="AD35" s="9"/>
      <c r="AE35" s="82"/>
    </row>
    <row r="36" spans="1:31" x14ac:dyDescent="0.25">
      <c r="A36" s="83" t="s">
        <v>52</v>
      </c>
      <c r="C36" s="80"/>
      <c r="G36" s="81"/>
      <c r="I36" s="7"/>
      <c r="K36" s="7"/>
      <c r="O36" s="9"/>
      <c r="Q36" s="9"/>
      <c r="S36" s="9"/>
      <c r="U36" s="9"/>
      <c r="W36" s="9"/>
      <c r="Y36" s="9"/>
      <c r="AA36" s="9"/>
      <c r="AB36" s="6"/>
      <c r="AC36" s="9"/>
      <c r="AD36" s="9"/>
    </row>
    <row r="37" spans="1:31" x14ac:dyDescent="0.25">
      <c r="A37" s="49">
        <f>+A34+1</f>
        <v>19</v>
      </c>
      <c r="B37" s="49"/>
      <c r="C37" s="71"/>
      <c r="D37" s="72"/>
      <c r="E37" s="84" t="s">
        <v>53</v>
      </c>
      <c r="F37" s="73"/>
      <c r="G37" s="75"/>
      <c r="H37" s="73"/>
      <c r="I37" s="18"/>
      <c r="J37" s="74"/>
      <c r="K37" s="18"/>
      <c r="L37" s="19"/>
      <c r="M37" s="19"/>
      <c r="N37" s="19"/>
      <c r="O37" s="9"/>
      <c r="P37" s="79"/>
      <c r="Q37" s="9"/>
      <c r="R37" s="79"/>
      <c r="S37" s="9"/>
      <c r="T37" s="79"/>
      <c r="U37" s="9"/>
      <c r="V37" s="79"/>
      <c r="W37" s="9"/>
      <c r="X37" s="79"/>
      <c r="Y37" s="9"/>
      <c r="Z37" s="79"/>
      <c r="AA37" s="9"/>
      <c r="AB37" s="6"/>
      <c r="AC37" s="9"/>
      <c r="AD37" s="9"/>
    </row>
    <row r="38" spans="1:31" x14ac:dyDescent="0.25">
      <c r="A38" s="49">
        <f t="shared" ref="A38:A43" si="0">+A37+1</f>
        <v>20</v>
      </c>
      <c r="B38" s="49"/>
      <c r="C38" s="71">
        <v>310</v>
      </c>
      <c r="D38" s="72"/>
      <c r="E38" s="73" t="s">
        <v>54</v>
      </c>
      <c r="F38" s="73"/>
      <c r="G38" s="1" t="s">
        <v>39</v>
      </c>
      <c r="H38" s="73"/>
      <c r="I38" s="7">
        <v>0</v>
      </c>
      <c r="J38" s="74"/>
      <c r="K38" s="7">
        <v>0</v>
      </c>
      <c r="L38" s="19"/>
      <c r="M38" s="20"/>
      <c r="N38" s="19"/>
      <c r="O38" s="9">
        <f t="shared" ref="O38:O105" si="1">+I38+K38</f>
        <v>0</v>
      </c>
      <c r="P38" s="79"/>
      <c r="Q38" s="9">
        <f t="shared" ref="Q38:Q43" si="2">O38*$C$353</f>
        <v>0</v>
      </c>
      <c r="R38" s="79"/>
      <c r="S38" s="9">
        <f t="shared" ref="S38:S43" si="3">O38*$C$354</f>
        <v>0</v>
      </c>
      <c r="T38" s="79"/>
      <c r="U38" s="9">
        <f t="shared" ref="U38:U43" si="4">O38*$C$355</f>
        <v>0</v>
      </c>
      <c r="V38" s="79"/>
      <c r="W38" s="9">
        <f t="shared" ref="W38:W43" si="5">O38*$C$356</f>
        <v>0</v>
      </c>
      <c r="X38" s="79"/>
      <c r="Y38" s="9">
        <f t="shared" ref="Y38:Y43" si="6">O38*$C$357</f>
        <v>0</v>
      </c>
      <c r="Z38" s="79"/>
      <c r="AA38" s="9">
        <f t="shared" ref="AA38:AA43" si="7">O38*$C$358</f>
        <v>0</v>
      </c>
      <c r="AB38" s="6" t="s">
        <v>55</v>
      </c>
      <c r="AC38" s="9">
        <f>SUM(Q38:AB38)</f>
        <v>0</v>
      </c>
      <c r="AD38" s="9"/>
    </row>
    <row r="39" spans="1:31" x14ac:dyDescent="0.25">
      <c r="A39" s="49">
        <f t="shared" si="0"/>
        <v>21</v>
      </c>
      <c r="B39" s="49"/>
      <c r="C39" s="71">
        <v>311</v>
      </c>
      <c r="D39" s="72"/>
      <c r="E39" s="73" t="s">
        <v>56</v>
      </c>
      <c r="F39" s="73"/>
      <c r="G39" s="75"/>
      <c r="H39" s="73"/>
      <c r="I39" s="7">
        <v>0</v>
      </c>
      <c r="J39" s="74"/>
      <c r="K39" s="7">
        <v>0</v>
      </c>
      <c r="L39" s="19"/>
      <c r="M39" s="20"/>
      <c r="N39" s="19"/>
      <c r="O39" s="9">
        <f t="shared" si="1"/>
        <v>0</v>
      </c>
      <c r="P39" s="79"/>
      <c r="Q39" s="9">
        <f t="shared" si="2"/>
        <v>0</v>
      </c>
      <c r="R39" s="79"/>
      <c r="S39" s="9">
        <f t="shared" si="3"/>
        <v>0</v>
      </c>
      <c r="T39" s="79"/>
      <c r="U39" s="9">
        <f t="shared" si="4"/>
        <v>0</v>
      </c>
      <c r="V39" s="79"/>
      <c r="W39" s="9">
        <f t="shared" si="5"/>
        <v>0</v>
      </c>
      <c r="X39" s="79"/>
      <c r="Y39" s="9">
        <f t="shared" si="6"/>
        <v>0</v>
      </c>
      <c r="Z39" s="79"/>
      <c r="AA39" s="9">
        <f t="shared" si="7"/>
        <v>0</v>
      </c>
      <c r="AB39" s="6" t="s">
        <v>55</v>
      </c>
      <c r="AC39" s="9">
        <f t="shared" ref="AC39:AC132" si="8">SUM(Q39:AB39)</f>
        <v>0</v>
      </c>
      <c r="AD39" s="9"/>
    </row>
    <row r="40" spans="1:31" x14ac:dyDescent="0.25">
      <c r="A40" s="49">
        <f t="shared" si="0"/>
        <v>22</v>
      </c>
      <c r="B40" s="49"/>
      <c r="C40" s="71">
        <v>312</v>
      </c>
      <c r="D40" s="72"/>
      <c r="E40" s="73" t="s">
        <v>57</v>
      </c>
      <c r="F40" s="73"/>
      <c r="G40" s="75"/>
      <c r="H40" s="73"/>
      <c r="I40" s="7">
        <v>0</v>
      </c>
      <c r="J40" s="74"/>
      <c r="K40" s="7">
        <v>0</v>
      </c>
      <c r="L40" s="19"/>
      <c r="M40" s="20"/>
      <c r="N40" s="19"/>
      <c r="O40" s="9">
        <f t="shared" si="1"/>
        <v>0</v>
      </c>
      <c r="P40" s="79"/>
      <c r="Q40" s="9">
        <f t="shared" si="2"/>
        <v>0</v>
      </c>
      <c r="R40" s="79"/>
      <c r="S40" s="9">
        <f t="shared" si="3"/>
        <v>0</v>
      </c>
      <c r="T40" s="79"/>
      <c r="U40" s="9">
        <f t="shared" si="4"/>
        <v>0</v>
      </c>
      <c r="V40" s="79"/>
      <c r="W40" s="9">
        <f t="shared" si="5"/>
        <v>0</v>
      </c>
      <c r="X40" s="79"/>
      <c r="Y40" s="9">
        <f t="shared" si="6"/>
        <v>0</v>
      </c>
      <c r="Z40" s="79"/>
      <c r="AA40" s="9">
        <f t="shared" si="7"/>
        <v>0</v>
      </c>
      <c r="AB40" s="6" t="s">
        <v>55</v>
      </c>
      <c r="AC40" s="9">
        <f t="shared" si="8"/>
        <v>0</v>
      </c>
      <c r="AD40" s="9"/>
    </row>
    <row r="41" spans="1:31" x14ac:dyDescent="0.25">
      <c r="A41" s="49">
        <f t="shared" si="0"/>
        <v>23</v>
      </c>
      <c r="B41" s="49"/>
      <c r="C41" s="71">
        <v>314</v>
      </c>
      <c r="D41" s="72"/>
      <c r="E41" s="73" t="s">
        <v>58</v>
      </c>
      <c r="F41" s="73"/>
      <c r="G41" s="75"/>
      <c r="H41" s="73"/>
      <c r="I41" s="7">
        <v>0</v>
      </c>
      <c r="J41" s="74"/>
      <c r="K41" s="7">
        <v>0</v>
      </c>
      <c r="L41" s="19"/>
      <c r="M41" s="20"/>
      <c r="N41" s="19"/>
      <c r="O41" s="9">
        <f t="shared" si="1"/>
        <v>0</v>
      </c>
      <c r="P41" s="79"/>
      <c r="Q41" s="9">
        <f t="shared" si="2"/>
        <v>0</v>
      </c>
      <c r="R41" s="79"/>
      <c r="S41" s="9">
        <f t="shared" si="3"/>
        <v>0</v>
      </c>
      <c r="T41" s="79"/>
      <c r="U41" s="9">
        <f t="shared" si="4"/>
        <v>0</v>
      </c>
      <c r="V41" s="79"/>
      <c r="W41" s="9">
        <f t="shared" si="5"/>
        <v>0</v>
      </c>
      <c r="X41" s="79"/>
      <c r="Y41" s="9">
        <f t="shared" si="6"/>
        <v>0</v>
      </c>
      <c r="Z41" s="79"/>
      <c r="AA41" s="9">
        <f t="shared" si="7"/>
        <v>0</v>
      </c>
      <c r="AB41" s="6" t="s">
        <v>55</v>
      </c>
      <c r="AC41" s="9">
        <f t="shared" si="8"/>
        <v>0</v>
      </c>
      <c r="AD41" s="9"/>
    </row>
    <row r="42" spans="1:31" x14ac:dyDescent="0.25">
      <c r="A42" s="49">
        <f t="shared" si="0"/>
        <v>24</v>
      </c>
      <c r="B42" s="49"/>
      <c r="C42" s="71">
        <v>315</v>
      </c>
      <c r="D42" s="72"/>
      <c r="E42" s="73" t="s">
        <v>59</v>
      </c>
      <c r="F42" s="73"/>
      <c r="G42" s="75"/>
      <c r="H42" s="73"/>
      <c r="I42" s="7">
        <v>0</v>
      </c>
      <c r="J42" s="74"/>
      <c r="K42" s="7">
        <v>0</v>
      </c>
      <c r="L42" s="19"/>
      <c r="M42" s="20"/>
      <c r="N42" s="19"/>
      <c r="O42" s="9">
        <f t="shared" si="1"/>
        <v>0</v>
      </c>
      <c r="P42" s="79"/>
      <c r="Q42" s="9">
        <f t="shared" si="2"/>
        <v>0</v>
      </c>
      <c r="R42" s="79"/>
      <c r="S42" s="9">
        <f t="shared" si="3"/>
        <v>0</v>
      </c>
      <c r="T42" s="79"/>
      <c r="U42" s="9">
        <f t="shared" si="4"/>
        <v>0</v>
      </c>
      <c r="V42" s="79"/>
      <c r="W42" s="9">
        <f t="shared" si="5"/>
        <v>0</v>
      </c>
      <c r="X42" s="79"/>
      <c r="Y42" s="9">
        <f t="shared" si="6"/>
        <v>0</v>
      </c>
      <c r="Z42" s="79"/>
      <c r="AA42" s="9">
        <f t="shared" si="7"/>
        <v>0</v>
      </c>
      <c r="AB42" s="6" t="s">
        <v>55</v>
      </c>
      <c r="AC42" s="9">
        <f t="shared" si="8"/>
        <v>0</v>
      </c>
      <c r="AD42" s="9"/>
    </row>
    <row r="43" spans="1:31" x14ac:dyDescent="0.25">
      <c r="A43" s="49">
        <f t="shared" si="0"/>
        <v>25</v>
      </c>
      <c r="B43" s="49"/>
      <c r="C43" s="71">
        <v>316</v>
      </c>
      <c r="D43" s="72"/>
      <c r="E43" s="73" t="s">
        <v>60</v>
      </c>
      <c r="F43" s="73"/>
      <c r="G43" s="75"/>
      <c r="H43" s="73"/>
      <c r="I43" s="7">
        <v>0</v>
      </c>
      <c r="J43" s="74"/>
      <c r="K43" s="7">
        <v>0</v>
      </c>
      <c r="L43" s="19"/>
      <c r="M43" s="20"/>
      <c r="N43" s="19"/>
      <c r="O43" s="9">
        <f t="shared" si="1"/>
        <v>0</v>
      </c>
      <c r="P43" s="79"/>
      <c r="Q43" s="9">
        <f t="shared" si="2"/>
        <v>0</v>
      </c>
      <c r="R43" s="79"/>
      <c r="S43" s="9">
        <f t="shared" si="3"/>
        <v>0</v>
      </c>
      <c r="T43" s="79"/>
      <c r="U43" s="9">
        <f t="shared" si="4"/>
        <v>0</v>
      </c>
      <c r="V43" s="79"/>
      <c r="W43" s="9">
        <f t="shared" si="5"/>
        <v>0</v>
      </c>
      <c r="X43" s="79"/>
      <c r="Y43" s="9">
        <f t="shared" si="6"/>
        <v>0</v>
      </c>
      <c r="Z43" s="79"/>
      <c r="AA43" s="9">
        <f t="shared" si="7"/>
        <v>0</v>
      </c>
      <c r="AB43" s="6" t="s">
        <v>55</v>
      </c>
      <c r="AC43" s="9">
        <f t="shared" si="8"/>
        <v>0</v>
      </c>
      <c r="AD43" s="9"/>
    </row>
    <row r="44" spans="1:31" x14ac:dyDescent="0.25">
      <c r="A44" s="49"/>
      <c r="B44" s="49"/>
      <c r="C44" s="71"/>
      <c r="D44" s="72"/>
      <c r="E44" s="73"/>
      <c r="F44" s="73"/>
      <c r="G44" s="75"/>
      <c r="H44" s="73"/>
      <c r="I44" s="7"/>
      <c r="J44" s="74"/>
      <c r="K44" s="7"/>
      <c r="L44" s="19"/>
      <c r="M44" s="20"/>
      <c r="N44" s="19"/>
      <c r="O44" s="9"/>
      <c r="P44" s="79"/>
      <c r="Q44" s="9"/>
      <c r="R44" s="79"/>
      <c r="S44" s="9"/>
      <c r="T44" s="79"/>
      <c r="U44" s="9"/>
      <c r="V44" s="79"/>
      <c r="W44" s="9"/>
      <c r="X44" s="79"/>
      <c r="Y44" s="9"/>
      <c r="Z44" s="79"/>
      <c r="AA44" s="9"/>
      <c r="AB44" s="6"/>
      <c r="AC44" s="9"/>
      <c r="AD44" s="9"/>
    </row>
    <row r="45" spans="1:31" x14ac:dyDescent="0.25">
      <c r="A45" s="49">
        <f>+A43+1</f>
        <v>26</v>
      </c>
      <c r="B45" s="49"/>
      <c r="C45" s="71"/>
      <c r="D45" s="72"/>
      <c r="E45" s="84" t="s">
        <v>61</v>
      </c>
      <c r="F45" s="73"/>
      <c r="G45" s="75"/>
      <c r="H45" s="73"/>
      <c r="I45" s="7"/>
      <c r="J45" s="74"/>
      <c r="K45" s="7"/>
      <c r="L45" s="19"/>
      <c r="M45" s="20"/>
      <c r="N45" s="19"/>
      <c r="O45" s="9"/>
      <c r="P45" s="79"/>
      <c r="Q45" s="9"/>
      <c r="R45" s="79"/>
      <c r="S45" s="9"/>
      <c r="T45" s="79"/>
      <c r="U45" s="9"/>
      <c r="V45" s="79"/>
      <c r="W45" s="9"/>
      <c r="X45" s="79"/>
      <c r="Y45" s="9"/>
      <c r="Z45" s="79"/>
      <c r="AA45" s="9"/>
      <c r="AB45" s="6"/>
      <c r="AC45" s="9"/>
      <c r="AD45" s="9"/>
    </row>
    <row r="46" spans="1:31" x14ac:dyDescent="0.25">
      <c r="A46" s="49">
        <f t="shared" ref="A46:A52" si="9">+A45+1</f>
        <v>27</v>
      </c>
      <c r="B46" s="49"/>
      <c r="C46" s="71">
        <v>310</v>
      </c>
      <c r="D46" s="72"/>
      <c r="E46" s="73" t="s">
        <v>54</v>
      </c>
      <c r="F46" s="73"/>
      <c r="G46" s="1" t="s">
        <v>39</v>
      </c>
      <c r="H46" s="73"/>
      <c r="I46" s="7">
        <v>0</v>
      </c>
      <c r="J46" s="74"/>
      <c r="K46" s="7">
        <v>0</v>
      </c>
      <c r="L46" s="19"/>
      <c r="M46" s="20"/>
      <c r="N46" s="19"/>
      <c r="O46" s="9">
        <f t="shared" si="1"/>
        <v>0</v>
      </c>
      <c r="P46" s="79"/>
      <c r="Q46" s="9">
        <f t="shared" ref="Q46:Q52" si="10">O46*$C$353</f>
        <v>0</v>
      </c>
      <c r="R46" s="79"/>
      <c r="S46" s="9">
        <f t="shared" ref="S46:S52" si="11">O46*$C$354</f>
        <v>0</v>
      </c>
      <c r="T46" s="79"/>
      <c r="U46" s="9">
        <f t="shared" ref="U46:U52" si="12">O46*$C$355</f>
        <v>0</v>
      </c>
      <c r="V46" s="79"/>
      <c r="W46" s="9">
        <f t="shared" ref="W46:W52" si="13">O46*$C$356</f>
        <v>0</v>
      </c>
      <c r="X46" s="79"/>
      <c r="Y46" s="9">
        <f t="shared" ref="Y46:Y52" si="14">O46*$C$357</f>
        <v>0</v>
      </c>
      <c r="Z46" s="79"/>
      <c r="AA46" s="9">
        <f t="shared" ref="AA46:AA52" si="15">O46*$C$358</f>
        <v>0</v>
      </c>
      <c r="AB46" s="6" t="s">
        <v>55</v>
      </c>
      <c r="AC46" s="9">
        <f t="shared" si="8"/>
        <v>0</v>
      </c>
      <c r="AD46" s="9"/>
    </row>
    <row r="47" spans="1:31" x14ac:dyDescent="0.25">
      <c r="A47" s="49">
        <f t="shared" si="9"/>
        <v>28</v>
      </c>
      <c r="B47" s="49"/>
      <c r="C47" s="71">
        <v>311</v>
      </c>
      <c r="D47" s="72"/>
      <c r="E47" s="73" t="s">
        <v>56</v>
      </c>
      <c r="F47" s="73"/>
      <c r="G47" s="75"/>
      <c r="H47" s="73"/>
      <c r="I47" s="7">
        <v>0</v>
      </c>
      <c r="J47" s="74"/>
      <c r="K47" s="7">
        <v>0</v>
      </c>
      <c r="L47" s="19"/>
      <c r="M47" s="20"/>
      <c r="N47" s="19"/>
      <c r="O47" s="9">
        <f t="shared" si="1"/>
        <v>0</v>
      </c>
      <c r="P47" s="79"/>
      <c r="Q47" s="9">
        <f t="shared" si="10"/>
        <v>0</v>
      </c>
      <c r="R47" s="79"/>
      <c r="S47" s="9">
        <f t="shared" si="11"/>
        <v>0</v>
      </c>
      <c r="T47" s="79"/>
      <c r="U47" s="9">
        <f t="shared" si="12"/>
        <v>0</v>
      </c>
      <c r="V47" s="79"/>
      <c r="W47" s="9">
        <f t="shared" si="13"/>
        <v>0</v>
      </c>
      <c r="X47" s="79"/>
      <c r="Y47" s="9">
        <f t="shared" si="14"/>
        <v>0</v>
      </c>
      <c r="Z47" s="79"/>
      <c r="AA47" s="9">
        <f t="shared" si="15"/>
        <v>0</v>
      </c>
      <c r="AB47" s="6" t="s">
        <v>55</v>
      </c>
      <c r="AC47" s="9">
        <f t="shared" si="8"/>
        <v>0</v>
      </c>
      <c r="AD47" s="9"/>
    </row>
    <row r="48" spans="1:31" x14ac:dyDescent="0.25">
      <c r="A48" s="49">
        <f t="shared" si="9"/>
        <v>29</v>
      </c>
      <c r="B48" s="49"/>
      <c r="C48" s="71">
        <v>312</v>
      </c>
      <c r="D48" s="72"/>
      <c r="E48" s="73" t="s">
        <v>57</v>
      </c>
      <c r="F48" s="73"/>
      <c r="G48" s="75"/>
      <c r="H48" s="73"/>
      <c r="I48" s="7">
        <v>0</v>
      </c>
      <c r="J48" s="6"/>
      <c r="K48" s="7">
        <v>0</v>
      </c>
      <c r="L48" s="19"/>
      <c r="M48" s="20"/>
      <c r="N48" s="19"/>
      <c r="O48" s="9">
        <f t="shared" si="1"/>
        <v>0</v>
      </c>
      <c r="P48" s="79"/>
      <c r="Q48" s="9">
        <f t="shared" si="10"/>
        <v>0</v>
      </c>
      <c r="R48" s="79"/>
      <c r="S48" s="9">
        <f t="shared" si="11"/>
        <v>0</v>
      </c>
      <c r="T48" s="79"/>
      <c r="U48" s="9">
        <f t="shared" si="12"/>
        <v>0</v>
      </c>
      <c r="V48" s="79"/>
      <c r="W48" s="9">
        <f t="shared" si="13"/>
        <v>0</v>
      </c>
      <c r="X48" s="79"/>
      <c r="Y48" s="9">
        <f t="shared" si="14"/>
        <v>0</v>
      </c>
      <c r="Z48" s="79"/>
      <c r="AA48" s="9">
        <f t="shared" si="15"/>
        <v>0</v>
      </c>
      <c r="AB48" s="6" t="s">
        <v>55</v>
      </c>
      <c r="AC48" s="9">
        <f t="shared" si="8"/>
        <v>0</v>
      </c>
      <c r="AD48" s="9"/>
    </row>
    <row r="49" spans="1:30" x14ac:dyDescent="0.25">
      <c r="A49" s="49">
        <f t="shared" si="9"/>
        <v>30</v>
      </c>
      <c r="B49" s="49"/>
      <c r="C49" s="71" t="s">
        <v>62</v>
      </c>
      <c r="D49" s="72"/>
      <c r="E49" s="73" t="s">
        <v>63</v>
      </c>
      <c r="F49" s="73"/>
      <c r="G49" s="75"/>
      <c r="H49" s="73"/>
      <c r="I49" s="7">
        <v>0</v>
      </c>
      <c r="J49" s="74"/>
      <c r="K49" s="7">
        <v>0</v>
      </c>
      <c r="L49" s="19"/>
      <c r="M49" s="20"/>
      <c r="N49" s="19"/>
      <c r="O49" s="9">
        <f t="shared" si="1"/>
        <v>0</v>
      </c>
      <c r="P49" s="79"/>
      <c r="Q49" s="9">
        <f t="shared" si="10"/>
        <v>0</v>
      </c>
      <c r="R49" s="79"/>
      <c r="S49" s="9">
        <f t="shared" si="11"/>
        <v>0</v>
      </c>
      <c r="T49" s="79"/>
      <c r="U49" s="9">
        <f t="shared" si="12"/>
        <v>0</v>
      </c>
      <c r="V49" s="79"/>
      <c r="W49" s="9">
        <f t="shared" si="13"/>
        <v>0</v>
      </c>
      <c r="X49" s="79"/>
      <c r="Y49" s="9">
        <f t="shared" si="14"/>
        <v>0</v>
      </c>
      <c r="Z49" s="79"/>
      <c r="AA49" s="9">
        <f t="shared" si="15"/>
        <v>0</v>
      </c>
      <c r="AB49" s="6" t="s">
        <v>55</v>
      </c>
      <c r="AC49" s="9">
        <f t="shared" si="8"/>
        <v>0</v>
      </c>
      <c r="AD49" s="9"/>
    </row>
    <row r="50" spans="1:30" x14ac:dyDescent="0.25">
      <c r="A50" s="49">
        <f t="shared" si="9"/>
        <v>31</v>
      </c>
      <c r="B50" s="49"/>
      <c r="C50" s="71">
        <v>314</v>
      </c>
      <c r="D50" s="72"/>
      <c r="E50" s="73" t="s">
        <v>58</v>
      </c>
      <c r="F50" s="73"/>
      <c r="G50" s="75"/>
      <c r="H50" s="73"/>
      <c r="I50" s="7">
        <v>0</v>
      </c>
      <c r="J50" s="74"/>
      <c r="K50" s="7">
        <v>0</v>
      </c>
      <c r="L50" s="19"/>
      <c r="M50" s="20"/>
      <c r="N50" s="19"/>
      <c r="O50" s="9">
        <f t="shared" si="1"/>
        <v>0</v>
      </c>
      <c r="P50" s="79"/>
      <c r="Q50" s="9">
        <f t="shared" si="10"/>
        <v>0</v>
      </c>
      <c r="R50" s="79"/>
      <c r="S50" s="9">
        <f t="shared" si="11"/>
        <v>0</v>
      </c>
      <c r="T50" s="79"/>
      <c r="U50" s="9">
        <f t="shared" si="12"/>
        <v>0</v>
      </c>
      <c r="V50" s="79"/>
      <c r="W50" s="9">
        <f t="shared" si="13"/>
        <v>0</v>
      </c>
      <c r="X50" s="79"/>
      <c r="Y50" s="9">
        <f t="shared" si="14"/>
        <v>0</v>
      </c>
      <c r="Z50" s="79"/>
      <c r="AA50" s="9">
        <f t="shared" si="15"/>
        <v>0</v>
      </c>
      <c r="AB50" s="6" t="s">
        <v>55</v>
      </c>
      <c r="AC50" s="9">
        <f t="shared" si="8"/>
        <v>0</v>
      </c>
      <c r="AD50" s="9"/>
    </row>
    <row r="51" spans="1:30" x14ac:dyDescent="0.25">
      <c r="A51" s="49">
        <f t="shared" si="9"/>
        <v>32</v>
      </c>
      <c r="B51" s="49"/>
      <c r="C51" s="71">
        <v>315</v>
      </c>
      <c r="D51" s="72"/>
      <c r="E51" s="73" t="s">
        <v>59</v>
      </c>
      <c r="F51" s="73"/>
      <c r="G51" s="75"/>
      <c r="H51" s="73"/>
      <c r="I51" s="7">
        <v>0</v>
      </c>
      <c r="J51" s="74"/>
      <c r="K51" s="7">
        <v>0</v>
      </c>
      <c r="L51" s="19"/>
      <c r="M51" s="20"/>
      <c r="N51" s="19"/>
      <c r="O51" s="9">
        <f t="shared" si="1"/>
        <v>0</v>
      </c>
      <c r="P51" s="79"/>
      <c r="Q51" s="9">
        <f t="shared" si="10"/>
        <v>0</v>
      </c>
      <c r="R51" s="79"/>
      <c r="S51" s="9">
        <f t="shared" si="11"/>
        <v>0</v>
      </c>
      <c r="T51" s="79"/>
      <c r="U51" s="9">
        <f t="shared" si="12"/>
        <v>0</v>
      </c>
      <c r="V51" s="79"/>
      <c r="W51" s="9">
        <f t="shared" si="13"/>
        <v>0</v>
      </c>
      <c r="X51" s="79"/>
      <c r="Y51" s="9">
        <f t="shared" si="14"/>
        <v>0</v>
      </c>
      <c r="Z51" s="79"/>
      <c r="AA51" s="9">
        <f t="shared" si="15"/>
        <v>0</v>
      </c>
      <c r="AB51" s="6" t="s">
        <v>55</v>
      </c>
      <c r="AC51" s="9">
        <f t="shared" si="8"/>
        <v>0</v>
      </c>
      <c r="AD51" s="9"/>
    </row>
    <row r="52" spans="1:30" x14ac:dyDescent="0.25">
      <c r="A52" s="49">
        <f t="shared" si="9"/>
        <v>33</v>
      </c>
      <c r="B52" s="49"/>
      <c r="C52" s="71">
        <v>316</v>
      </c>
      <c r="D52" s="72"/>
      <c r="E52" s="73" t="s">
        <v>60</v>
      </c>
      <c r="F52" s="73"/>
      <c r="G52" s="75"/>
      <c r="H52" s="73"/>
      <c r="I52" s="7">
        <v>0</v>
      </c>
      <c r="J52" s="74"/>
      <c r="K52" s="7">
        <v>0</v>
      </c>
      <c r="L52" s="19"/>
      <c r="M52" s="20"/>
      <c r="N52" s="19"/>
      <c r="O52" s="9">
        <f t="shared" si="1"/>
        <v>0</v>
      </c>
      <c r="P52" s="79"/>
      <c r="Q52" s="9">
        <f t="shared" si="10"/>
        <v>0</v>
      </c>
      <c r="R52" s="79"/>
      <c r="S52" s="9">
        <f t="shared" si="11"/>
        <v>0</v>
      </c>
      <c r="T52" s="79"/>
      <c r="U52" s="9">
        <f t="shared" si="12"/>
        <v>0</v>
      </c>
      <c r="V52" s="79"/>
      <c r="W52" s="9">
        <f t="shared" si="13"/>
        <v>0</v>
      </c>
      <c r="X52" s="79"/>
      <c r="Y52" s="9">
        <f t="shared" si="14"/>
        <v>0</v>
      </c>
      <c r="Z52" s="79"/>
      <c r="AA52" s="9">
        <f t="shared" si="15"/>
        <v>0</v>
      </c>
      <c r="AB52" s="6" t="s">
        <v>55</v>
      </c>
      <c r="AC52" s="9">
        <f t="shared" si="8"/>
        <v>0</v>
      </c>
      <c r="AD52" s="9"/>
    </row>
    <row r="53" spans="1:30" x14ac:dyDescent="0.25">
      <c r="A53" s="49"/>
      <c r="B53" s="49"/>
      <c r="C53" s="71"/>
      <c r="D53" s="72"/>
      <c r="E53" s="73"/>
      <c r="F53" s="73"/>
      <c r="G53" s="75"/>
      <c r="H53" s="73"/>
      <c r="I53" s="7"/>
      <c r="J53" s="74"/>
      <c r="K53" s="7"/>
      <c r="L53" s="19"/>
      <c r="M53" s="20"/>
      <c r="N53" s="19"/>
      <c r="O53" s="9"/>
      <c r="P53" s="79"/>
      <c r="Q53" s="9"/>
      <c r="R53" s="79"/>
      <c r="S53" s="9"/>
      <c r="T53" s="79"/>
      <c r="U53" s="9"/>
      <c r="V53" s="79"/>
      <c r="W53" s="9"/>
      <c r="X53" s="79"/>
      <c r="Y53" s="9"/>
      <c r="Z53" s="79"/>
      <c r="AA53" s="9"/>
      <c r="AB53" s="6"/>
      <c r="AC53" s="9"/>
      <c r="AD53" s="9"/>
    </row>
    <row r="54" spans="1:30" x14ac:dyDescent="0.25">
      <c r="A54" s="49">
        <f>+A52+1</f>
        <v>34</v>
      </c>
      <c r="B54" s="49"/>
      <c r="C54" s="71"/>
      <c r="D54" s="72"/>
      <c r="E54" s="84" t="s">
        <v>64</v>
      </c>
      <c r="F54" s="73"/>
      <c r="G54" s="75"/>
      <c r="H54" s="73"/>
      <c r="I54" s="7"/>
      <c r="J54" s="74"/>
      <c r="K54" s="7"/>
      <c r="L54" s="19"/>
      <c r="M54" s="20"/>
      <c r="N54" s="19"/>
      <c r="O54" s="9"/>
      <c r="P54" s="79"/>
      <c r="Q54" s="9"/>
      <c r="R54" s="79"/>
      <c r="S54" s="9"/>
      <c r="T54" s="79"/>
      <c r="U54" s="9"/>
      <c r="V54" s="79"/>
      <c r="W54" s="9"/>
      <c r="X54" s="79"/>
      <c r="Y54" s="9"/>
      <c r="Z54" s="79"/>
      <c r="AA54" s="9"/>
      <c r="AB54" s="6"/>
      <c r="AC54" s="9"/>
      <c r="AD54" s="9"/>
    </row>
    <row r="55" spans="1:30" x14ac:dyDescent="0.25">
      <c r="A55" s="49">
        <f t="shared" ref="A55:A62" si="16">+A54+1</f>
        <v>35</v>
      </c>
      <c r="B55" s="49"/>
      <c r="C55" s="71">
        <v>310</v>
      </c>
      <c r="D55" s="72"/>
      <c r="E55" s="73" t="s">
        <v>54</v>
      </c>
      <c r="F55" s="73"/>
      <c r="G55" s="1" t="s">
        <v>39</v>
      </c>
      <c r="H55" s="73"/>
      <c r="I55" s="7">
        <v>128855.93</v>
      </c>
      <c r="J55" s="74"/>
      <c r="K55" s="7">
        <v>0</v>
      </c>
      <c r="L55" s="19"/>
      <c r="M55" s="20"/>
      <c r="N55" s="19"/>
      <c r="O55" s="9">
        <f t="shared" si="1"/>
        <v>128855.93</v>
      </c>
      <c r="P55" s="79"/>
      <c r="Q55" s="9">
        <f>(O55*$C$353)</f>
        <v>112579.3284976321</v>
      </c>
      <c r="R55" s="79"/>
      <c r="S55" s="9">
        <f>O55*$C$354</f>
        <v>6097.5932703129347</v>
      </c>
      <c r="T55" s="79"/>
      <c r="U55" s="9">
        <f>O55*$C$355</f>
        <v>4306.3654199089979</v>
      </c>
      <c r="V55" s="79"/>
      <c r="W55" s="9">
        <f>O55*$C$356</f>
        <v>5599.8305543690221</v>
      </c>
      <c r="X55" s="79"/>
      <c r="Y55" s="9">
        <f>O55*$C$357</f>
        <v>0</v>
      </c>
      <c r="Z55" s="79"/>
      <c r="AA55" s="9">
        <f>O55*$C$358</f>
        <v>272.81225777695238</v>
      </c>
      <c r="AB55" s="6" t="s">
        <v>55</v>
      </c>
      <c r="AC55" s="9">
        <f t="shared" si="8"/>
        <v>128855.93000000001</v>
      </c>
      <c r="AD55" s="9"/>
    </row>
    <row r="56" spans="1:30" x14ac:dyDescent="0.25">
      <c r="A56" s="49">
        <f t="shared" si="16"/>
        <v>36</v>
      </c>
      <c r="B56" s="49"/>
      <c r="C56" s="71">
        <v>311</v>
      </c>
      <c r="D56" s="72"/>
      <c r="E56" s="73" t="s">
        <v>56</v>
      </c>
      <c r="F56" s="73"/>
      <c r="G56" s="75"/>
      <c r="H56" s="73"/>
      <c r="I56" s="7">
        <v>4808070.2699999996</v>
      </c>
      <c r="J56" s="74"/>
      <c r="K56" s="7">
        <v>0</v>
      </c>
      <c r="L56" s="19"/>
      <c r="M56" s="20"/>
      <c r="N56" s="19"/>
      <c r="O56" s="9">
        <f t="shared" si="1"/>
        <v>4808070.2699999996</v>
      </c>
      <c r="P56" s="79"/>
      <c r="Q56" s="9">
        <v>4199067.8876171419</v>
      </c>
      <c r="R56" s="79"/>
      <c r="S56" s="9">
        <v>228388.82986275418</v>
      </c>
      <c r="T56" s="79"/>
      <c r="U56" s="9">
        <v>160650.37022685487</v>
      </c>
      <c r="V56" s="79"/>
      <c r="W56" s="9">
        <v>209744.84375150892</v>
      </c>
      <c r="X56" s="79"/>
      <c r="Y56" s="9">
        <v>0</v>
      </c>
      <c r="Z56" s="79"/>
      <c r="AA56" s="9">
        <v>10218.338541740181</v>
      </c>
      <c r="AB56" s="6" t="s">
        <v>55</v>
      </c>
      <c r="AC56" s="9">
        <f t="shared" si="8"/>
        <v>4808070.2699999996</v>
      </c>
      <c r="AD56" s="9"/>
    </row>
    <row r="57" spans="1:30" x14ac:dyDescent="0.25">
      <c r="A57" s="49">
        <f t="shared" si="16"/>
        <v>37</v>
      </c>
      <c r="B57" s="49"/>
      <c r="C57" s="71">
        <v>312</v>
      </c>
      <c r="D57" s="72"/>
      <c r="E57" s="73" t="s">
        <v>57</v>
      </c>
      <c r="F57" s="73"/>
      <c r="G57" s="75"/>
      <c r="H57" s="73"/>
      <c r="I57" s="7">
        <v>82190841.060000002</v>
      </c>
      <c r="J57" s="74"/>
      <c r="K57" s="7">
        <v>0</v>
      </c>
      <c r="L57" s="19"/>
      <c r="M57" s="20"/>
      <c r="N57" s="19"/>
      <c r="O57" s="9">
        <f t="shared" si="1"/>
        <v>82190841.060000002</v>
      </c>
      <c r="P57" s="79"/>
      <c r="Q57" s="9">
        <v>71798776.155578241</v>
      </c>
      <c r="R57" s="79"/>
      <c r="S57" s="9">
        <v>3894567.1090886802</v>
      </c>
      <c r="T57" s="79"/>
      <c r="U57" s="9">
        <v>2746607.808793203</v>
      </c>
      <c r="V57" s="79"/>
      <c r="W57" s="9">
        <v>3576643.2634487883</v>
      </c>
      <c r="X57" s="79"/>
      <c r="Y57" s="9">
        <v>0</v>
      </c>
      <c r="Z57" s="79"/>
      <c r="AA57" s="9">
        <v>174246.72309109484</v>
      </c>
      <c r="AB57" s="6" t="s">
        <v>55</v>
      </c>
      <c r="AC57" s="9">
        <f t="shared" si="8"/>
        <v>82190841.060000002</v>
      </c>
      <c r="AD57" s="9"/>
    </row>
    <row r="58" spans="1:30" x14ac:dyDescent="0.25">
      <c r="A58" s="49">
        <f t="shared" si="16"/>
        <v>38</v>
      </c>
      <c r="B58" s="49"/>
      <c r="C58" s="71" t="s">
        <v>65</v>
      </c>
      <c r="D58" s="72"/>
      <c r="E58" s="73" t="s">
        <v>63</v>
      </c>
      <c r="F58" s="73"/>
      <c r="G58" s="75"/>
      <c r="H58" s="73"/>
      <c r="I58" s="7">
        <v>329004.61</v>
      </c>
      <c r="J58" s="74"/>
      <c r="K58" s="7">
        <v>0</v>
      </c>
      <c r="L58" s="19"/>
      <c r="M58" s="20"/>
      <c r="N58" s="19"/>
      <c r="O58" s="9">
        <f t="shared" si="1"/>
        <v>329004.61</v>
      </c>
      <c r="P58" s="79"/>
      <c r="Q58" s="9">
        <f>O58*$C$353</f>
        <v>287445.97215219616</v>
      </c>
      <c r="R58" s="79"/>
      <c r="S58" s="9">
        <f>O58*$C$354</f>
        <v>15568.831763023492</v>
      </c>
      <c r="T58" s="79"/>
      <c r="U58" s="9">
        <f>O58*$C$355</f>
        <v>10995.334677221656</v>
      </c>
      <c r="V58" s="79"/>
      <c r="W58" s="9">
        <f>O58*$C$356</f>
        <v>14297.906721144023</v>
      </c>
      <c r="X58" s="79"/>
      <c r="Y58" s="9">
        <f>O58*$C$357</f>
        <v>0</v>
      </c>
      <c r="Z58" s="79"/>
      <c r="AA58" s="9">
        <f>O58*$C$358</f>
        <v>696.56468641470894</v>
      </c>
      <c r="AB58" s="6" t="s">
        <v>55</v>
      </c>
      <c r="AC58" s="9">
        <f t="shared" si="8"/>
        <v>329004.6100000001</v>
      </c>
      <c r="AD58" s="9"/>
    </row>
    <row r="59" spans="1:30" x14ac:dyDescent="0.25">
      <c r="A59" s="49">
        <f t="shared" si="16"/>
        <v>39</v>
      </c>
      <c r="B59" s="49"/>
      <c r="C59" s="71">
        <v>314</v>
      </c>
      <c r="D59" s="72"/>
      <c r="E59" s="73" t="s">
        <v>58</v>
      </c>
      <c r="F59" s="73"/>
      <c r="G59" s="75"/>
      <c r="H59" s="73"/>
      <c r="I59" s="7">
        <v>16135543.93</v>
      </c>
      <c r="J59" s="74"/>
      <c r="K59" s="7">
        <v>0</v>
      </c>
      <c r="L59" s="19"/>
      <c r="M59" s="20"/>
      <c r="N59" s="19"/>
      <c r="O59" s="9">
        <f t="shared" si="1"/>
        <v>16135543.93</v>
      </c>
      <c r="P59" s="79"/>
      <c r="Q59" s="9">
        <f>O59*$C$353</f>
        <v>14097362.073933607</v>
      </c>
      <c r="R59" s="79"/>
      <c r="S59" s="9">
        <f>O59*$C$354</f>
        <v>763550.30055975483</v>
      </c>
      <c r="T59" s="79"/>
      <c r="U59" s="9">
        <f>O59*$C$355</f>
        <v>539249.90810725233</v>
      </c>
      <c r="V59" s="79"/>
      <c r="W59" s="9">
        <f>O59*$C$356</f>
        <v>701219.66377936665</v>
      </c>
      <c r="X59" s="79"/>
      <c r="Y59" s="9">
        <f>O59*$C$357</f>
        <v>0</v>
      </c>
      <c r="Z59" s="79"/>
      <c r="AA59" s="9">
        <f>O59*$C$358</f>
        <v>34161.98362002043</v>
      </c>
      <c r="AB59" s="6" t="s">
        <v>55</v>
      </c>
      <c r="AC59" s="9">
        <f t="shared" si="8"/>
        <v>16135543.930000002</v>
      </c>
      <c r="AD59" s="9"/>
    </row>
    <row r="60" spans="1:30" x14ac:dyDescent="0.25">
      <c r="A60" s="49">
        <f t="shared" si="16"/>
        <v>40</v>
      </c>
      <c r="B60" s="49"/>
      <c r="C60" s="71">
        <v>315</v>
      </c>
      <c r="D60" s="72"/>
      <c r="E60" s="73" t="s">
        <v>59</v>
      </c>
      <c r="F60" s="73"/>
      <c r="G60" s="75"/>
      <c r="H60" s="73"/>
      <c r="I60" s="7">
        <v>9467034.7100000009</v>
      </c>
      <c r="J60" s="74"/>
      <c r="K60" s="7">
        <v>0</v>
      </c>
      <c r="L60" s="19"/>
      <c r="M60" s="20"/>
      <c r="N60" s="19"/>
      <c r="O60" s="9">
        <f t="shared" si="1"/>
        <v>9467034.7100000009</v>
      </c>
      <c r="P60" s="79"/>
      <c r="Q60" s="9">
        <v>8268688.2431680765</v>
      </c>
      <c r="R60" s="79"/>
      <c r="S60" s="9">
        <v>449292.95030327799</v>
      </c>
      <c r="T60" s="79"/>
      <c r="U60" s="9">
        <v>316335.73786136135</v>
      </c>
      <c r="V60" s="79"/>
      <c r="W60" s="9">
        <v>412615.97476831649</v>
      </c>
      <c r="X60" s="79"/>
      <c r="Y60" s="9">
        <v>0</v>
      </c>
      <c r="Z60" s="79"/>
      <c r="AA60" s="9">
        <v>20101.803898969269</v>
      </c>
      <c r="AB60" s="6" t="s">
        <v>55</v>
      </c>
      <c r="AC60" s="9">
        <f t="shared" si="8"/>
        <v>9467034.7100000028</v>
      </c>
      <c r="AD60" s="9"/>
    </row>
    <row r="61" spans="1:30" x14ac:dyDescent="0.25">
      <c r="A61" s="49">
        <f t="shared" si="16"/>
        <v>41</v>
      </c>
      <c r="B61" s="49"/>
      <c r="C61" s="85">
        <v>315.02</v>
      </c>
      <c r="D61" s="72"/>
      <c r="E61" s="86" t="s">
        <v>66</v>
      </c>
      <c r="F61" s="73"/>
      <c r="G61" s="75"/>
      <c r="H61" s="73"/>
      <c r="I61" s="7">
        <v>238799.76</v>
      </c>
      <c r="J61" s="74"/>
      <c r="K61" s="7">
        <v>0</v>
      </c>
      <c r="L61" s="19"/>
      <c r="M61" s="20"/>
      <c r="N61" s="19"/>
      <c r="O61" s="9">
        <f t="shared" si="1"/>
        <v>238799.76</v>
      </c>
      <c r="P61" s="79"/>
      <c r="Q61" s="9">
        <f>(O61*$C$353)</f>
        <v>208635.46308032318</v>
      </c>
      <c r="R61" s="79"/>
      <c r="S61" s="9">
        <f>O61*$C$354</f>
        <v>11300.246791345529</v>
      </c>
      <c r="T61" s="79"/>
      <c r="U61" s="9">
        <f>O61*$C$355</f>
        <v>7980.6884226947732</v>
      </c>
      <c r="V61" s="79"/>
      <c r="W61" s="9">
        <f>O61*$C$356</f>
        <v>10377.777665521404</v>
      </c>
      <c r="X61" s="79"/>
      <c r="Y61" s="9">
        <f>O61*$C$357</f>
        <v>0</v>
      </c>
      <c r="Z61" s="79"/>
      <c r="AA61" s="9">
        <f>O61*$C$358</f>
        <v>505.5840401151454</v>
      </c>
      <c r="AB61" s="6" t="s">
        <v>55</v>
      </c>
      <c r="AC61" s="9">
        <f t="shared" si="8"/>
        <v>238799.76000000004</v>
      </c>
      <c r="AD61" s="9"/>
    </row>
    <row r="62" spans="1:30" x14ac:dyDescent="0.25">
      <c r="A62" s="49">
        <f t="shared" si="16"/>
        <v>42</v>
      </c>
      <c r="B62" s="49"/>
      <c r="C62" s="71">
        <v>316</v>
      </c>
      <c r="D62" s="72"/>
      <c r="E62" s="73" t="s">
        <v>60</v>
      </c>
      <c r="F62" s="73"/>
      <c r="G62" s="75"/>
      <c r="H62" s="73"/>
      <c r="I62" s="7">
        <v>1701740.35</v>
      </c>
      <c r="J62" s="74"/>
      <c r="K62" s="7">
        <v>0</v>
      </c>
      <c r="L62" s="19"/>
      <c r="M62" s="20"/>
      <c r="N62" s="19"/>
      <c r="O62" s="9">
        <f t="shared" si="1"/>
        <v>1701740.35</v>
      </c>
      <c r="P62" s="79"/>
      <c r="Q62" s="9">
        <v>1484810.558236141</v>
      </c>
      <c r="R62" s="79"/>
      <c r="S62" s="9">
        <v>81553.903905655126</v>
      </c>
      <c r="T62" s="79"/>
      <c r="U62" s="9">
        <v>56830.64445770267</v>
      </c>
      <c r="V62" s="79"/>
      <c r="W62" s="9">
        <v>74896.44236233634</v>
      </c>
      <c r="X62" s="79"/>
      <c r="Y62" s="9">
        <v>0</v>
      </c>
      <c r="Z62" s="79"/>
      <c r="AA62" s="9">
        <v>3648.8010381651043</v>
      </c>
      <c r="AB62" s="6" t="s">
        <v>55</v>
      </c>
      <c r="AC62" s="9">
        <f t="shared" si="8"/>
        <v>1701740.3500000003</v>
      </c>
      <c r="AD62" s="9"/>
    </row>
    <row r="63" spans="1:30" x14ac:dyDescent="0.25">
      <c r="A63" s="49"/>
      <c r="B63" s="49"/>
      <c r="C63" s="71"/>
      <c r="D63" s="72"/>
      <c r="E63" s="73"/>
      <c r="F63" s="73"/>
      <c r="G63" s="75"/>
      <c r="H63" s="73"/>
      <c r="I63" s="7"/>
      <c r="J63" s="74"/>
      <c r="K63" s="7"/>
      <c r="L63" s="19"/>
      <c r="M63" s="20"/>
      <c r="N63" s="19"/>
      <c r="O63" s="9"/>
      <c r="P63" s="79"/>
      <c r="Q63" s="9"/>
      <c r="R63" s="79"/>
      <c r="S63" s="9"/>
      <c r="T63" s="79"/>
      <c r="U63" s="9"/>
      <c r="V63" s="79"/>
      <c r="W63" s="9"/>
      <c r="X63" s="79"/>
      <c r="Y63" s="9"/>
      <c r="Z63" s="79"/>
      <c r="AA63" s="9"/>
      <c r="AB63" s="6"/>
      <c r="AC63" s="9"/>
      <c r="AD63" s="9"/>
    </row>
    <row r="64" spans="1:30" x14ac:dyDescent="0.25">
      <c r="A64" s="49">
        <f>+A62+1</f>
        <v>43</v>
      </c>
      <c r="B64" s="49"/>
      <c r="C64" s="71"/>
      <c r="D64" s="72"/>
      <c r="E64" s="84" t="s">
        <v>67</v>
      </c>
      <c r="F64" s="73"/>
      <c r="G64" s="75"/>
      <c r="H64" s="73"/>
      <c r="I64" s="7"/>
      <c r="J64" s="74"/>
      <c r="K64" s="7"/>
      <c r="L64" s="19"/>
      <c r="M64" s="20"/>
      <c r="N64" s="19"/>
      <c r="O64" s="9"/>
      <c r="P64" s="79"/>
      <c r="Q64" s="9"/>
      <c r="R64" s="79"/>
      <c r="S64" s="9"/>
      <c r="T64" s="79"/>
      <c r="U64" s="9"/>
      <c r="V64" s="79"/>
      <c r="W64" s="9"/>
      <c r="X64" s="79"/>
      <c r="Y64" s="9"/>
      <c r="Z64" s="79"/>
      <c r="AA64" s="9"/>
      <c r="AB64" s="6"/>
      <c r="AC64" s="9"/>
      <c r="AD64" s="9"/>
    </row>
    <row r="65" spans="1:30" x14ac:dyDescent="0.25">
      <c r="A65" s="49">
        <f>+A64+1</f>
        <v>44</v>
      </c>
      <c r="B65" s="49"/>
      <c r="C65" s="71">
        <v>310</v>
      </c>
      <c r="D65" s="72"/>
      <c r="E65" s="73" t="s">
        <v>54</v>
      </c>
      <c r="F65" s="73"/>
      <c r="G65" s="1" t="s">
        <v>39</v>
      </c>
      <c r="H65" s="73"/>
      <c r="I65" s="7">
        <v>0</v>
      </c>
      <c r="J65" s="74"/>
      <c r="K65" s="7">
        <v>0</v>
      </c>
      <c r="L65" s="19"/>
      <c r="M65" s="20"/>
      <c r="N65" s="19"/>
      <c r="O65" s="9">
        <f t="shared" si="1"/>
        <v>0</v>
      </c>
      <c r="P65" s="79"/>
      <c r="Q65" s="9">
        <f>O65*$C$353</f>
        <v>0</v>
      </c>
      <c r="R65" s="79"/>
      <c r="S65" s="9">
        <f>O65*$C$354</f>
        <v>0</v>
      </c>
      <c r="T65" s="79"/>
      <c r="U65" s="9">
        <f>O65*$C$355</f>
        <v>0</v>
      </c>
      <c r="V65" s="79"/>
      <c r="W65" s="9">
        <f>O65*$C$356</f>
        <v>0</v>
      </c>
      <c r="X65" s="79"/>
      <c r="Y65" s="9">
        <f>O65*$C$357</f>
        <v>0</v>
      </c>
      <c r="Z65" s="79"/>
      <c r="AA65" s="9">
        <f>O65*$C$358</f>
        <v>0</v>
      </c>
      <c r="AB65" s="6" t="s">
        <v>55</v>
      </c>
      <c r="AC65" s="9">
        <f t="shared" si="8"/>
        <v>0</v>
      </c>
      <c r="AD65" s="9"/>
    </row>
    <row r="66" spans="1:30" x14ac:dyDescent="0.25">
      <c r="A66" s="49">
        <f>+A65+1</f>
        <v>45</v>
      </c>
      <c r="B66" s="49"/>
      <c r="C66" s="71">
        <v>311</v>
      </c>
      <c r="D66" s="72"/>
      <c r="E66" s="73" t="s">
        <v>56</v>
      </c>
      <c r="F66" s="73"/>
      <c r="G66" s="75"/>
      <c r="H66" s="73"/>
      <c r="I66" s="7">
        <v>21271654.57</v>
      </c>
      <c r="J66" s="74"/>
      <c r="K66" s="7">
        <v>0</v>
      </c>
      <c r="L66" s="19"/>
      <c r="M66" s="20"/>
      <c r="N66" s="19"/>
      <c r="O66" s="9">
        <f t="shared" si="1"/>
        <v>21271654.57</v>
      </c>
      <c r="P66" s="79"/>
      <c r="Q66" s="9">
        <v>18562148.980727926</v>
      </c>
      <c r="R66" s="79"/>
      <c r="S66" s="9">
        <v>1018324.3516085059</v>
      </c>
      <c r="T66" s="79"/>
      <c r="U66" s="9">
        <v>710424.58191503398</v>
      </c>
      <c r="V66" s="79"/>
      <c r="W66" s="9">
        <v>935195.83310985228</v>
      </c>
      <c r="X66" s="79"/>
      <c r="Y66" s="9">
        <v>0</v>
      </c>
      <c r="Z66" s="79"/>
      <c r="AA66" s="9">
        <v>45560.822638685117</v>
      </c>
      <c r="AB66" s="6" t="s">
        <v>55</v>
      </c>
      <c r="AC66" s="9">
        <f t="shared" si="8"/>
        <v>21271654.570000008</v>
      </c>
      <c r="AD66" s="9"/>
    </row>
    <row r="67" spans="1:30" x14ac:dyDescent="0.25">
      <c r="A67" s="49">
        <f t="shared" ref="A67:A101" si="17">+A66+1</f>
        <v>46</v>
      </c>
      <c r="B67" s="49"/>
      <c r="C67" s="71" t="s">
        <v>68</v>
      </c>
      <c r="D67" s="72"/>
      <c r="E67" s="73" t="s">
        <v>56</v>
      </c>
      <c r="F67" s="73"/>
      <c r="G67" s="75"/>
      <c r="H67" s="73"/>
      <c r="I67" s="7">
        <v>0</v>
      </c>
      <c r="J67" s="74"/>
      <c r="K67" s="7">
        <v>0</v>
      </c>
      <c r="L67" s="19"/>
      <c r="M67" s="20"/>
      <c r="N67" s="19"/>
      <c r="O67" s="9">
        <f t="shared" si="1"/>
        <v>0</v>
      </c>
      <c r="P67" s="79"/>
      <c r="Q67" s="9">
        <f>O67*$C$353</f>
        <v>0</v>
      </c>
      <c r="R67" s="79"/>
      <c r="S67" s="9">
        <f>O67*$C$354</f>
        <v>0</v>
      </c>
      <c r="T67" s="79"/>
      <c r="U67" s="9">
        <f>O67*$C$355</f>
        <v>0</v>
      </c>
      <c r="V67" s="79"/>
      <c r="W67" s="9">
        <f>O67*$C$356</f>
        <v>0</v>
      </c>
      <c r="X67" s="79"/>
      <c r="Y67" s="9">
        <f>O67*$C$357</f>
        <v>0</v>
      </c>
      <c r="Z67" s="79"/>
      <c r="AA67" s="9">
        <f>O67*$C$358</f>
        <v>0</v>
      </c>
      <c r="AB67" s="6" t="s">
        <v>55</v>
      </c>
      <c r="AC67" s="9">
        <f t="shared" si="8"/>
        <v>0</v>
      </c>
      <c r="AD67" s="9"/>
    </row>
    <row r="68" spans="1:30" x14ac:dyDescent="0.25">
      <c r="A68" s="49">
        <f t="shared" si="17"/>
        <v>47</v>
      </c>
      <c r="B68" s="49"/>
      <c r="C68" s="71">
        <v>312</v>
      </c>
      <c r="D68" s="72"/>
      <c r="E68" s="73" t="s">
        <v>57</v>
      </c>
      <c r="F68" s="73"/>
      <c r="G68" s="75"/>
      <c r="H68" s="73"/>
      <c r="I68" s="7">
        <v>145875121.56999999</v>
      </c>
      <c r="J68" s="74"/>
      <c r="K68" s="7">
        <v>0</v>
      </c>
      <c r="L68" s="19"/>
      <c r="M68" s="20"/>
      <c r="N68" s="19"/>
      <c r="O68" s="9">
        <f t="shared" si="1"/>
        <v>145875121.56999999</v>
      </c>
      <c r="P68" s="79"/>
      <c r="Q68" s="9">
        <v>127347658.45073442</v>
      </c>
      <c r="R68" s="79"/>
      <c r="S68" s="9">
        <v>6955520.4422390191</v>
      </c>
      <c r="T68" s="79"/>
      <c r="U68" s="9">
        <v>4873023.0674290098</v>
      </c>
      <c r="V68" s="79"/>
      <c r="W68" s="9">
        <v>6387722.8551174663</v>
      </c>
      <c r="X68" s="79"/>
      <c r="Y68" s="9">
        <v>0</v>
      </c>
      <c r="Z68" s="79"/>
      <c r="AA68" s="9">
        <v>311196.75448008173</v>
      </c>
      <c r="AB68" s="6" t="s">
        <v>55</v>
      </c>
      <c r="AC68" s="9">
        <f t="shared" si="8"/>
        <v>145875121.57000002</v>
      </c>
      <c r="AD68" s="9"/>
    </row>
    <row r="69" spans="1:30" x14ac:dyDescent="0.25">
      <c r="A69" s="49">
        <f>+A68+1</f>
        <v>48</v>
      </c>
      <c r="B69" s="49"/>
      <c r="C69" s="71" t="s">
        <v>69</v>
      </c>
      <c r="D69" s="72"/>
      <c r="E69" s="73" t="s">
        <v>57</v>
      </c>
      <c r="F69" s="73"/>
      <c r="G69" s="75"/>
      <c r="H69" s="73"/>
      <c r="I69" s="7">
        <v>0</v>
      </c>
      <c r="J69" s="74"/>
      <c r="K69" s="7">
        <v>0</v>
      </c>
      <c r="L69" s="19"/>
      <c r="M69" s="20"/>
      <c r="N69" s="19"/>
      <c r="O69" s="9">
        <f t="shared" si="1"/>
        <v>0</v>
      </c>
      <c r="P69" s="79"/>
      <c r="Q69" s="9">
        <f>O69*$C$353</f>
        <v>0</v>
      </c>
      <c r="R69" s="79"/>
      <c r="S69" s="9">
        <f>O69*$C$354</f>
        <v>0</v>
      </c>
      <c r="T69" s="79"/>
      <c r="U69" s="9">
        <f>O69*$C$355</f>
        <v>0</v>
      </c>
      <c r="V69" s="79"/>
      <c r="W69" s="9">
        <f>O69*$C$356</f>
        <v>0</v>
      </c>
      <c r="X69" s="79"/>
      <c r="Y69" s="9">
        <f>O69*$C$357</f>
        <v>0</v>
      </c>
      <c r="Z69" s="79"/>
      <c r="AA69" s="9">
        <f>O69*$C$358</f>
        <v>0</v>
      </c>
      <c r="AB69" s="6" t="s">
        <v>55</v>
      </c>
      <c r="AC69" s="9">
        <f t="shared" si="8"/>
        <v>0</v>
      </c>
      <c r="AD69" s="9"/>
    </row>
    <row r="70" spans="1:30" x14ac:dyDescent="0.25">
      <c r="A70" s="49">
        <f t="shared" si="17"/>
        <v>49</v>
      </c>
      <c r="B70" s="49"/>
      <c r="C70" s="71">
        <v>314</v>
      </c>
      <c r="D70" s="72"/>
      <c r="E70" s="73" t="s">
        <v>58</v>
      </c>
      <c r="F70" s="73"/>
      <c r="G70" s="75"/>
      <c r="H70" s="73"/>
      <c r="I70" s="7">
        <v>51518155.450000003</v>
      </c>
      <c r="J70" s="74"/>
      <c r="K70" s="7">
        <v>0</v>
      </c>
      <c r="L70" s="19"/>
      <c r="M70" s="20"/>
      <c r="N70" s="19"/>
      <c r="O70" s="9">
        <f t="shared" si="1"/>
        <v>51518155.450000003</v>
      </c>
      <c r="P70" s="79"/>
      <c r="Q70" s="9">
        <v>44993724.155642591</v>
      </c>
      <c r="R70" s="79"/>
      <c r="S70" s="9">
        <v>2446654.7823307645</v>
      </c>
      <c r="T70" s="79"/>
      <c r="U70" s="9">
        <v>1721382.9343815586</v>
      </c>
      <c r="V70" s="79"/>
      <c r="W70" s="9">
        <v>2246927.8613241711</v>
      </c>
      <c r="X70" s="79"/>
      <c r="Y70" s="9">
        <v>0</v>
      </c>
      <c r="Z70" s="79"/>
      <c r="AA70" s="9">
        <v>109465.71632092119</v>
      </c>
      <c r="AB70" s="6" t="s">
        <v>55</v>
      </c>
      <c r="AC70" s="9">
        <f t="shared" si="8"/>
        <v>51518155.45000001</v>
      </c>
      <c r="AD70" s="9"/>
    </row>
    <row r="71" spans="1:30" x14ac:dyDescent="0.25">
      <c r="A71" s="49">
        <f t="shared" si="17"/>
        <v>50</v>
      </c>
      <c r="B71" s="49"/>
      <c r="C71" s="71" t="s">
        <v>70</v>
      </c>
      <c r="D71" s="72"/>
      <c r="E71" s="73" t="s">
        <v>58</v>
      </c>
      <c r="F71" s="73"/>
      <c r="G71" s="75"/>
      <c r="H71" s="73"/>
      <c r="I71" s="7">
        <v>0</v>
      </c>
      <c r="J71" s="74"/>
      <c r="K71" s="7">
        <v>0</v>
      </c>
      <c r="L71" s="19"/>
      <c r="M71" s="20"/>
      <c r="N71" s="19"/>
      <c r="O71" s="9">
        <f t="shared" si="1"/>
        <v>0</v>
      </c>
      <c r="P71" s="79"/>
      <c r="Q71" s="9">
        <f>O71*$C$353</f>
        <v>0</v>
      </c>
      <c r="R71" s="79"/>
      <c r="S71" s="9">
        <f>O71*$C$354</f>
        <v>0</v>
      </c>
      <c r="T71" s="79"/>
      <c r="U71" s="9">
        <f>O71*$C$355</f>
        <v>0</v>
      </c>
      <c r="V71" s="79"/>
      <c r="W71" s="9">
        <f>O71*$C$356</f>
        <v>0</v>
      </c>
      <c r="X71" s="79"/>
      <c r="Y71" s="9">
        <f>O71*$C$357</f>
        <v>0</v>
      </c>
      <c r="Z71" s="79"/>
      <c r="AA71" s="9">
        <f>O71*$C$358</f>
        <v>0</v>
      </c>
      <c r="AB71" s="6" t="s">
        <v>55</v>
      </c>
      <c r="AC71" s="9">
        <f t="shared" si="8"/>
        <v>0</v>
      </c>
      <c r="AD71" s="9"/>
    </row>
    <row r="72" spans="1:30" x14ac:dyDescent="0.25">
      <c r="A72" s="49">
        <f t="shared" si="17"/>
        <v>51</v>
      </c>
      <c r="B72" s="49"/>
      <c r="C72" s="71">
        <v>315</v>
      </c>
      <c r="D72" s="72"/>
      <c r="E72" s="73" t="s">
        <v>59</v>
      </c>
      <c r="F72" s="73"/>
      <c r="G72" s="75"/>
      <c r="H72" s="73"/>
      <c r="I72" s="7">
        <v>13730449.24</v>
      </c>
      <c r="J72" s="74"/>
      <c r="K72" s="7">
        <v>0</v>
      </c>
      <c r="L72" s="19"/>
      <c r="M72" s="20"/>
      <c r="N72" s="19"/>
      <c r="O72" s="9">
        <f t="shared" si="1"/>
        <v>13730449.24</v>
      </c>
      <c r="P72" s="79"/>
      <c r="Q72" s="9">
        <v>11979266.387852913</v>
      </c>
      <c r="R72" s="79"/>
      <c r="S72" s="9">
        <v>658478.59373238008</v>
      </c>
      <c r="T72" s="79"/>
      <c r="U72" s="9">
        <v>458518.04608375899</v>
      </c>
      <c r="V72" s="79"/>
      <c r="W72" s="9">
        <v>604725.2391419817</v>
      </c>
      <c r="X72" s="79"/>
      <c r="Y72" s="9">
        <v>0</v>
      </c>
      <c r="Z72" s="79"/>
      <c r="AA72" s="9">
        <v>29460.973188968339</v>
      </c>
      <c r="AB72" s="6" t="s">
        <v>55</v>
      </c>
      <c r="AC72" s="9">
        <f t="shared" si="8"/>
        <v>13730449.240000002</v>
      </c>
      <c r="AD72" s="9"/>
    </row>
    <row r="73" spans="1:30" x14ac:dyDescent="0.25">
      <c r="A73" s="49">
        <f t="shared" si="17"/>
        <v>52</v>
      </c>
      <c r="B73" s="49"/>
      <c r="C73" s="85">
        <v>315.02</v>
      </c>
      <c r="D73" s="72"/>
      <c r="E73" s="86" t="s">
        <v>66</v>
      </c>
      <c r="F73" s="73"/>
      <c r="G73" s="75"/>
      <c r="H73" s="73"/>
      <c r="I73" s="7">
        <v>109574.77</v>
      </c>
      <c r="J73" s="74"/>
      <c r="K73" s="7">
        <v>0</v>
      </c>
      <c r="L73" s="19"/>
      <c r="M73" s="20"/>
      <c r="N73" s="19"/>
      <c r="O73" s="9">
        <f t="shared" si="1"/>
        <v>109574.77</v>
      </c>
      <c r="P73" s="79"/>
      <c r="Q73" s="9">
        <f>(O73*$C$353)</f>
        <v>95733.692868325757</v>
      </c>
      <c r="R73" s="79"/>
      <c r="S73" s="9">
        <f>O73*$C$354</f>
        <v>5185.1892275977343</v>
      </c>
      <c r="T73" s="79"/>
      <c r="U73" s="9">
        <f>O73*$C$355</f>
        <v>3661.9890169003625</v>
      </c>
      <c r="V73" s="79"/>
      <c r="W73" s="9">
        <f>O73*$C$356</f>
        <v>4761.9084743244503</v>
      </c>
      <c r="X73" s="79"/>
      <c r="Y73" s="9">
        <f>O73*$C$357</f>
        <v>0</v>
      </c>
      <c r="Z73" s="79"/>
      <c r="AA73" s="9">
        <f>O73*$C$358</f>
        <v>231.99041285170401</v>
      </c>
      <c r="AB73" s="6" t="s">
        <v>55</v>
      </c>
      <c r="AC73" s="9">
        <f>SUM(Q73:AB73)</f>
        <v>109574.77</v>
      </c>
      <c r="AD73" s="9"/>
    </row>
    <row r="74" spans="1:30" x14ac:dyDescent="0.25">
      <c r="A74" s="49">
        <f t="shared" si="17"/>
        <v>53</v>
      </c>
      <c r="B74" s="49"/>
      <c r="C74" s="71" t="s">
        <v>71</v>
      </c>
      <c r="D74" s="72"/>
      <c r="E74" s="73" t="s">
        <v>59</v>
      </c>
      <c r="F74" s="73"/>
      <c r="G74" s="75"/>
      <c r="H74" s="73"/>
      <c r="I74" s="7">
        <v>0</v>
      </c>
      <c r="J74" s="74"/>
      <c r="K74" s="7">
        <v>0</v>
      </c>
      <c r="L74" s="19"/>
      <c r="M74" s="20"/>
      <c r="N74" s="19"/>
      <c r="O74" s="9">
        <f t="shared" si="1"/>
        <v>0</v>
      </c>
      <c r="P74" s="79"/>
      <c r="Q74" s="9">
        <f>O74*$C$353</f>
        <v>0</v>
      </c>
      <c r="R74" s="79"/>
      <c r="S74" s="9">
        <f>O74*$C$354</f>
        <v>0</v>
      </c>
      <c r="T74" s="79"/>
      <c r="U74" s="9">
        <f>O74*$C$355</f>
        <v>0</v>
      </c>
      <c r="V74" s="79"/>
      <c r="W74" s="9">
        <f>O74*$C$356</f>
        <v>0</v>
      </c>
      <c r="X74" s="79"/>
      <c r="Y74" s="9">
        <f>O74*$C$357</f>
        <v>0</v>
      </c>
      <c r="Z74" s="79"/>
      <c r="AA74" s="9">
        <f>O74*$C$358</f>
        <v>0</v>
      </c>
      <c r="AB74" s="6" t="s">
        <v>55</v>
      </c>
      <c r="AC74" s="9">
        <f t="shared" si="8"/>
        <v>0</v>
      </c>
      <c r="AD74" s="9"/>
    </row>
    <row r="75" spans="1:30" x14ac:dyDescent="0.25">
      <c r="A75" s="49">
        <f t="shared" si="17"/>
        <v>54</v>
      </c>
      <c r="B75" s="49"/>
      <c r="C75" s="71">
        <v>316</v>
      </c>
      <c r="D75" s="72"/>
      <c r="E75" s="73" t="s">
        <v>60</v>
      </c>
      <c r="F75" s="73"/>
      <c r="G75" s="75"/>
      <c r="H75" s="73"/>
      <c r="I75" s="7">
        <v>437169.18</v>
      </c>
      <c r="J75" s="74"/>
      <c r="K75" s="7">
        <v>0</v>
      </c>
      <c r="L75" s="19"/>
      <c r="M75" s="20"/>
      <c r="N75" s="19"/>
      <c r="O75" s="9">
        <f t="shared" si="1"/>
        <v>437169.18</v>
      </c>
      <c r="P75" s="79"/>
      <c r="Q75" s="9">
        <v>323853.13680620305</v>
      </c>
      <c r="R75" s="79"/>
      <c r="S75" s="9">
        <v>50902.324201690033</v>
      </c>
      <c r="T75" s="79"/>
      <c r="U75" s="9">
        <v>13389.267033336429</v>
      </c>
      <c r="V75" s="79"/>
      <c r="W75" s="9">
        <v>46747.032430123501</v>
      </c>
      <c r="X75" s="79"/>
      <c r="Y75" s="9">
        <v>0</v>
      </c>
      <c r="Z75" s="79"/>
      <c r="AA75" s="9">
        <v>2277.4195286470431</v>
      </c>
      <c r="AB75" s="6" t="s">
        <v>55</v>
      </c>
      <c r="AC75" s="9">
        <f t="shared" si="8"/>
        <v>437169.18000000005</v>
      </c>
      <c r="AD75" s="9"/>
    </row>
    <row r="76" spans="1:30" x14ac:dyDescent="0.25">
      <c r="A76" s="49">
        <f t="shared" si="17"/>
        <v>55</v>
      </c>
      <c r="B76" s="49"/>
      <c r="C76" s="71" t="s">
        <v>72</v>
      </c>
      <c r="D76" s="72"/>
      <c r="E76" s="73" t="s">
        <v>60</v>
      </c>
      <c r="F76" s="73"/>
      <c r="G76" s="75"/>
      <c r="H76" s="73"/>
      <c r="I76" s="7">
        <v>0</v>
      </c>
      <c r="J76" s="74"/>
      <c r="K76" s="7">
        <v>0</v>
      </c>
      <c r="L76" s="19"/>
      <c r="M76" s="20"/>
      <c r="N76" s="19"/>
      <c r="O76" s="9">
        <f t="shared" si="1"/>
        <v>0</v>
      </c>
      <c r="P76" s="79"/>
      <c r="Q76" s="9">
        <f>O76*$C$353</f>
        <v>0</v>
      </c>
      <c r="R76" s="79"/>
      <c r="S76" s="9">
        <f>O76*$C$354</f>
        <v>0</v>
      </c>
      <c r="T76" s="79"/>
      <c r="U76" s="9">
        <f>O76*$C$355</f>
        <v>0</v>
      </c>
      <c r="V76" s="79"/>
      <c r="W76" s="9">
        <f>O76*$C$356</f>
        <v>0</v>
      </c>
      <c r="X76" s="79"/>
      <c r="Y76" s="9">
        <f>O76*$C$357</f>
        <v>0</v>
      </c>
      <c r="Z76" s="79"/>
      <c r="AA76" s="9">
        <f>O76*$C$358</f>
        <v>0</v>
      </c>
      <c r="AB76" s="6" t="s">
        <v>55</v>
      </c>
      <c r="AC76" s="9">
        <f t="shared" si="8"/>
        <v>0</v>
      </c>
      <c r="AD76" s="9"/>
    </row>
    <row r="77" spans="1:30" x14ac:dyDescent="0.25">
      <c r="A77" s="49"/>
      <c r="B77" s="49"/>
      <c r="C77" s="71"/>
      <c r="D77" s="72"/>
      <c r="E77" s="73"/>
      <c r="F77" s="73"/>
      <c r="G77" s="75"/>
      <c r="H77" s="73"/>
      <c r="I77" s="7"/>
      <c r="J77" s="74"/>
      <c r="K77" s="7"/>
      <c r="L77" s="19"/>
      <c r="M77" s="20"/>
      <c r="N77" s="19"/>
      <c r="O77" s="9"/>
      <c r="P77" s="79"/>
      <c r="Q77" s="9"/>
      <c r="R77" s="79"/>
      <c r="S77" s="9"/>
      <c r="T77" s="79"/>
      <c r="U77" s="9"/>
      <c r="V77" s="79"/>
      <c r="W77" s="9"/>
      <c r="X77" s="79"/>
      <c r="Y77" s="9"/>
      <c r="Z77" s="79"/>
      <c r="AA77" s="9"/>
      <c r="AB77" s="6"/>
      <c r="AC77" s="9"/>
      <c r="AD77" s="9"/>
    </row>
    <row r="78" spans="1:30" x14ac:dyDescent="0.25">
      <c r="A78" s="49">
        <f>+A76+1</f>
        <v>56</v>
      </c>
      <c r="B78" s="49"/>
      <c r="C78" s="71"/>
      <c r="D78" s="72"/>
      <c r="E78" s="84" t="s">
        <v>73</v>
      </c>
      <c r="F78" s="73"/>
      <c r="G78" s="75"/>
      <c r="H78" s="73"/>
      <c r="I78" s="7"/>
      <c r="J78" s="74"/>
      <c r="K78" s="7"/>
      <c r="L78" s="19"/>
      <c r="M78" s="20"/>
      <c r="N78" s="19"/>
      <c r="O78" s="9"/>
      <c r="P78" s="79"/>
      <c r="Q78" s="9"/>
      <c r="R78" s="79"/>
      <c r="S78" s="9"/>
      <c r="T78" s="79"/>
      <c r="U78" s="9"/>
      <c r="V78" s="79"/>
      <c r="W78" s="9"/>
      <c r="X78" s="79"/>
      <c r="Y78" s="9"/>
      <c r="Z78" s="79"/>
      <c r="AA78" s="9"/>
      <c r="AB78" s="6"/>
      <c r="AC78" s="9"/>
      <c r="AD78" s="9"/>
    </row>
    <row r="79" spans="1:30" x14ac:dyDescent="0.25">
      <c r="A79" s="49">
        <f t="shared" si="17"/>
        <v>57</v>
      </c>
      <c r="B79" s="49"/>
      <c r="C79" s="71">
        <v>310</v>
      </c>
      <c r="D79" s="72"/>
      <c r="E79" s="73" t="s">
        <v>54</v>
      </c>
      <c r="F79" s="73"/>
      <c r="G79" s="1" t="s">
        <v>39</v>
      </c>
      <c r="H79" s="73"/>
      <c r="I79" s="7">
        <v>0</v>
      </c>
      <c r="J79" s="74"/>
      <c r="K79" s="7">
        <v>0</v>
      </c>
      <c r="L79" s="19"/>
      <c r="M79" s="20"/>
      <c r="N79" s="19"/>
      <c r="O79" s="9">
        <f t="shared" si="1"/>
        <v>0</v>
      </c>
      <c r="P79" s="79"/>
      <c r="Q79" s="9">
        <f t="shared" ref="Q79:Q85" si="18">O79*$C$353</f>
        <v>0</v>
      </c>
      <c r="R79" s="79"/>
      <c r="S79" s="9">
        <f t="shared" ref="S79:S85" si="19">O79*$C$354</f>
        <v>0</v>
      </c>
      <c r="T79" s="79"/>
      <c r="U79" s="9">
        <f t="shared" ref="U79:U85" si="20">O79*$C$355</f>
        <v>0</v>
      </c>
      <c r="V79" s="79"/>
      <c r="W79" s="9">
        <f t="shared" ref="W79:W85" si="21">O79*$C$356</f>
        <v>0</v>
      </c>
      <c r="X79" s="79"/>
      <c r="Y79" s="9">
        <f t="shared" ref="Y79:Y85" si="22">O79*$C$357</f>
        <v>0</v>
      </c>
      <c r="Z79" s="79"/>
      <c r="AA79" s="9">
        <f t="shared" ref="AA79:AA85" si="23">O79*$C$358</f>
        <v>0</v>
      </c>
      <c r="AB79" s="6" t="s">
        <v>55</v>
      </c>
      <c r="AC79" s="9">
        <f t="shared" si="8"/>
        <v>0</v>
      </c>
      <c r="AD79" s="9"/>
    </row>
    <row r="80" spans="1:30" x14ac:dyDescent="0.25">
      <c r="A80" s="49">
        <f t="shared" si="17"/>
        <v>58</v>
      </c>
      <c r="B80" s="49"/>
      <c r="C80" s="71">
        <v>311</v>
      </c>
      <c r="D80" s="72"/>
      <c r="E80" s="73" t="s">
        <v>56</v>
      </c>
      <c r="F80" s="73"/>
      <c r="G80" s="75"/>
      <c r="H80" s="73"/>
      <c r="I80" s="7">
        <v>20792062.030000001</v>
      </c>
      <c r="J80" s="74"/>
      <c r="K80" s="7">
        <v>0</v>
      </c>
      <c r="L80" s="19"/>
      <c r="M80" s="20"/>
      <c r="N80" s="19"/>
      <c r="O80" s="9">
        <f t="shared" si="1"/>
        <v>20792062.030000001</v>
      </c>
      <c r="P80" s="79"/>
      <c r="Q80" s="9">
        <f t="shared" si="18"/>
        <v>18165686.138142914</v>
      </c>
      <c r="R80" s="79"/>
      <c r="S80" s="9">
        <f t="shared" si="19"/>
        <v>983901.4588622899</v>
      </c>
      <c r="T80" s="79"/>
      <c r="U80" s="9">
        <f t="shared" si="20"/>
        <v>694870.75165725697</v>
      </c>
      <c r="V80" s="79"/>
      <c r="W80" s="9">
        <f t="shared" si="21"/>
        <v>903582.97242455196</v>
      </c>
      <c r="X80" s="79"/>
      <c r="Y80" s="9">
        <f t="shared" si="22"/>
        <v>0</v>
      </c>
      <c r="Z80" s="79"/>
      <c r="AA80" s="9">
        <f t="shared" si="23"/>
        <v>44020.708912991002</v>
      </c>
      <c r="AB80" s="6" t="s">
        <v>55</v>
      </c>
      <c r="AC80" s="9">
        <f t="shared" si="8"/>
        <v>20792062.030000005</v>
      </c>
      <c r="AD80" s="9"/>
    </row>
    <row r="81" spans="1:30" x14ac:dyDescent="0.25">
      <c r="A81" s="49">
        <f t="shared" si="17"/>
        <v>59</v>
      </c>
      <c r="B81" s="49"/>
      <c r="C81" s="71">
        <v>312</v>
      </c>
      <c r="D81" s="72"/>
      <c r="E81" s="73" t="s">
        <v>57</v>
      </c>
      <c r="F81" s="73"/>
      <c r="G81" s="75"/>
      <c r="H81" s="73"/>
      <c r="I81" s="7">
        <v>42017796.840000004</v>
      </c>
      <c r="J81" s="74"/>
      <c r="K81" s="7">
        <v>0</v>
      </c>
      <c r="L81" s="19"/>
      <c r="M81" s="20"/>
      <c r="N81" s="19"/>
      <c r="O81" s="9">
        <f t="shared" si="1"/>
        <v>42017796.840000004</v>
      </c>
      <c r="P81" s="79"/>
      <c r="Q81" s="9">
        <f t="shared" si="18"/>
        <v>36710265.124756992</v>
      </c>
      <c r="R81" s="79"/>
      <c r="S81" s="9">
        <f t="shared" si="19"/>
        <v>1988324.7534278021</v>
      </c>
      <c r="T81" s="79"/>
      <c r="U81" s="9">
        <f t="shared" si="20"/>
        <v>1404234.8484275236</v>
      </c>
      <c r="V81" s="79"/>
      <c r="W81" s="9">
        <f t="shared" si="21"/>
        <v>1826012.5286581856</v>
      </c>
      <c r="X81" s="79"/>
      <c r="Y81" s="9">
        <f t="shared" si="22"/>
        <v>0</v>
      </c>
      <c r="Z81" s="79"/>
      <c r="AA81" s="9">
        <f t="shared" si="23"/>
        <v>88959.584729501366</v>
      </c>
      <c r="AB81" s="6" t="s">
        <v>55</v>
      </c>
      <c r="AC81" s="9">
        <f t="shared" si="8"/>
        <v>42017796.840000011</v>
      </c>
      <c r="AD81" s="9"/>
    </row>
    <row r="82" spans="1:30" x14ac:dyDescent="0.25">
      <c r="A82" s="49">
        <f t="shared" si="17"/>
        <v>60</v>
      </c>
      <c r="B82" s="49"/>
      <c r="C82" s="71">
        <v>314</v>
      </c>
      <c r="D82" s="72"/>
      <c r="E82" s="73" t="s">
        <v>58</v>
      </c>
      <c r="F82" s="73"/>
      <c r="G82" s="75"/>
      <c r="H82" s="73"/>
      <c r="I82" s="7">
        <v>1298204.28</v>
      </c>
      <c r="J82" s="74"/>
      <c r="K82" s="7">
        <v>0</v>
      </c>
      <c r="L82" s="19"/>
      <c r="M82" s="20"/>
      <c r="N82" s="19"/>
      <c r="O82" s="9">
        <f t="shared" si="1"/>
        <v>1298204.28</v>
      </c>
      <c r="P82" s="79"/>
      <c r="Q82" s="9">
        <f t="shared" si="18"/>
        <v>1134219.9469993501</v>
      </c>
      <c r="R82" s="79"/>
      <c r="S82" s="9">
        <f t="shared" si="19"/>
        <v>61432.342936948648</v>
      </c>
      <c r="T82" s="79"/>
      <c r="U82" s="9">
        <f t="shared" si="20"/>
        <v>43385.989448602471</v>
      </c>
      <c r="V82" s="79"/>
      <c r="W82" s="9">
        <f t="shared" si="21"/>
        <v>56417.457799238553</v>
      </c>
      <c r="X82" s="79"/>
      <c r="Y82" s="9">
        <f t="shared" si="22"/>
        <v>0</v>
      </c>
      <c r="Z82" s="79"/>
      <c r="AA82" s="9">
        <f t="shared" si="23"/>
        <v>2748.5428158603404</v>
      </c>
      <c r="AB82" s="6" t="s">
        <v>55</v>
      </c>
      <c r="AC82" s="9">
        <f t="shared" si="8"/>
        <v>1298204.2800000003</v>
      </c>
      <c r="AD82" s="9"/>
    </row>
    <row r="83" spans="1:30" x14ac:dyDescent="0.25">
      <c r="A83" s="49">
        <f t="shared" si="17"/>
        <v>61</v>
      </c>
      <c r="B83" s="49"/>
      <c r="C83" s="71">
        <v>315</v>
      </c>
      <c r="D83" s="72"/>
      <c r="E83" s="73" t="s">
        <v>59</v>
      </c>
      <c r="F83" s="73"/>
      <c r="G83" s="75"/>
      <c r="H83" s="73"/>
      <c r="I83" s="7">
        <v>5180778.72</v>
      </c>
      <c r="J83" s="74"/>
      <c r="K83" s="7">
        <v>0</v>
      </c>
      <c r="L83" s="19"/>
      <c r="M83" s="20"/>
      <c r="N83" s="19"/>
      <c r="O83" s="9">
        <f t="shared" si="1"/>
        <v>5180778.72</v>
      </c>
      <c r="P83" s="79"/>
      <c r="Q83" s="9">
        <f t="shared" si="18"/>
        <v>4526362.0338809546</v>
      </c>
      <c r="R83" s="79"/>
      <c r="S83" s="9">
        <f t="shared" si="19"/>
        <v>245159.7024525954</v>
      </c>
      <c r="T83" s="79"/>
      <c r="U83" s="9">
        <f t="shared" si="20"/>
        <v>173141.63444405238</v>
      </c>
      <c r="V83" s="79"/>
      <c r="W83" s="9">
        <f t="shared" si="21"/>
        <v>225146.66551768966</v>
      </c>
      <c r="X83" s="79"/>
      <c r="Y83" s="9">
        <f t="shared" si="22"/>
        <v>0</v>
      </c>
      <c r="Z83" s="79"/>
      <c r="AA83" s="9">
        <f t="shared" si="23"/>
        <v>10968.683704707959</v>
      </c>
      <c r="AB83" s="6" t="s">
        <v>55</v>
      </c>
      <c r="AC83" s="9">
        <f t="shared" si="8"/>
        <v>5180778.72</v>
      </c>
      <c r="AD83" s="9"/>
    </row>
    <row r="84" spans="1:30" x14ac:dyDescent="0.25">
      <c r="A84" s="49">
        <f t="shared" si="17"/>
        <v>62</v>
      </c>
      <c r="B84" s="49"/>
      <c r="C84" s="85">
        <v>315.02</v>
      </c>
      <c r="D84" s="72"/>
      <c r="E84" s="86" t="s">
        <v>66</v>
      </c>
      <c r="F84" s="73"/>
      <c r="G84" s="75"/>
      <c r="H84" s="73"/>
      <c r="I84" s="7">
        <v>314723.51</v>
      </c>
      <c r="J84" s="74"/>
      <c r="K84" s="7">
        <v>0</v>
      </c>
      <c r="L84" s="19"/>
      <c r="M84" s="20"/>
      <c r="N84" s="19"/>
      <c r="O84" s="9">
        <f>+I84+K84</f>
        <v>314723.51</v>
      </c>
      <c r="P84" s="79"/>
      <c r="Q84" s="9">
        <f t="shared" si="18"/>
        <v>274968.80755288329</v>
      </c>
      <c r="R84" s="79"/>
      <c r="S84" s="9">
        <f t="shared" si="19"/>
        <v>14893.035629677779</v>
      </c>
      <c r="T84" s="79"/>
      <c r="U84" s="9">
        <f t="shared" si="20"/>
        <v>10518.060288699044</v>
      </c>
      <c r="V84" s="79"/>
      <c r="W84" s="9">
        <f t="shared" si="21"/>
        <v>13677.277619091838</v>
      </c>
      <c r="X84" s="79"/>
      <c r="Y84" s="9">
        <f t="shared" si="22"/>
        <v>0</v>
      </c>
      <c r="Z84" s="79"/>
      <c r="AA84" s="9">
        <f t="shared" si="23"/>
        <v>666.32890964806404</v>
      </c>
      <c r="AB84" s="6" t="s">
        <v>55</v>
      </c>
      <c r="AC84" s="9">
        <f>SUM(Q84:AB84)</f>
        <v>314723.51</v>
      </c>
      <c r="AD84" s="9"/>
    </row>
    <row r="85" spans="1:30" x14ac:dyDescent="0.25">
      <c r="A85" s="49">
        <f t="shared" si="17"/>
        <v>63</v>
      </c>
      <c r="B85" s="49"/>
      <c r="C85" s="71">
        <v>316</v>
      </c>
      <c r="D85" s="72"/>
      <c r="E85" s="73" t="s">
        <v>60</v>
      </c>
      <c r="F85" s="73"/>
      <c r="G85" s="75"/>
      <c r="H85" s="73"/>
      <c r="I85" s="7">
        <v>883679.74</v>
      </c>
      <c r="J85" s="74"/>
      <c r="K85" s="7">
        <v>0</v>
      </c>
      <c r="L85" s="19"/>
      <c r="M85" s="20"/>
      <c r="N85" s="19"/>
      <c r="O85" s="9">
        <f t="shared" si="1"/>
        <v>883679.74</v>
      </c>
      <c r="P85" s="79"/>
      <c r="Q85" s="9">
        <f t="shared" si="18"/>
        <v>772056.60411718825</v>
      </c>
      <c r="R85" s="79"/>
      <c r="S85" s="9">
        <f t="shared" si="19"/>
        <v>41816.621367257867</v>
      </c>
      <c r="T85" s="79"/>
      <c r="U85" s="9">
        <f t="shared" si="20"/>
        <v>29532.578551954688</v>
      </c>
      <c r="V85" s="79"/>
      <c r="W85" s="9">
        <f t="shared" si="21"/>
        <v>38403.019622991917</v>
      </c>
      <c r="X85" s="79"/>
      <c r="Y85" s="9">
        <f t="shared" si="22"/>
        <v>0</v>
      </c>
      <c r="Z85" s="79"/>
      <c r="AA85" s="9">
        <f t="shared" si="23"/>
        <v>1870.9163406072989</v>
      </c>
      <c r="AB85" s="6" t="s">
        <v>55</v>
      </c>
      <c r="AC85" s="9">
        <f t="shared" si="8"/>
        <v>883679.74000000011</v>
      </c>
      <c r="AD85" s="9"/>
    </row>
    <row r="86" spans="1:30" x14ac:dyDescent="0.25">
      <c r="A86" s="49"/>
      <c r="B86" s="49"/>
      <c r="C86" s="71"/>
      <c r="D86" s="72"/>
      <c r="E86" s="73"/>
      <c r="F86" s="73"/>
      <c r="G86" s="75"/>
      <c r="H86" s="73"/>
      <c r="I86" s="7"/>
      <c r="J86" s="74"/>
      <c r="K86" s="7"/>
      <c r="L86" s="19"/>
      <c r="M86" s="20"/>
      <c r="N86" s="19"/>
      <c r="O86" s="9"/>
      <c r="P86" s="79"/>
      <c r="Q86" s="9"/>
      <c r="R86" s="79"/>
      <c r="S86" s="9"/>
      <c r="T86" s="79"/>
      <c r="U86" s="9"/>
      <c r="V86" s="79"/>
      <c r="W86" s="9"/>
      <c r="X86" s="79"/>
      <c r="Y86" s="9"/>
      <c r="Z86" s="79"/>
      <c r="AA86" s="9"/>
      <c r="AB86" s="6"/>
      <c r="AC86" s="9"/>
      <c r="AD86" s="9"/>
    </row>
    <row r="87" spans="1:30" x14ac:dyDescent="0.25">
      <c r="A87" s="49">
        <f>+A85+1</f>
        <v>64</v>
      </c>
      <c r="B87" s="49"/>
      <c r="C87" s="71"/>
      <c r="D87" s="72"/>
      <c r="E87" s="84" t="s">
        <v>74</v>
      </c>
      <c r="F87" s="73"/>
      <c r="G87" s="75"/>
      <c r="H87" s="73"/>
      <c r="I87" s="7"/>
      <c r="J87" s="74"/>
      <c r="K87" s="7"/>
      <c r="L87" s="19"/>
      <c r="M87" s="20"/>
      <c r="N87" s="19"/>
      <c r="O87" s="9"/>
      <c r="P87" s="79"/>
      <c r="Q87" s="9"/>
      <c r="R87" s="79"/>
      <c r="S87" s="9"/>
      <c r="T87" s="79"/>
      <c r="U87" s="9"/>
      <c r="V87" s="79"/>
      <c r="W87" s="9"/>
      <c r="X87" s="79"/>
      <c r="Y87" s="9"/>
      <c r="Z87" s="79"/>
      <c r="AA87" s="9"/>
      <c r="AB87" s="6"/>
      <c r="AC87" s="9"/>
      <c r="AD87" s="9"/>
    </row>
    <row r="88" spans="1:30" x14ac:dyDescent="0.25">
      <c r="A88" s="49">
        <f t="shared" si="17"/>
        <v>65</v>
      </c>
      <c r="B88" s="49"/>
      <c r="C88" s="71">
        <v>310</v>
      </c>
      <c r="D88" s="72"/>
      <c r="E88" s="73" t="s">
        <v>54</v>
      </c>
      <c r="F88" s="73"/>
      <c r="G88" s="1" t="s">
        <v>39</v>
      </c>
      <c r="H88" s="73"/>
      <c r="I88" s="7">
        <v>956528.9</v>
      </c>
      <c r="J88" s="74"/>
      <c r="K88" s="7">
        <v>0</v>
      </c>
      <c r="L88" s="19"/>
      <c r="M88" s="20"/>
      <c r="N88" s="19"/>
      <c r="O88" s="9">
        <f t="shared" si="1"/>
        <v>956528.9</v>
      </c>
      <c r="P88" s="79"/>
      <c r="Q88" s="9">
        <f t="shared" ref="Q88:Q97" si="24">O88*$C$353</f>
        <v>835703.72935555771</v>
      </c>
      <c r="R88" s="79"/>
      <c r="S88" s="9">
        <f t="shared" ref="S88:S97" si="25">O88*$C$354</f>
        <v>45263.91748908905</v>
      </c>
      <c r="T88" s="79"/>
      <c r="U88" s="9">
        <f t="shared" ref="U88:U97" si="26">O88*$C$355</f>
        <v>31967.197614448884</v>
      </c>
      <c r="V88" s="79"/>
      <c r="W88" s="9">
        <f t="shared" ref="W88:W97" si="27">O88*$C$356</f>
        <v>41568.903816510356</v>
      </c>
      <c r="X88" s="79"/>
      <c r="Y88" s="9">
        <f t="shared" ref="Y88:Y97" si="28">O88*$C$357</f>
        <v>0</v>
      </c>
      <c r="Z88" s="79"/>
      <c r="AA88" s="9">
        <f t="shared" ref="AA88:AA97" si="29">O88*$C$358</f>
        <v>2025.1517243940946</v>
      </c>
      <c r="AB88" s="6" t="s">
        <v>55</v>
      </c>
      <c r="AC88" s="9">
        <f t="shared" si="8"/>
        <v>956528.9</v>
      </c>
      <c r="AD88" s="9"/>
    </row>
    <row r="89" spans="1:30" x14ac:dyDescent="0.25">
      <c r="A89" s="49">
        <f t="shared" si="17"/>
        <v>66</v>
      </c>
      <c r="B89" s="49"/>
      <c r="C89" s="71">
        <v>311</v>
      </c>
      <c r="D89" s="72"/>
      <c r="E89" s="73" t="s">
        <v>56</v>
      </c>
      <c r="F89" s="73"/>
      <c r="G89" s="75"/>
      <c r="H89" s="73"/>
      <c r="I89" s="7">
        <v>20741346.989999998</v>
      </c>
      <c r="J89" s="74"/>
      <c r="K89" s="7">
        <v>0</v>
      </c>
      <c r="L89" s="19"/>
      <c r="M89" s="20"/>
      <c r="N89" s="19"/>
      <c r="O89" s="9">
        <f t="shared" si="1"/>
        <v>20741346.989999998</v>
      </c>
      <c r="P89" s="79"/>
      <c r="Q89" s="9">
        <f t="shared" si="24"/>
        <v>18121377.233244777</v>
      </c>
      <c r="R89" s="79"/>
      <c r="S89" s="9">
        <f t="shared" si="25"/>
        <v>981501.57174333732</v>
      </c>
      <c r="T89" s="79"/>
      <c r="U89" s="9">
        <f t="shared" si="26"/>
        <v>693175.85492626985</v>
      </c>
      <c r="V89" s="79"/>
      <c r="W89" s="9">
        <f t="shared" si="27"/>
        <v>901378.99445816688</v>
      </c>
      <c r="X89" s="79"/>
      <c r="Y89" s="9">
        <f t="shared" si="28"/>
        <v>0</v>
      </c>
      <c r="Z89" s="79"/>
      <c r="AA89" s="9">
        <f t="shared" si="29"/>
        <v>43913.33562744916</v>
      </c>
      <c r="AB89" s="6" t="s">
        <v>55</v>
      </c>
      <c r="AC89" s="9">
        <f t="shared" si="8"/>
        <v>20741346.989999998</v>
      </c>
      <c r="AD89" s="9"/>
    </row>
    <row r="90" spans="1:30" x14ac:dyDescent="0.25">
      <c r="A90" s="49">
        <f t="shared" si="17"/>
        <v>67</v>
      </c>
      <c r="B90" s="49"/>
      <c r="C90" s="71">
        <v>312</v>
      </c>
      <c r="D90" s="72"/>
      <c r="E90" s="73" t="s">
        <v>57</v>
      </c>
      <c r="F90" s="73"/>
      <c r="G90" s="75"/>
      <c r="H90" s="73"/>
      <c r="I90" s="7">
        <v>55196114.700000003</v>
      </c>
      <c r="J90" s="74"/>
      <c r="K90" s="7">
        <v>0</v>
      </c>
      <c r="L90" s="19"/>
      <c r="M90" s="20"/>
      <c r="N90" s="19"/>
      <c r="O90" s="9">
        <f t="shared" si="1"/>
        <v>55196114.700000003</v>
      </c>
      <c r="P90" s="79"/>
      <c r="Q90" s="9">
        <f t="shared" si="24"/>
        <v>48223946.91966664</v>
      </c>
      <c r="R90" s="79"/>
      <c r="S90" s="9">
        <f t="shared" si="25"/>
        <v>2611936.1176636643</v>
      </c>
      <c r="T90" s="79"/>
      <c r="U90" s="9">
        <f t="shared" si="26"/>
        <v>1844654.2557832671</v>
      </c>
      <c r="V90" s="79"/>
      <c r="W90" s="9">
        <f t="shared" si="27"/>
        <v>2398716.8427523449</v>
      </c>
      <c r="X90" s="79"/>
      <c r="Y90" s="9">
        <f t="shared" si="28"/>
        <v>0</v>
      </c>
      <c r="Z90" s="79"/>
      <c r="AA90" s="9">
        <f t="shared" si="29"/>
        <v>116860.56413408861</v>
      </c>
      <c r="AB90" s="6" t="s">
        <v>55</v>
      </c>
      <c r="AC90" s="9">
        <f t="shared" si="8"/>
        <v>55196114.70000001</v>
      </c>
      <c r="AD90" s="9"/>
    </row>
    <row r="91" spans="1:30" x14ac:dyDescent="0.25">
      <c r="A91" s="49">
        <f t="shared" si="17"/>
        <v>68</v>
      </c>
      <c r="B91" s="49"/>
      <c r="C91" s="71" t="s">
        <v>75</v>
      </c>
      <c r="D91" s="72"/>
      <c r="E91" s="73" t="s">
        <v>76</v>
      </c>
      <c r="F91" s="73"/>
      <c r="G91" s="75"/>
      <c r="H91" s="73"/>
      <c r="I91" s="7">
        <v>5196477.55</v>
      </c>
      <c r="J91" s="74"/>
      <c r="K91" s="7">
        <v>0</v>
      </c>
      <c r="L91" s="19"/>
      <c r="M91" s="20"/>
      <c r="N91" s="19"/>
      <c r="O91" s="9">
        <f>+I91+K91</f>
        <v>5196477.55</v>
      </c>
      <c r="P91" s="79"/>
      <c r="Q91" s="9">
        <f t="shared" si="24"/>
        <v>4540077.8461031672</v>
      </c>
      <c r="R91" s="79"/>
      <c r="S91" s="9">
        <f t="shared" si="25"/>
        <v>245902.58700715014</v>
      </c>
      <c r="T91" s="79"/>
      <c r="U91" s="9">
        <f t="shared" si="26"/>
        <v>173666.28937180797</v>
      </c>
      <c r="V91" s="79"/>
      <c r="W91" s="9">
        <f t="shared" si="27"/>
        <v>225828.90643513788</v>
      </c>
      <c r="X91" s="79"/>
      <c r="Y91" s="9">
        <f t="shared" si="28"/>
        <v>0</v>
      </c>
      <c r="Z91" s="79"/>
      <c r="AA91" s="9">
        <f t="shared" si="29"/>
        <v>11001.921082737488</v>
      </c>
      <c r="AB91" s="6" t="s">
        <v>55</v>
      </c>
      <c r="AC91" s="9">
        <f>SUM(Q91:AB91)</f>
        <v>5196477.5500000007</v>
      </c>
      <c r="AD91" s="9"/>
    </row>
    <row r="92" spans="1:30" x14ac:dyDescent="0.25">
      <c r="A92" s="49">
        <f t="shared" si="17"/>
        <v>69</v>
      </c>
      <c r="B92" s="49"/>
      <c r="C92" s="71" t="s">
        <v>65</v>
      </c>
      <c r="D92" s="72"/>
      <c r="E92" s="73" t="s">
        <v>63</v>
      </c>
      <c r="F92" s="73"/>
      <c r="G92" s="75"/>
      <c r="H92" s="73"/>
      <c r="I92" s="7">
        <v>12311.2</v>
      </c>
      <c r="J92" s="74"/>
      <c r="K92" s="7">
        <v>0</v>
      </c>
      <c r="L92" s="19"/>
      <c r="M92" s="20"/>
      <c r="N92" s="19"/>
      <c r="O92" s="9">
        <f t="shared" si="1"/>
        <v>12311.2</v>
      </c>
      <c r="P92" s="79"/>
      <c r="Q92" s="9">
        <f t="shared" si="24"/>
        <v>10756.095035750768</v>
      </c>
      <c r="R92" s="79"/>
      <c r="S92" s="9">
        <f t="shared" si="25"/>
        <v>582.57846782431056</v>
      </c>
      <c r="T92" s="79"/>
      <c r="U92" s="9">
        <f t="shared" si="26"/>
        <v>411.44032686414715</v>
      </c>
      <c r="V92" s="79"/>
      <c r="W92" s="9">
        <f t="shared" si="27"/>
        <v>535.02104187946884</v>
      </c>
      <c r="X92" s="79"/>
      <c r="Y92" s="9">
        <f t="shared" si="28"/>
        <v>0</v>
      </c>
      <c r="Z92" s="79"/>
      <c r="AA92" s="9">
        <f t="shared" si="29"/>
        <v>26.065127681307462</v>
      </c>
      <c r="AB92" s="6" t="s">
        <v>55</v>
      </c>
      <c r="AC92" s="9">
        <f t="shared" si="8"/>
        <v>12311.200000000003</v>
      </c>
      <c r="AD92" s="9"/>
    </row>
    <row r="93" spans="1:30" x14ac:dyDescent="0.25">
      <c r="A93" s="49">
        <f t="shared" si="17"/>
        <v>70</v>
      </c>
      <c r="B93" s="49"/>
      <c r="C93" s="71">
        <v>314</v>
      </c>
      <c r="D93" s="72"/>
      <c r="E93" s="73" t="s">
        <v>58</v>
      </c>
      <c r="F93" s="73"/>
      <c r="G93" s="75"/>
      <c r="H93" s="73"/>
      <c r="I93" s="7">
        <v>17239777.370000001</v>
      </c>
      <c r="J93" s="74"/>
      <c r="K93" s="7">
        <v>0</v>
      </c>
      <c r="L93" s="19"/>
      <c r="M93" s="20"/>
      <c r="N93" s="19"/>
      <c r="O93" s="9">
        <f t="shared" si="1"/>
        <v>17239777.370000001</v>
      </c>
      <c r="P93" s="79"/>
      <c r="Q93" s="9">
        <f t="shared" si="24"/>
        <v>15062112.855522241</v>
      </c>
      <c r="R93" s="79"/>
      <c r="S93" s="9">
        <f t="shared" si="25"/>
        <v>815803.74665725697</v>
      </c>
      <c r="T93" s="79"/>
      <c r="U93" s="9">
        <f t="shared" si="26"/>
        <v>576153.39172281558</v>
      </c>
      <c r="V93" s="79"/>
      <c r="W93" s="9">
        <f t="shared" si="27"/>
        <v>749207.52244033804</v>
      </c>
      <c r="X93" s="79"/>
      <c r="Y93" s="9">
        <f t="shared" si="28"/>
        <v>0</v>
      </c>
      <c r="Z93" s="79"/>
      <c r="AA93" s="9">
        <f t="shared" si="29"/>
        <v>36499.853657349806</v>
      </c>
      <c r="AB93" s="6" t="s">
        <v>55</v>
      </c>
      <c r="AC93" s="9">
        <f t="shared" si="8"/>
        <v>17239777.370000001</v>
      </c>
      <c r="AD93" s="9"/>
    </row>
    <row r="94" spans="1:30" x14ac:dyDescent="0.25">
      <c r="A94" s="49">
        <f t="shared" si="17"/>
        <v>71</v>
      </c>
      <c r="B94" s="49"/>
      <c r="C94" s="71">
        <v>315</v>
      </c>
      <c r="D94" s="72"/>
      <c r="E94" s="73" t="s">
        <v>59</v>
      </c>
      <c r="F94" s="73"/>
      <c r="G94" s="75"/>
      <c r="H94" s="73"/>
      <c r="I94" s="7">
        <v>5464597.4000000004</v>
      </c>
      <c r="J94" s="74"/>
      <c r="K94" s="7">
        <v>0</v>
      </c>
      <c r="L94" s="19"/>
      <c r="M94" s="20"/>
      <c r="N94" s="19"/>
      <c r="O94" s="9">
        <f t="shared" si="1"/>
        <v>5464597.4000000004</v>
      </c>
      <c r="P94" s="79"/>
      <c r="Q94" s="9">
        <f t="shared" si="24"/>
        <v>4774329.7945380267</v>
      </c>
      <c r="R94" s="79"/>
      <c r="S94" s="9">
        <f t="shared" si="25"/>
        <v>258590.29018850406</v>
      </c>
      <c r="T94" s="79"/>
      <c r="U94" s="9">
        <f t="shared" si="26"/>
        <v>182626.85525675552</v>
      </c>
      <c r="V94" s="79"/>
      <c r="W94" s="9">
        <f t="shared" si="27"/>
        <v>237480.87874454455</v>
      </c>
      <c r="X94" s="79"/>
      <c r="Y94" s="9">
        <f t="shared" si="28"/>
        <v>0</v>
      </c>
      <c r="Z94" s="79"/>
      <c r="AA94" s="9">
        <f t="shared" si="29"/>
        <v>11569.58127217012</v>
      </c>
      <c r="AB94" s="6" t="s">
        <v>55</v>
      </c>
      <c r="AC94" s="9">
        <f t="shared" si="8"/>
        <v>5464597.4000000013</v>
      </c>
      <c r="AD94" s="9"/>
    </row>
    <row r="95" spans="1:30" x14ac:dyDescent="0.25">
      <c r="A95" s="49">
        <f t="shared" si="17"/>
        <v>72</v>
      </c>
      <c r="B95" s="49"/>
      <c r="C95" s="85">
        <v>315.02</v>
      </c>
      <c r="D95" s="72"/>
      <c r="E95" s="86" t="s">
        <v>66</v>
      </c>
      <c r="F95" s="73"/>
      <c r="G95" s="75"/>
      <c r="H95" s="73"/>
      <c r="I95" s="7">
        <v>74467.399999999994</v>
      </c>
      <c r="J95" s="74"/>
      <c r="K95" s="7">
        <v>0</v>
      </c>
      <c r="L95" s="19"/>
      <c r="M95" s="20"/>
      <c r="N95" s="19"/>
      <c r="O95" s="9">
        <f>+I95+K95</f>
        <v>74467.399999999994</v>
      </c>
      <c r="P95" s="79"/>
      <c r="Q95" s="9">
        <f t="shared" si="24"/>
        <v>65060.955184325379</v>
      </c>
      <c r="R95" s="79"/>
      <c r="S95" s="9">
        <f t="shared" si="25"/>
        <v>3523.8728795617044</v>
      </c>
      <c r="T95" s="79"/>
      <c r="U95" s="9">
        <f t="shared" si="26"/>
        <v>2488.7006462995637</v>
      </c>
      <c r="V95" s="79"/>
      <c r="W95" s="9">
        <f t="shared" si="27"/>
        <v>3236.2097873525859</v>
      </c>
      <c r="X95" s="79"/>
      <c r="Y95" s="9">
        <f t="shared" si="28"/>
        <v>0</v>
      </c>
      <c r="Z95" s="79"/>
      <c r="AA95" s="9">
        <f t="shared" si="29"/>
        <v>157.66150246076703</v>
      </c>
      <c r="AB95" s="6" t="s">
        <v>55</v>
      </c>
      <c r="AC95" s="9">
        <f>SUM(Q95:AB95)</f>
        <v>74467.399999999994</v>
      </c>
      <c r="AD95" s="9"/>
    </row>
    <row r="96" spans="1:30" x14ac:dyDescent="0.25">
      <c r="A96" s="49">
        <f t="shared" si="17"/>
        <v>73</v>
      </c>
      <c r="B96" s="49"/>
      <c r="C96" s="85">
        <v>315.02</v>
      </c>
      <c r="D96" s="72"/>
      <c r="E96" s="86" t="s">
        <v>77</v>
      </c>
      <c r="F96" s="73"/>
      <c r="G96" s="75"/>
      <c r="H96" s="73"/>
      <c r="I96" s="7">
        <v>32692</v>
      </c>
      <c r="J96" s="74"/>
      <c r="K96" s="7">
        <v>0</v>
      </c>
      <c r="L96" s="19"/>
      <c r="M96" s="20"/>
      <c r="N96" s="19"/>
      <c r="O96" s="9">
        <f>+I96+K96</f>
        <v>32692</v>
      </c>
      <c r="P96" s="79"/>
      <c r="Q96" s="9">
        <f t="shared" si="24"/>
        <v>28562.468232890707</v>
      </c>
      <c r="R96" s="79"/>
      <c r="S96" s="9">
        <f t="shared" si="25"/>
        <v>1547.0185903983656</v>
      </c>
      <c r="T96" s="79"/>
      <c r="U96" s="9">
        <f t="shared" si="26"/>
        <v>1092.5667007150155</v>
      </c>
      <c r="V96" s="79"/>
      <c r="W96" s="9">
        <f t="shared" si="27"/>
        <v>1420.7313585291113</v>
      </c>
      <c r="X96" s="79"/>
      <c r="Y96" s="9">
        <f t="shared" si="28"/>
        <v>0</v>
      </c>
      <c r="Z96" s="79"/>
      <c r="AA96" s="9">
        <f t="shared" si="29"/>
        <v>69.215117466802866</v>
      </c>
      <c r="AB96" s="6" t="s">
        <v>55</v>
      </c>
      <c r="AC96" s="9">
        <f>SUM(Q96:AB96)</f>
        <v>32692.000000000004</v>
      </c>
      <c r="AD96" s="9"/>
    </row>
    <row r="97" spans="1:30" x14ac:dyDescent="0.25">
      <c r="A97" s="49">
        <f t="shared" si="17"/>
        <v>74</v>
      </c>
      <c r="B97" s="49"/>
      <c r="C97" s="71">
        <v>316</v>
      </c>
      <c r="D97" s="72"/>
      <c r="E97" s="73" t="s">
        <v>60</v>
      </c>
      <c r="F97" s="73"/>
      <c r="G97" s="75"/>
      <c r="H97" s="73"/>
      <c r="I97" s="7">
        <v>2855234.82</v>
      </c>
      <c r="J97" s="74"/>
      <c r="K97" s="7">
        <v>0</v>
      </c>
      <c r="L97" s="19"/>
      <c r="M97" s="20"/>
      <c r="N97" s="19"/>
      <c r="O97" s="9">
        <f t="shared" si="1"/>
        <v>2855234.82</v>
      </c>
      <c r="P97" s="79"/>
      <c r="Q97" s="9">
        <f t="shared" si="24"/>
        <v>2494572.1841335315</v>
      </c>
      <c r="R97" s="79"/>
      <c r="S97" s="9">
        <f t="shared" si="25"/>
        <v>135112.60695254899</v>
      </c>
      <c r="T97" s="79"/>
      <c r="U97" s="9">
        <f t="shared" si="26"/>
        <v>95421.952987092576</v>
      </c>
      <c r="V97" s="79"/>
      <c r="W97" s="9">
        <f t="shared" si="27"/>
        <v>124083.00638499395</v>
      </c>
      <c r="X97" s="79"/>
      <c r="Y97" s="9">
        <f t="shared" si="28"/>
        <v>0</v>
      </c>
      <c r="Z97" s="79"/>
      <c r="AA97" s="9">
        <f t="shared" si="29"/>
        <v>6045.0695418330397</v>
      </c>
      <c r="AB97" s="6" t="s">
        <v>55</v>
      </c>
      <c r="AC97" s="9">
        <f t="shared" si="8"/>
        <v>2855234.82</v>
      </c>
      <c r="AD97" s="9"/>
    </row>
    <row r="98" spans="1:30" x14ac:dyDescent="0.25">
      <c r="A98" s="49"/>
      <c r="B98" s="49"/>
      <c r="C98" s="71"/>
      <c r="D98" s="72"/>
      <c r="E98" s="73"/>
      <c r="F98" s="73"/>
      <c r="G98" s="75"/>
      <c r="H98" s="73"/>
      <c r="I98" s="7"/>
      <c r="J98" s="74"/>
      <c r="K98" s="7"/>
      <c r="L98" s="19"/>
      <c r="M98" s="20"/>
      <c r="N98" s="19"/>
      <c r="O98" s="9"/>
      <c r="P98" s="79"/>
      <c r="Q98" s="9"/>
      <c r="R98" s="79"/>
      <c r="S98" s="9"/>
      <c r="T98" s="79"/>
      <c r="U98" s="9"/>
      <c r="V98" s="79"/>
      <c r="W98" s="9"/>
      <c r="X98" s="79"/>
      <c r="Y98" s="9"/>
      <c r="Z98" s="79"/>
      <c r="AA98" s="9"/>
      <c r="AB98" s="6"/>
      <c r="AC98" s="9"/>
      <c r="AD98" s="9"/>
    </row>
    <row r="99" spans="1:30" x14ac:dyDescent="0.25">
      <c r="A99" s="49">
        <f>+A97+1</f>
        <v>75</v>
      </c>
      <c r="B99" s="49"/>
      <c r="C99" s="71"/>
      <c r="D99" s="72"/>
      <c r="E99" s="84" t="s">
        <v>78</v>
      </c>
      <c r="F99" s="73"/>
      <c r="G99" s="75"/>
      <c r="H99" s="73"/>
      <c r="I99" s="7"/>
      <c r="J99" s="74"/>
      <c r="K99" s="7"/>
      <c r="L99" s="19"/>
      <c r="M99" s="20"/>
      <c r="N99" s="19"/>
      <c r="O99" s="9"/>
      <c r="P99" s="79"/>
      <c r="Q99" s="9"/>
      <c r="R99" s="79"/>
      <c r="S99" s="9"/>
      <c r="T99" s="79"/>
      <c r="U99" s="9"/>
      <c r="V99" s="79"/>
      <c r="W99" s="9"/>
      <c r="X99" s="79"/>
      <c r="Y99" s="9"/>
      <c r="Z99" s="79"/>
      <c r="AA99" s="9"/>
      <c r="AB99" s="6"/>
      <c r="AC99" s="9"/>
      <c r="AD99" s="9"/>
    </row>
    <row r="100" spans="1:30" x14ac:dyDescent="0.25">
      <c r="A100" s="49">
        <f t="shared" si="17"/>
        <v>76</v>
      </c>
      <c r="B100" s="49"/>
      <c r="C100" s="71">
        <v>330</v>
      </c>
      <c r="D100" s="72"/>
      <c r="E100" s="73" t="s">
        <v>54</v>
      </c>
      <c r="F100" s="73"/>
      <c r="G100" s="1" t="s">
        <v>39</v>
      </c>
      <c r="H100" s="73"/>
      <c r="I100" s="7">
        <v>226487.71</v>
      </c>
      <c r="J100" s="74"/>
      <c r="K100" s="7">
        <v>0</v>
      </c>
      <c r="L100" s="19"/>
      <c r="M100" s="20"/>
      <c r="N100" s="19"/>
      <c r="O100" s="9">
        <f t="shared" si="1"/>
        <v>226487.71</v>
      </c>
      <c r="P100" s="79"/>
      <c r="Q100" s="9">
        <f t="shared" ref="Q100:Q105" si="30">O100*$C$353</f>
        <v>197878.62541340888</v>
      </c>
      <c r="R100" s="79"/>
      <c r="S100" s="9">
        <f t="shared" ref="S100:S105" si="31">O100*$C$354</f>
        <v>10717.6281006593</v>
      </c>
      <c r="T100" s="79"/>
      <c r="U100" s="9">
        <f t="shared" ref="U100:U105" si="32">O100*$C$355</f>
        <v>7569.2196888290464</v>
      </c>
      <c r="V100" s="79"/>
      <c r="W100" s="9">
        <f t="shared" ref="W100:W105" si="33">O100*$C$356</f>
        <v>9842.719684278949</v>
      </c>
      <c r="X100" s="79"/>
      <c r="Y100" s="9">
        <f t="shared" ref="Y100:Y105" si="34">O100*$C$357</f>
        <v>0</v>
      </c>
      <c r="Z100" s="79"/>
      <c r="AA100" s="9">
        <f t="shared" ref="AA100:AA105" si="35">O100*$C$358</f>
        <v>479.51711282384628</v>
      </c>
      <c r="AB100" s="6" t="s">
        <v>55</v>
      </c>
      <c r="AC100" s="9">
        <f t="shared" si="8"/>
        <v>226487.71</v>
      </c>
      <c r="AD100" s="9"/>
    </row>
    <row r="101" spans="1:30" x14ac:dyDescent="0.25">
      <c r="A101" s="49">
        <f t="shared" si="17"/>
        <v>77</v>
      </c>
      <c r="B101" s="49"/>
      <c r="C101" s="71">
        <v>331</v>
      </c>
      <c r="D101" s="72"/>
      <c r="E101" s="73" t="s">
        <v>56</v>
      </c>
      <c r="F101" s="73"/>
      <c r="G101" s="75"/>
      <c r="H101" s="73"/>
      <c r="I101" s="7">
        <v>3482673.23</v>
      </c>
      <c r="J101" s="74"/>
      <c r="K101" s="7">
        <v>0</v>
      </c>
      <c r="L101" s="19"/>
      <c r="M101" s="20"/>
      <c r="N101" s="19"/>
      <c r="O101" s="9">
        <f t="shared" si="1"/>
        <v>3482673.23</v>
      </c>
      <c r="P101" s="79"/>
      <c r="Q101" s="9">
        <f t="shared" si="30"/>
        <v>3042754.9093788657</v>
      </c>
      <c r="R101" s="79"/>
      <c r="S101" s="9">
        <f t="shared" si="31"/>
        <v>164803.62874993036</v>
      </c>
      <c r="T101" s="79"/>
      <c r="U101" s="9">
        <f t="shared" si="32"/>
        <v>116390.94581456031</v>
      </c>
      <c r="V101" s="79"/>
      <c r="W101" s="9">
        <f t="shared" si="33"/>
        <v>151350.27130095643</v>
      </c>
      <c r="X101" s="79"/>
      <c r="Y101" s="9">
        <f t="shared" si="34"/>
        <v>0</v>
      </c>
      <c r="Z101" s="79"/>
      <c r="AA101" s="9">
        <f t="shared" si="35"/>
        <v>7373.4747556876227</v>
      </c>
      <c r="AB101" s="6" t="s">
        <v>55</v>
      </c>
      <c r="AC101" s="9">
        <f t="shared" si="8"/>
        <v>3482673.2300000004</v>
      </c>
      <c r="AD101" s="9"/>
    </row>
    <row r="102" spans="1:30" x14ac:dyDescent="0.25">
      <c r="A102" s="49">
        <f>+A101+1</f>
        <v>78</v>
      </c>
      <c r="B102" s="49"/>
      <c r="C102" s="71">
        <v>332</v>
      </c>
      <c r="D102" s="72"/>
      <c r="E102" s="73" t="s">
        <v>79</v>
      </c>
      <c r="F102" s="73"/>
      <c r="G102" s="75"/>
      <c r="H102" s="73"/>
      <c r="I102" s="7">
        <v>4771430.03</v>
      </c>
      <c r="J102" s="74"/>
      <c r="K102" s="7">
        <v>0</v>
      </c>
      <c r="L102" s="19"/>
      <c r="M102" s="20"/>
      <c r="N102" s="19"/>
      <c r="O102" s="9">
        <f t="shared" si="1"/>
        <v>4771430.03</v>
      </c>
      <c r="P102" s="79"/>
      <c r="Q102" s="9">
        <f t="shared" si="30"/>
        <v>4168720.7468902413</v>
      </c>
      <c r="R102" s="79"/>
      <c r="S102" s="9">
        <f t="shared" si="31"/>
        <v>225788.90735332901</v>
      </c>
      <c r="T102" s="79"/>
      <c r="U102" s="9">
        <f t="shared" si="32"/>
        <v>159461.20046401711</v>
      </c>
      <c r="V102" s="79"/>
      <c r="W102" s="9">
        <f t="shared" si="33"/>
        <v>207357.15981428174</v>
      </c>
      <c r="X102" s="79"/>
      <c r="Y102" s="9">
        <f t="shared" si="34"/>
        <v>0</v>
      </c>
      <c r="Z102" s="79"/>
      <c r="AA102" s="9">
        <f t="shared" si="35"/>
        <v>10102.015478131676</v>
      </c>
      <c r="AB102" s="6" t="s">
        <v>55</v>
      </c>
      <c r="AC102" s="9">
        <f t="shared" si="8"/>
        <v>4771430.0299999993</v>
      </c>
      <c r="AD102" s="9"/>
    </row>
    <row r="103" spans="1:30" x14ac:dyDescent="0.25">
      <c r="A103" s="49">
        <f>+A102+1</f>
        <v>79</v>
      </c>
      <c r="B103" s="49"/>
      <c r="C103" s="71">
        <v>333</v>
      </c>
      <c r="D103" s="72"/>
      <c r="E103" s="73" t="s">
        <v>80</v>
      </c>
      <c r="F103" s="73"/>
      <c r="G103" s="75"/>
      <c r="H103" s="73"/>
      <c r="I103" s="7">
        <v>7986215.1799999997</v>
      </c>
      <c r="J103" s="74"/>
      <c r="K103" s="7">
        <v>0</v>
      </c>
      <c r="L103" s="19"/>
      <c r="M103" s="20"/>
      <c r="N103" s="19"/>
      <c r="O103" s="9">
        <f t="shared" si="1"/>
        <v>7986215.1799999997</v>
      </c>
      <c r="P103" s="79"/>
      <c r="Q103" s="9">
        <f t="shared" si="30"/>
        <v>6977426.2015104471</v>
      </c>
      <c r="R103" s="79"/>
      <c r="S103" s="9">
        <f t="shared" si="31"/>
        <v>377915.80051332526</v>
      </c>
      <c r="T103" s="79"/>
      <c r="U103" s="9">
        <f t="shared" si="32"/>
        <v>266899.32614746032</v>
      </c>
      <c r="V103" s="79"/>
      <c r="W103" s="9">
        <f t="shared" si="33"/>
        <v>347065.53108366608</v>
      </c>
      <c r="X103" s="79"/>
      <c r="Y103" s="9">
        <f t="shared" si="34"/>
        <v>0</v>
      </c>
      <c r="Z103" s="79"/>
      <c r="AA103" s="9">
        <f t="shared" si="35"/>
        <v>16908.320745101682</v>
      </c>
      <c r="AB103" s="6" t="s">
        <v>55</v>
      </c>
      <c r="AC103" s="9">
        <f t="shared" si="8"/>
        <v>7986215.1800000006</v>
      </c>
      <c r="AD103" s="9"/>
    </row>
    <row r="104" spans="1:30" x14ac:dyDescent="0.25">
      <c r="A104" s="49">
        <f>+A103+1</f>
        <v>80</v>
      </c>
      <c r="B104" s="49"/>
      <c r="C104" s="71">
        <v>334</v>
      </c>
      <c r="D104" s="72"/>
      <c r="E104" s="73" t="s">
        <v>81</v>
      </c>
      <c r="F104" s="73"/>
      <c r="G104" s="75"/>
      <c r="H104" s="73"/>
      <c r="I104" s="7">
        <v>2591492.5499999998</v>
      </c>
      <c r="J104" s="74"/>
      <c r="K104" s="7">
        <v>0</v>
      </c>
      <c r="L104" s="19"/>
      <c r="M104" s="20"/>
      <c r="N104" s="19"/>
      <c r="O104" s="9">
        <f t="shared" si="1"/>
        <v>2591492.5499999998</v>
      </c>
      <c r="P104" s="79"/>
      <c r="Q104" s="9">
        <f t="shared" si="30"/>
        <v>2264144.8560855235</v>
      </c>
      <c r="R104" s="79"/>
      <c r="S104" s="9">
        <f t="shared" si="31"/>
        <v>122632.05529575633</v>
      </c>
      <c r="T104" s="79"/>
      <c r="U104" s="9">
        <f t="shared" si="32"/>
        <v>86607.685833875017</v>
      </c>
      <c r="V104" s="79"/>
      <c r="W104" s="9">
        <f t="shared" si="33"/>
        <v>112621.27527161295</v>
      </c>
      <c r="X104" s="79"/>
      <c r="Y104" s="9">
        <f t="shared" si="34"/>
        <v>0</v>
      </c>
      <c r="Z104" s="79"/>
      <c r="AA104" s="9">
        <f t="shared" si="35"/>
        <v>5486.6775132324265</v>
      </c>
      <c r="AB104" s="6" t="s">
        <v>55</v>
      </c>
      <c r="AC104" s="9">
        <f t="shared" si="8"/>
        <v>2591492.5500000007</v>
      </c>
      <c r="AD104" s="9"/>
    </row>
    <row r="105" spans="1:30" x14ac:dyDescent="0.25">
      <c r="A105" s="49">
        <f>+A104+1</f>
        <v>81</v>
      </c>
      <c r="B105" s="49"/>
      <c r="C105" s="71">
        <v>335</v>
      </c>
      <c r="D105" s="72"/>
      <c r="E105" s="73" t="s">
        <v>82</v>
      </c>
      <c r="F105" s="73"/>
      <c r="G105" s="75"/>
      <c r="H105" s="73"/>
      <c r="I105" s="7">
        <v>4251794.47</v>
      </c>
      <c r="J105" s="74"/>
      <c r="K105" s="7">
        <v>0</v>
      </c>
      <c r="L105" s="19"/>
      <c r="M105" s="20"/>
      <c r="N105" s="19"/>
      <c r="O105" s="9">
        <f t="shared" si="1"/>
        <v>4251794.47</v>
      </c>
      <c r="P105" s="79"/>
      <c r="Q105" s="9">
        <f t="shared" si="30"/>
        <v>3714723.6168529112</v>
      </c>
      <c r="R105" s="79"/>
      <c r="S105" s="9">
        <f t="shared" si="31"/>
        <v>201199.22573237997</v>
      </c>
      <c r="T105" s="79"/>
      <c r="U105" s="9">
        <f t="shared" si="32"/>
        <v>142094.97908375892</v>
      </c>
      <c r="V105" s="79"/>
      <c r="W105" s="9">
        <f t="shared" si="33"/>
        <v>184774.79914198161</v>
      </c>
      <c r="X105" s="79"/>
      <c r="Y105" s="9">
        <f t="shared" si="34"/>
        <v>0</v>
      </c>
      <c r="Z105" s="79"/>
      <c r="AA105" s="9">
        <f t="shared" si="35"/>
        <v>9001.8491889683355</v>
      </c>
      <c r="AB105" s="6" t="s">
        <v>55</v>
      </c>
      <c r="AC105" s="9">
        <f t="shared" si="8"/>
        <v>4251794.47</v>
      </c>
      <c r="AD105" s="9"/>
    </row>
    <row r="106" spans="1:30" x14ac:dyDescent="0.25">
      <c r="A106" s="49"/>
      <c r="B106" s="49"/>
      <c r="C106" s="71"/>
      <c r="D106" s="72"/>
      <c r="E106" s="73"/>
      <c r="F106" s="73"/>
      <c r="G106" s="75"/>
      <c r="H106" s="73"/>
      <c r="I106" s="7"/>
      <c r="J106" s="74"/>
      <c r="K106" s="7"/>
      <c r="L106" s="19"/>
      <c r="M106" s="20"/>
      <c r="N106" s="19"/>
      <c r="O106" s="9"/>
      <c r="P106" s="79"/>
      <c r="Q106" s="9"/>
      <c r="R106" s="79"/>
      <c r="S106" s="9"/>
      <c r="T106" s="79"/>
      <c r="U106" s="9"/>
      <c r="V106" s="79"/>
      <c r="W106" s="9"/>
      <c r="X106" s="79"/>
      <c r="Y106" s="9"/>
      <c r="Z106" s="79"/>
      <c r="AA106" s="9"/>
      <c r="AB106" s="6"/>
      <c r="AC106" s="9"/>
      <c r="AD106" s="9"/>
    </row>
    <row r="107" spans="1:30" x14ac:dyDescent="0.25">
      <c r="A107" s="49">
        <f>+A105+1</f>
        <v>82</v>
      </c>
      <c r="B107" s="49"/>
      <c r="C107" s="71"/>
      <c r="D107" s="72"/>
      <c r="E107" s="84" t="s">
        <v>83</v>
      </c>
      <c r="F107" s="73"/>
      <c r="G107" s="75"/>
      <c r="H107" s="73"/>
      <c r="I107" s="7"/>
      <c r="J107" s="74"/>
      <c r="K107" s="7"/>
      <c r="L107" s="19"/>
      <c r="M107" s="20"/>
      <c r="N107" s="19"/>
      <c r="O107" s="9"/>
      <c r="P107" s="79"/>
      <c r="Q107" s="9"/>
      <c r="R107" s="79"/>
      <c r="S107" s="9"/>
      <c r="T107" s="79"/>
      <c r="U107" s="9"/>
      <c r="V107" s="79"/>
      <c r="W107" s="9"/>
      <c r="X107" s="79"/>
      <c r="Y107" s="9"/>
      <c r="Z107" s="79"/>
      <c r="AA107" s="9"/>
      <c r="AB107" s="6"/>
      <c r="AC107" s="9"/>
      <c r="AD107" s="9"/>
    </row>
    <row r="108" spans="1:30" x14ac:dyDescent="0.25">
      <c r="A108" s="49">
        <f>+A107+1</f>
        <v>83</v>
      </c>
      <c r="B108" s="49"/>
      <c r="C108" s="71">
        <v>340</v>
      </c>
      <c r="D108" s="72"/>
      <c r="E108" s="87" t="s">
        <v>84</v>
      </c>
      <c r="F108" s="73"/>
      <c r="G108" s="1" t="s">
        <v>39</v>
      </c>
      <c r="H108" s="73"/>
      <c r="I108" s="7">
        <v>0</v>
      </c>
      <c r="J108" s="74"/>
      <c r="K108" s="7">
        <v>0</v>
      </c>
      <c r="L108" s="19"/>
      <c r="M108" s="20"/>
      <c r="N108" s="19"/>
      <c r="O108" s="9">
        <f>+I108+K108</f>
        <v>0</v>
      </c>
      <c r="P108" s="79"/>
      <c r="Q108" s="9">
        <f>O108*$C$353</f>
        <v>0</v>
      </c>
      <c r="R108" s="79"/>
      <c r="S108" s="9">
        <f>O108*$C$354</f>
        <v>0</v>
      </c>
      <c r="T108" s="79"/>
      <c r="U108" s="9">
        <f>O108*$C$355</f>
        <v>0</v>
      </c>
      <c r="V108" s="79"/>
      <c r="W108" s="9">
        <f>O108*$C$356</f>
        <v>0</v>
      </c>
      <c r="X108" s="79"/>
      <c r="Y108" s="9">
        <f>O108*$C$357</f>
        <v>0</v>
      </c>
      <c r="Z108" s="79"/>
      <c r="AA108" s="9">
        <f>O108*$C$358</f>
        <v>0</v>
      </c>
      <c r="AB108" s="6" t="s">
        <v>55</v>
      </c>
      <c r="AC108" s="9">
        <f>SUM(Q108:AB108)</f>
        <v>0</v>
      </c>
      <c r="AD108" s="9"/>
    </row>
    <row r="109" spans="1:30" x14ac:dyDescent="0.25">
      <c r="A109" s="49"/>
      <c r="B109" s="49"/>
      <c r="C109" s="71"/>
      <c r="D109" s="72"/>
      <c r="E109" s="73"/>
      <c r="F109" s="73"/>
      <c r="G109" s="75"/>
      <c r="H109" s="73"/>
      <c r="I109" s="7"/>
      <c r="J109" s="74"/>
      <c r="K109" s="7"/>
      <c r="L109" s="19"/>
      <c r="M109" s="20"/>
      <c r="N109" s="19"/>
      <c r="O109" s="9"/>
      <c r="P109" s="79"/>
      <c r="Q109" s="9"/>
      <c r="R109" s="79"/>
      <c r="S109" s="9"/>
      <c r="T109" s="79"/>
      <c r="U109" s="9"/>
      <c r="V109" s="79"/>
      <c r="W109" s="9"/>
      <c r="X109" s="79"/>
      <c r="Y109" s="9"/>
      <c r="Z109" s="79"/>
      <c r="AA109" s="9"/>
      <c r="AB109" s="6"/>
      <c r="AC109" s="9"/>
      <c r="AD109" s="9"/>
    </row>
    <row r="110" spans="1:30" x14ac:dyDescent="0.25">
      <c r="A110" s="49">
        <f>+A108+1</f>
        <v>84</v>
      </c>
      <c r="B110" s="49"/>
      <c r="C110" s="71"/>
      <c r="D110" s="72"/>
      <c r="E110" s="84" t="s">
        <v>61</v>
      </c>
      <c r="F110" s="73"/>
      <c r="G110" s="75"/>
      <c r="H110" s="73"/>
      <c r="I110" s="7"/>
      <c r="J110" s="74"/>
      <c r="K110" s="7"/>
      <c r="L110" s="19"/>
      <c r="M110" s="20"/>
      <c r="N110" s="19"/>
      <c r="O110" s="9"/>
      <c r="P110" s="79"/>
      <c r="Q110" s="9"/>
      <c r="R110" s="79"/>
      <c r="S110" s="9"/>
      <c r="T110" s="79"/>
      <c r="U110" s="9"/>
      <c r="V110" s="79"/>
      <c r="W110" s="9"/>
      <c r="X110" s="79"/>
      <c r="Y110" s="9"/>
      <c r="Z110" s="79"/>
      <c r="AA110" s="9"/>
      <c r="AB110" s="6"/>
      <c r="AC110" s="9"/>
      <c r="AD110" s="9"/>
    </row>
    <row r="111" spans="1:30" x14ac:dyDescent="0.25">
      <c r="A111" s="49">
        <f>A110+1</f>
        <v>85</v>
      </c>
      <c r="B111" s="49"/>
      <c r="C111" s="85">
        <v>338.31</v>
      </c>
      <c r="D111" s="72"/>
      <c r="E111" s="86" t="s">
        <v>77</v>
      </c>
      <c r="F111" s="73"/>
      <c r="G111" s="1" t="s">
        <v>39</v>
      </c>
      <c r="H111" s="73"/>
      <c r="I111" s="7">
        <v>39731.11</v>
      </c>
      <c r="J111" s="74"/>
      <c r="K111" s="7">
        <v>0</v>
      </c>
      <c r="L111" s="19"/>
      <c r="M111" s="20"/>
      <c r="N111" s="19"/>
      <c r="O111" s="9">
        <f>+I111+K111</f>
        <v>39731.11</v>
      </c>
      <c r="P111" s="79"/>
      <c r="Q111" s="9">
        <f t="shared" ref="Q111:Q119" si="36">O111*$C$353</f>
        <v>34712.42405580834</v>
      </c>
      <c r="R111" s="79"/>
      <c r="S111" s="9">
        <f t="shared" ref="S111:S119" si="37">O111*$C$354</f>
        <v>1880.1164134088588</v>
      </c>
      <c r="T111" s="79"/>
      <c r="U111" s="9">
        <f t="shared" ref="U111:U119" si="38">O111*$C$355</f>
        <v>1327.8137699879285</v>
      </c>
      <c r="V111" s="79"/>
      <c r="W111" s="9">
        <f t="shared" ref="W111:W119" si="39">O111*$C$356</f>
        <v>1726.6375225183397</v>
      </c>
      <c r="X111" s="79"/>
      <c r="Y111" s="9">
        <f t="shared" ref="Y111:Y119" si="40">O111*$C$357</f>
        <v>0</v>
      </c>
      <c r="Z111" s="79"/>
      <c r="AA111" s="9">
        <f t="shared" ref="AA111:AA119" si="41">O111*$C$358</f>
        <v>84.118238276534512</v>
      </c>
      <c r="AB111" s="6" t="s">
        <v>55</v>
      </c>
      <c r="AC111" s="9">
        <f>SUM(Q111:AB111)</f>
        <v>39731.11</v>
      </c>
      <c r="AD111" s="9"/>
    </row>
    <row r="112" spans="1:30" x14ac:dyDescent="0.25">
      <c r="A112" s="49">
        <f>A111+1</f>
        <v>86</v>
      </c>
      <c r="B112" s="49"/>
      <c r="C112" s="71">
        <v>340</v>
      </c>
      <c r="D112" s="72"/>
      <c r="E112" s="87" t="s">
        <v>84</v>
      </c>
      <c r="F112" s="73"/>
      <c r="G112" s="1"/>
      <c r="H112" s="73"/>
      <c r="I112" s="7">
        <v>1659518.5899999999</v>
      </c>
      <c r="J112" s="74"/>
      <c r="K112" s="7">
        <v>0</v>
      </c>
      <c r="L112" s="19"/>
      <c r="M112" s="20"/>
      <c r="N112" s="19"/>
      <c r="O112" s="9">
        <f t="shared" ref="O112:O118" si="42">+I112+K112</f>
        <v>1659518.5899999999</v>
      </c>
      <c r="P112" s="79"/>
      <c r="Q112" s="9">
        <f t="shared" si="36"/>
        <v>1449894.3780975949</v>
      </c>
      <c r="R112" s="79"/>
      <c r="S112" s="9">
        <f t="shared" si="37"/>
        <v>78530.102466709999</v>
      </c>
      <c r="T112" s="79"/>
      <c r="U112" s="9">
        <f t="shared" si="38"/>
        <v>55461.114359829138</v>
      </c>
      <c r="V112" s="79"/>
      <c r="W112" s="9">
        <f t="shared" si="39"/>
        <v>72119.481857182647</v>
      </c>
      <c r="X112" s="79"/>
      <c r="Y112" s="9">
        <f t="shared" si="40"/>
        <v>0</v>
      </c>
      <c r="Z112" s="79"/>
      <c r="AA112" s="9">
        <f t="shared" si="41"/>
        <v>3513.5132186832575</v>
      </c>
      <c r="AB112" s="6" t="s">
        <v>55</v>
      </c>
      <c r="AC112" s="9">
        <f t="shared" ref="AC112:AC118" si="43">SUM(Q112:AB112)</f>
        <v>1659518.5899999999</v>
      </c>
      <c r="AD112" s="9"/>
    </row>
    <row r="113" spans="1:30" x14ac:dyDescent="0.25">
      <c r="A113" s="49">
        <f>A112+1</f>
        <v>87</v>
      </c>
      <c r="B113" s="49"/>
      <c r="C113" s="71">
        <v>341</v>
      </c>
      <c r="D113" s="72"/>
      <c r="E113" s="87" t="s">
        <v>85</v>
      </c>
      <c r="F113" s="73"/>
      <c r="G113" s="75"/>
      <c r="H113" s="73"/>
      <c r="I113" s="7">
        <v>14859430.880000001</v>
      </c>
      <c r="J113" s="74"/>
      <c r="K113" s="7">
        <v>0</v>
      </c>
      <c r="L113" s="19"/>
      <c r="M113" s="20"/>
      <c r="N113" s="19"/>
      <c r="O113" s="9">
        <f t="shared" si="42"/>
        <v>14859430.880000001</v>
      </c>
      <c r="P113" s="79"/>
      <c r="Q113" s="9">
        <f t="shared" si="36"/>
        <v>12982442.874979666</v>
      </c>
      <c r="R113" s="79"/>
      <c r="S113" s="9">
        <f t="shared" si="37"/>
        <v>703163.33702739351</v>
      </c>
      <c r="T113" s="79"/>
      <c r="U113" s="9">
        <f t="shared" si="38"/>
        <v>496602.20760627731</v>
      </c>
      <c r="V113" s="79"/>
      <c r="W113" s="9">
        <f t="shared" si="39"/>
        <v>645762.24829046335</v>
      </c>
      <c r="X113" s="79"/>
      <c r="Y113" s="9">
        <f t="shared" si="40"/>
        <v>0</v>
      </c>
      <c r="Z113" s="79"/>
      <c r="AA113" s="9">
        <f t="shared" si="41"/>
        <v>31460.212096202067</v>
      </c>
      <c r="AB113" s="6" t="s">
        <v>55</v>
      </c>
      <c r="AC113" s="9">
        <f t="shared" si="43"/>
        <v>14859430.880000001</v>
      </c>
      <c r="AD113" s="9"/>
    </row>
    <row r="114" spans="1:30" x14ac:dyDescent="0.25">
      <c r="A114" s="49">
        <f t="shared" ref="A114:A119" si="44">+A113+1</f>
        <v>88</v>
      </c>
      <c r="B114" s="49"/>
      <c r="C114" s="71">
        <v>342</v>
      </c>
      <c r="D114" s="72"/>
      <c r="E114" s="87" t="s">
        <v>86</v>
      </c>
      <c r="F114" s="73"/>
      <c r="G114" s="75"/>
      <c r="H114" s="73"/>
      <c r="I114" s="7">
        <v>2427504.7000000002</v>
      </c>
      <c r="J114" s="74"/>
      <c r="K114" s="7">
        <v>0</v>
      </c>
      <c r="L114" s="19"/>
      <c r="M114" s="20"/>
      <c r="N114" s="19"/>
      <c r="O114" s="9">
        <f t="shared" si="42"/>
        <v>2427504.7000000002</v>
      </c>
      <c r="P114" s="79"/>
      <c r="Q114" s="9">
        <f t="shared" si="36"/>
        <v>2120871.3409685213</v>
      </c>
      <c r="R114" s="79"/>
      <c r="S114" s="9">
        <f t="shared" si="37"/>
        <v>114871.98394651315</v>
      </c>
      <c r="T114" s="79"/>
      <c r="U114" s="9">
        <f t="shared" si="38"/>
        <v>81127.211582319636</v>
      </c>
      <c r="V114" s="79"/>
      <c r="W114" s="9">
        <f t="shared" si="39"/>
        <v>105494.67913455289</v>
      </c>
      <c r="X114" s="79"/>
      <c r="Y114" s="9">
        <f t="shared" si="40"/>
        <v>0</v>
      </c>
      <c r="Z114" s="79"/>
      <c r="AA114" s="9">
        <f t="shared" si="41"/>
        <v>5139.4843680936028</v>
      </c>
      <c r="AB114" s="6" t="s">
        <v>55</v>
      </c>
      <c r="AC114" s="9">
        <f t="shared" si="43"/>
        <v>2427504.7000000011</v>
      </c>
      <c r="AD114" s="9"/>
    </row>
    <row r="115" spans="1:30" x14ac:dyDescent="0.25">
      <c r="A115" s="49">
        <f t="shared" si="44"/>
        <v>89</v>
      </c>
      <c r="B115" s="49"/>
      <c r="C115" s="71">
        <v>343</v>
      </c>
      <c r="D115" s="72"/>
      <c r="E115" s="87" t="s">
        <v>87</v>
      </c>
      <c r="F115" s="73"/>
      <c r="G115" s="75"/>
      <c r="H115" s="73"/>
      <c r="I115" s="7">
        <v>0</v>
      </c>
      <c r="J115" s="74"/>
      <c r="K115" s="7">
        <v>0</v>
      </c>
      <c r="L115" s="19"/>
      <c r="M115" s="20"/>
      <c r="N115" s="19"/>
      <c r="O115" s="9">
        <f t="shared" si="42"/>
        <v>0</v>
      </c>
      <c r="P115" s="79"/>
      <c r="Q115" s="9">
        <f t="shared" si="36"/>
        <v>0</v>
      </c>
      <c r="R115" s="79"/>
      <c r="S115" s="9">
        <f t="shared" si="37"/>
        <v>0</v>
      </c>
      <c r="T115" s="79"/>
      <c r="U115" s="9">
        <f t="shared" si="38"/>
        <v>0</v>
      </c>
      <c r="V115" s="79"/>
      <c r="W115" s="9">
        <f t="shared" si="39"/>
        <v>0</v>
      </c>
      <c r="X115" s="79"/>
      <c r="Y115" s="9">
        <f t="shared" si="40"/>
        <v>0</v>
      </c>
      <c r="Z115" s="79"/>
      <c r="AA115" s="9">
        <f t="shared" si="41"/>
        <v>0</v>
      </c>
      <c r="AB115" s="6" t="s">
        <v>55</v>
      </c>
      <c r="AC115" s="9">
        <f t="shared" si="43"/>
        <v>0</v>
      </c>
      <c r="AD115" s="9"/>
    </row>
    <row r="116" spans="1:30" x14ac:dyDescent="0.25">
      <c r="A116" s="49">
        <f t="shared" si="44"/>
        <v>90</v>
      </c>
      <c r="B116" s="49"/>
      <c r="C116" s="71">
        <v>344</v>
      </c>
      <c r="D116" s="72"/>
      <c r="E116" s="87" t="s">
        <v>88</v>
      </c>
      <c r="F116" s="73"/>
      <c r="G116" s="75"/>
      <c r="H116" s="73"/>
      <c r="I116" s="7">
        <v>0</v>
      </c>
      <c r="J116" s="74"/>
      <c r="K116" s="7">
        <v>0</v>
      </c>
      <c r="L116" s="19"/>
      <c r="M116" s="20"/>
      <c r="N116" s="19"/>
      <c r="O116" s="9">
        <f t="shared" si="42"/>
        <v>0</v>
      </c>
      <c r="P116" s="79"/>
      <c r="Q116" s="9">
        <f t="shared" si="36"/>
        <v>0</v>
      </c>
      <c r="R116" s="79"/>
      <c r="S116" s="9">
        <f t="shared" si="37"/>
        <v>0</v>
      </c>
      <c r="T116" s="79"/>
      <c r="U116" s="9">
        <f t="shared" si="38"/>
        <v>0</v>
      </c>
      <c r="V116" s="79"/>
      <c r="W116" s="9">
        <f t="shared" si="39"/>
        <v>0</v>
      </c>
      <c r="X116" s="79"/>
      <c r="Y116" s="9">
        <f t="shared" si="40"/>
        <v>0</v>
      </c>
      <c r="Z116" s="79"/>
      <c r="AA116" s="9">
        <f t="shared" si="41"/>
        <v>0</v>
      </c>
      <c r="AB116" s="6" t="s">
        <v>55</v>
      </c>
      <c r="AC116" s="9">
        <f t="shared" si="43"/>
        <v>0</v>
      </c>
      <c r="AD116" s="9"/>
    </row>
    <row r="117" spans="1:30" x14ac:dyDescent="0.25">
      <c r="A117" s="49">
        <f t="shared" si="44"/>
        <v>91</v>
      </c>
      <c r="B117" s="49"/>
      <c r="C117" s="71">
        <v>345</v>
      </c>
      <c r="D117" s="72"/>
      <c r="E117" s="87" t="s">
        <v>89</v>
      </c>
      <c r="F117" s="73"/>
      <c r="G117" s="75"/>
      <c r="H117" s="73"/>
      <c r="I117" s="7">
        <v>2105162.17</v>
      </c>
      <c r="J117" s="74"/>
      <c r="K117" s="7">
        <v>0</v>
      </c>
      <c r="L117" s="19"/>
      <c r="M117" s="20"/>
      <c r="N117" s="19"/>
      <c r="O117" s="9">
        <f t="shared" si="42"/>
        <v>2105162.17</v>
      </c>
      <c r="P117" s="79"/>
      <c r="Q117" s="9">
        <f t="shared" si="36"/>
        <v>1839245.9196656144</v>
      </c>
      <c r="R117" s="79"/>
      <c r="S117" s="9">
        <f t="shared" si="37"/>
        <v>99618.408564583529</v>
      </c>
      <c r="T117" s="79"/>
      <c r="U117" s="9">
        <f t="shared" si="38"/>
        <v>70354.523631070668</v>
      </c>
      <c r="V117" s="79"/>
      <c r="W117" s="9">
        <f t="shared" si="39"/>
        <v>91486.293579719553</v>
      </c>
      <c r="X117" s="79"/>
      <c r="Y117" s="9">
        <f t="shared" si="40"/>
        <v>0</v>
      </c>
      <c r="Z117" s="79"/>
      <c r="AA117" s="9">
        <f t="shared" si="41"/>
        <v>4457.0245590119794</v>
      </c>
      <c r="AB117" s="6" t="s">
        <v>55</v>
      </c>
      <c r="AC117" s="9">
        <f t="shared" si="43"/>
        <v>2105162.1700000004</v>
      </c>
      <c r="AD117" s="9"/>
    </row>
    <row r="118" spans="1:30" x14ac:dyDescent="0.25">
      <c r="A118" s="49">
        <f t="shared" si="44"/>
        <v>92</v>
      </c>
      <c r="B118" s="49"/>
      <c r="C118" s="71">
        <v>346</v>
      </c>
      <c r="D118" s="72"/>
      <c r="E118" s="87" t="s">
        <v>90</v>
      </c>
      <c r="F118" s="73"/>
      <c r="G118" s="75"/>
      <c r="H118" s="73"/>
      <c r="I118" s="7">
        <v>1320340.52</v>
      </c>
      <c r="J118" s="74"/>
      <c r="K118" s="7">
        <v>0</v>
      </c>
      <c r="L118" s="19"/>
      <c r="M118" s="20"/>
      <c r="N118" s="19"/>
      <c r="O118" s="9">
        <f t="shared" si="42"/>
        <v>1320340.52</v>
      </c>
      <c r="P118" s="79"/>
      <c r="Q118" s="9">
        <f t="shared" si="36"/>
        <v>1153560.0195490762</v>
      </c>
      <c r="R118" s="79"/>
      <c r="S118" s="9">
        <f t="shared" si="37"/>
        <v>62479.852260377011</v>
      </c>
      <c r="T118" s="79"/>
      <c r="U118" s="9">
        <f t="shared" si="38"/>
        <v>44125.782630513517</v>
      </c>
      <c r="V118" s="79"/>
      <c r="W118" s="9">
        <f t="shared" si="39"/>
        <v>57379.45615748909</v>
      </c>
      <c r="X118" s="79"/>
      <c r="Y118" s="9">
        <f t="shared" si="40"/>
        <v>0</v>
      </c>
      <c r="Z118" s="79"/>
      <c r="AA118" s="9">
        <f t="shared" si="41"/>
        <v>2795.4094025443405</v>
      </c>
      <c r="AB118" s="6" t="s">
        <v>55</v>
      </c>
      <c r="AC118" s="9">
        <f t="shared" si="43"/>
        <v>1320340.52</v>
      </c>
      <c r="AD118" s="9"/>
    </row>
    <row r="119" spans="1:30" x14ac:dyDescent="0.25">
      <c r="A119" s="49">
        <f t="shared" si="44"/>
        <v>93</v>
      </c>
      <c r="B119" s="49"/>
      <c r="C119" s="71">
        <v>346</v>
      </c>
      <c r="D119" s="72"/>
      <c r="E119" s="87" t="s">
        <v>91</v>
      </c>
      <c r="F119" s="73"/>
      <c r="G119" s="75"/>
      <c r="H119" s="73"/>
      <c r="I119" s="7">
        <v>49955.59</v>
      </c>
      <c r="J119" s="74"/>
      <c r="K119" s="7">
        <v>0</v>
      </c>
      <c r="L119" s="19"/>
      <c r="M119" s="20"/>
      <c r="N119" s="19"/>
      <c r="O119" s="9">
        <f>+I119+K119</f>
        <v>49955.59</v>
      </c>
      <c r="P119" s="79"/>
      <c r="Q119" s="9">
        <f t="shared" si="36"/>
        <v>43645.385795617047</v>
      </c>
      <c r="R119" s="79"/>
      <c r="S119" s="9">
        <f t="shared" si="37"/>
        <v>2363.9491748537466</v>
      </c>
      <c r="T119" s="79"/>
      <c r="U119" s="9">
        <f t="shared" si="38"/>
        <v>1669.5159105766552</v>
      </c>
      <c r="V119" s="79"/>
      <c r="W119" s="9">
        <f t="shared" si="39"/>
        <v>2170.9737320085428</v>
      </c>
      <c r="X119" s="79"/>
      <c r="Y119" s="9">
        <f t="shared" si="40"/>
        <v>0</v>
      </c>
      <c r="Z119" s="79"/>
      <c r="AA119" s="9">
        <f t="shared" si="41"/>
        <v>105.76538694400595</v>
      </c>
      <c r="AB119" s="6" t="s">
        <v>55</v>
      </c>
      <c r="AC119" s="9">
        <f>SUM(Q119:AB119)</f>
        <v>49955.59</v>
      </c>
      <c r="AD119" s="9"/>
    </row>
    <row r="120" spans="1:30" x14ac:dyDescent="0.25">
      <c r="A120" s="49"/>
      <c r="B120" s="49"/>
      <c r="C120" s="71"/>
      <c r="D120" s="72"/>
      <c r="E120" s="87"/>
      <c r="F120" s="73"/>
      <c r="G120" s="75"/>
      <c r="H120" s="73"/>
      <c r="I120" s="7"/>
      <c r="J120" s="74"/>
      <c r="K120" s="7"/>
      <c r="L120" s="19"/>
      <c r="M120" s="20"/>
      <c r="N120" s="19"/>
      <c r="O120" s="9"/>
      <c r="P120" s="79"/>
      <c r="Q120" s="9"/>
      <c r="R120" s="79"/>
      <c r="S120" s="9"/>
      <c r="T120" s="79"/>
      <c r="U120" s="9"/>
      <c r="V120" s="79"/>
      <c r="W120" s="9"/>
      <c r="X120" s="79"/>
      <c r="Y120" s="9"/>
      <c r="Z120" s="79"/>
      <c r="AA120" s="9"/>
      <c r="AB120" s="6"/>
      <c r="AC120" s="9"/>
      <c r="AD120" s="9"/>
    </row>
    <row r="121" spans="1:30" x14ac:dyDescent="0.25">
      <c r="A121" s="49">
        <f>+A119+1</f>
        <v>94</v>
      </c>
      <c r="B121" s="49"/>
      <c r="C121" s="71"/>
      <c r="D121" s="72"/>
      <c r="E121" s="84" t="s">
        <v>92</v>
      </c>
      <c r="F121" s="73"/>
      <c r="G121" s="1" t="s">
        <v>39</v>
      </c>
      <c r="H121" s="73"/>
      <c r="I121" s="7"/>
      <c r="J121" s="74"/>
      <c r="K121" s="7"/>
      <c r="L121" s="19"/>
      <c r="M121" s="20"/>
      <c r="N121" s="19"/>
      <c r="O121" s="9"/>
      <c r="P121" s="79"/>
      <c r="Q121" s="9"/>
      <c r="R121" s="79"/>
      <c r="S121" s="9"/>
      <c r="T121" s="79"/>
      <c r="U121" s="9"/>
      <c r="V121" s="79"/>
      <c r="W121" s="9"/>
      <c r="X121" s="79"/>
      <c r="Y121" s="9"/>
      <c r="Z121" s="79"/>
      <c r="AA121" s="9"/>
      <c r="AB121" s="6"/>
      <c r="AC121" s="9"/>
      <c r="AD121" s="9"/>
    </row>
    <row r="122" spans="1:30" x14ac:dyDescent="0.25">
      <c r="A122" s="49">
        <f>A121+1</f>
        <v>95</v>
      </c>
      <c r="B122" s="49"/>
      <c r="C122" s="85">
        <v>338.08</v>
      </c>
      <c r="D122" s="72"/>
      <c r="E122" s="86" t="s">
        <v>59</v>
      </c>
      <c r="F122" s="73"/>
      <c r="G122" s="1"/>
      <c r="H122" s="73"/>
      <c r="I122" s="7">
        <v>14390.77</v>
      </c>
      <c r="J122" s="74"/>
      <c r="K122" s="7">
        <v>0</v>
      </c>
      <c r="L122" s="19"/>
      <c r="M122" s="20"/>
      <c r="N122" s="19"/>
      <c r="O122" s="9">
        <f>+I122+K122</f>
        <v>14390.77</v>
      </c>
      <c r="P122" s="79"/>
      <c r="Q122" s="9">
        <f>+O122</f>
        <v>14390.77</v>
      </c>
      <c r="R122" s="79"/>
      <c r="S122" s="9">
        <v>0</v>
      </c>
      <c r="T122" s="79"/>
      <c r="U122" s="9">
        <v>0</v>
      </c>
      <c r="V122" s="79"/>
      <c r="W122" s="9">
        <v>0</v>
      </c>
      <c r="X122" s="79"/>
      <c r="Y122" s="9">
        <v>0</v>
      </c>
      <c r="Z122" s="79"/>
      <c r="AA122" s="9">
        <v>0</v>
      </c>
      <c r="AB122" s="6" t="s">
        <v>93</v>
      </c>
      <c r="AC122" s="9">
        <f>SUM(Q122:AB122)</f>
        <v>14390.77</v>
      </c>
      <c r="AD122" s="9"/>
    </row>
    <row r="123" spans="1:30" x14ac:dyDescent="0.25">
      <c r="A123" s="49">
        <f>+A122+1</f>
        <v>96</v>
      </c>
      <c r="B123" s="49"/>
      <c r="C123" s="71">
        <v>340</v>
      </c>
      <c r="D123" s="72"/>
      <c r="E123" s="73" t="s">
        <v>54</v>
      </c>
      <c r="F123" s="73"/>
      <c r="G123" s="75"/>
      <c r="H123" s="73"/>
      <c r="I123" s="7">
        <v>0</v>
      </c>
      <c r="J123" s="74"/>
      <c r="K123" s="7">
        <v>0</v>
      </c>
      <c r="L123" s="19"/>
      <c r="M123" s="20"/>
      <c r="N123" s="19"/>
      <c r="O123" s="9">
        <f t="shared" ref="O123:O129" si="45">+I123+K123</f>
        <v>0</v>
      </c>
      <c r="P123" s="79"/>
      <c r="Q123" s="9">
        <f>+O123</f>
        <v>0</v>
      </c>
      <c r="R123" s="79"/>
      <c r="S123" s="9">
        <v>0</v>
      </c>
      <c r="T123" s="79"/>
      <c r="U123" s="9">
        <v>0</v>
      </c>
      <c r="V123" s="79"/>
      <c r="W123" s="9">
        <v>0</v>
      </c>
      <c r="X123" s="79"/>
      <c r="Y123" s="9">
        <v>0</v>
      </c>
      <c r="Z123" s="79"/>
      <c r="AA123" s="9">
        <v>0</v>
      </c>
      <c r="AB123" s="6" t="s">
        <v>93</v>
      </c>
      <c r="AC123" s="9">
        <f t="shared" ref="AC123:AC129" si="46">SUM(Q123:AB123)</f>
        <v>0</v>
      </c>
      <c r="AD123" s="9"/>
    </row>
    <row r="124" spans="1:30" x14ac:dyDescent="0.25">
      <c r="A124" s="49">
        <f t="shared" ref="A124:A129" si="47">+A123+1</f>
        <v>97</v>
      </c>
      <c r="B124" s="49"/>
      <c r="C124" s="71">
        <v>341</v>
      </c>
      <c r="D124" s="72"/>
      <c r="E124" s="73" t="s">
        <v>56</v>
      </c>
      <c r="F124" s="73"/>
      <c r="G124" s="75"/>
      <c r="H124" s="73"/>
      <c r="I124" s="7">
        <v>144833.20000000001</v>
      </c>
      <c r="J124" s="74"/>
      <c r="K124" s="7">
        <v>0</v>
      </c>
      <c r="L124" s="19"/>
      <c r="M124" s="20"/>
      <c r="N124" s="19"/>
      <c r="O124" s="9">
        <f t="shared" si="45"/>
        <v>144833.20000000001</v>
      </c>
      <c r="P124" s="79"/>
      <c r="Q124" s="9">
        <f t="shared" ref="Q124:Q129" si="48">+O124</f>
        <v>144833.20000000001</v>
      </c>
      <c r="R124" s="79"/>
      <c r="S124" s="9">
        <v>0</v>
      </c>
      <c r="T124" s="79"/>
      <c r="U124" s="9">
        <v>0</v>
      </c>
      <c r="V124" s="79"/>
      <c r="W124" s="9">
        <v>0</v>
      </c>
      <c r="X124" s="79"/>
      <c r="Y124" s="9">
        <v>0</v>
      </c>
      <c r="Z124" s="79"/>
      <c r="AA124" s="9">
        <v>0</v>
      </c>
      <c r="AB124" s="6" t="s">
        <v>93</v>
      </c>
      <c r="AC124" s="9">
        <f t="shared" si="46"/>
        <v>144833.20000000001</v>
      </c>
      <c r="AD124" s="9"/>
    </row>
    <row r="125" spans="1:30" x14ac:dyDescent="0.25">
      <c r="A125" s="49">
        <f t="shared" si="47"/>
        <v>98</v>
      </c>
      <c r="B125" s="49"/>
      <c r="C125" s="71">
        <v>342</v>
      </c>
      <c r="D125" s="72"/>
      <c r="E125" s="73" t="s">
        <v>94</v>
      </c>
      <c r="F125" s="73"/>
      <c r="G125" s="75"/>
      <c r="H125" s="73"/>
      <c r="I125" s="7">
        <v>0</v>
      </c>
      <c r="J125" s="74"/>
      <c r="K125" s="7">
        <v>0</v>
      </c>
      <c r="L125" s="19"/>
      <c r="M125" s="20"/>
      <c r="N125" s="19"/>
      <c r="O125" s="9">
        <f t="shared" si="45"/>
        <v>0</v>
      </c>
      <c r="P125" s="79"/>
      <c r="Q125" s="9">
        <f t="shared" si="48"/>
        <v>0</v>
      </c>
      <c r="R125" s="79"/>
      <c r="S125" s="9">
        <v>0</v>
      </c>
      <c r="T125" s="79"/>
      <c r="U125" s="9">
        <v>0</v>
      </c>
      <c r="V125" s="79"/>
      <c r="W125" s="9">
        <v>0</v>
      </c>
      <c r="X125" s="79"/>
      <c r="Y125" s="9">
        <v>0</v>
      </c>
      <c r="Z125" s="79"/>
      <c r="AA125" s="9">
        <v>0</v>
      </c>
      <c r="AB125" s="6" t="s">
        <v>93</v>
      </c>
      <c r="AC125" s="9">
        <f t="shared" si="46"/>
        <v>0</v>
      </c>
      <c r="AD125" s="9"/>
    </row>
    <row r="126" spans="1:30" x14ac:dyDescent="0.25">
      <c r="A126" s="49">
        <f t="shared" si="47"/>
        <v>99</v>
      </c>
      <c r="B126" s="49"/>
      <c r="C126" s="71">
        <v>343</v>
      </c>
      <c r="D126" s="72"/>
      <c r="E126" s="73" t="s">
        <v>87</v>
      </c>
      <c r="F126" s="73"/>
      <c r="G126" s="75"/>
      <c r="H126" s="73"/>
      <c r="I126" s="7">
        <v>0</v>
      </c>
      <c r="J126" s="74"/>
      <c r="K126" s="7">
        <v>0</v>
      </c>
      <c r="L126" s="19"/>
      <c r="M126" s="20"/>
      <c r="N126" s="19"/>
      <c r="O126" s="9">
        <f t="shared" si="45"/>
        <v>0</v>
      </c>
      <c r="P126" s="79"/>
      <c r="Q126" s="9">
        <f t="shared" si="48"/>
        <v>0</v>
      </c>
      <c r="R126" s="79"/>
      <c r="S126" s="9">
        <v>0</v>
      </c>
      <c r="T126" s="79"/>
      <c r="U126" s="9">
        <v>0</v>
      </c>
      <c r="V126" s="79"/>
      <c r="W126" s="9">
        <v>0</v>
      </c>
      <c r="X126" s="79"/>
      <c r="Y126" s="9">
        <v>0</v>
      </c>
      <c r="Z126" s="79"/>
      <c r="AA126" s="9">
        <v>0</v>
      </c>
      <c r="AB126" s="6" t="s">
        <v>93</v>
      </c>
      <c r="AC126" s="9">
        <f t="shared" si="46"/>
        <v>0</v>
      </c>
      <c r="AD126" s="9"/>
    </row>
    <row r="127" spans="1:30" x14ac:dyDescent="0.25">
      <c r="A127" s="49">
        <f t="shared" si="47"/>
        <v>100</v>
      </c>
      <c r="B127" s="49"/>
      <c r="C127" s="71">
        <v>344</v>
      </c>
      <c r="D127" s="72"/>
      <c r="E127" s="73" t="s">
        <v>88</v>
      </c>
      <c r="F127" s="73"/>
      <c r="G127" s="75"/>
      <c r="H127" s="73"/>
      <c r="I127" s="7">
        <v>2354880.0499999998</v>
      </c>
      <c r="J127" s="74"/>
      <c r="K127" s="7">
        <v>0</v>
      </c>
      <c r="L127" s="19"/>
      <c r="M127" s="20"/>
      <c r="N127" s="19"/>
      <c r="O127" s="9">
        <f t="shared" si="45"/>
        <v>2354880.0499999998</v>
      </c>
      <c r="P127" s="79"/>
      <c r="Q127" s="9">
        <f t="shared" si="48"/>
        <v>2354880.0499999998</v>
      </c>
      <c r="R127" s="79"/>
      <c r="S127" s="9">
        <v>0</v>
      </c>
      <c r="T127" s="79"/>
      <c r="U127" s="9">
        <v>0</v>
      </c>
      <c r="V127" s="79"/>
      <c r="W127" s="9">
        <v>0</v>
      </c>
      <c r="X127" s="79"/>
      <c r="Y127" s="9">
        <v>0</v>
      </c>
      <c r="Z127" s="79"/>
      <c r="AA127" s="9">
        <v>0</v>
      </c>
      <c r="AB127" s="6" t="s">
        <v>93</v>
      </c>
      <c r="AC127" s="9">
        <f t="shared" si="46"/>
        <v>2354880.0499999998</v>
      </c>
      <c r="AD127" s="9"/>
    </row>
    <row r="128" spans="1:30" x14ac:dyDescent="0.25">
      <c r="A128" s="49">
        <f t="shared" si="47"/>
        <v>101</v>
      </c>
      <c r="B128" s="49"/>
      <c r="C128" s="71">
        <v>345</v>
      </c>
      <c r="D128" s="72"/>
      <c r="E128" s="73" t="s">
        <v>59</v>
      </c>
      <c r="F128" s="73"/>
      <c r="G128" s="75"/>
      <c r="H128" s="73"/>
      <c r="I128" s="7">
        <v>514962.38</v>
      </c>
      <c r="J128" s="74"/>
      <c r="K128" s="7">
        <v>0</v>
      </c>
      <c r="L128" s="19"/>
      <c r="M128" s="20"/>
      <c r="N128" s="19"/>
      <c r="O128" s="9">
        <f t="shared" si="45"/>
        <v>514962.38</v>
      </c>
      <c r="P128" s="79"/>
      <c r="Q128" s="9">
        <f t="shared" si="48"/>
        <v>514962.38</v>
      </c>
      <c r="R128" s="79"/>
      <c r="S128" s="9">
        <v>0</v>
      </c>
      <c r="T128" s="79"/>
      <c r="U128" s="9">
        <v>0</v>
      </c>
      <c r="V128" s="79"/>
      <c r="W128" s="9">
        <v>0</v>
      </c>
      <c r="X128" s="79"/>
      <c r="Y128" s="9">
        <v>0</v>
      </c>
      <c r="Z128" s="79"/>
      <c r="AA128" s="9">
        <v>0</v>
      </c>
      <c r="AB128" s="6" t="s">
        <v>93</v>
      </c>
      <c r="AC128" s="9">
        <f t="shared" si="46"/>
        <v>514962.38</v>
      </c>
      <c r="AD128" s="9"/>
    </row>
    <row r="129" spans="1:30" x14ac:dyDescent="0.25">
      <c r="A129" s="49">
        <f t="shared" si="47"/>
        <v>102</v>
      </c>
      <c r="B129" s="49"/>
      <c r="C129" s="71">
        <v>346</v>
      </c>
      <c r="D129" s="72"/>
      <c r="E129" s="73" t="s">
        <v>82</v>
      </c>
      <c r="F129" s="73"/>
      <c r="G129" s="75"/>
      <c r="H129" s="73"/>
      <c r="I129" s="7">
        <v>7509.89</v>
      </c>
      <c r="J129" s="74"/>
      <c r="K129" s="7">
        <v>0</v>
      </c>
      <c r="L129" s="19"/>
      <c r="M129" s="20"/>
      <c r="N129" s="19"/>
      <c r="O129" s="9">
        <f t="shared" si="45"/>
        <v>7509.89</v>
      </c>
      <c r="P129" s="79"/>
      <c r="Q129" s="9">
        <f t="shared" si="48"/>
        <v>7509.89</v>
      </c>
      <c r="R129" s="79"/>
      <c r="S129" s="9">
        <v>0</v>
      </c>
      <c r="T129" s="79"/>
      <c r="U129" s="9">
        <v>0</v>
      </c>
      <c r="V129" s="79"/>
      <c r="W129" s="9">
        <v>0</v>
      </c>
      <c r="X129" s="79"/>
      <c r="Y129" s="9">
        <v>0</v>
      </c>
      <c r="Z129" s="79"/>
      <c r="AA129" s="9">
        <v>0</v>
      </c>
      <c r="AB129" s="6" t="s">
        <v>93</v>
      </c>
      <c r="AC129" s="9">
        <f t="shared" si="46"/>
        <v>7509.89</v>
      </c>
      <c r="AD129" s="9"/>
    </row>
    <row r="130" spans="1:30" x14ac:dyDescent="0.25">
      <c r="A130" s="49"/>
      <c r="B130" s="49"/>
      <c r="C130" s="71"/>
      <c r="D130" s="72"/>
      <c r="E130" s="73"/>
      <c r="F130" s="73"/>
      <c r="G130" s="75"/>
      <c r="H130" s="73"/>
      <c r="I130" s="7"/>
      <c r="J130" s="74"/>
      <c r="K130" s="7"/>
      <c r="L130" s="19"/>
      <c r="M130" s="20"/>
      <c r="N130" s="19"/>
      <c r="O130" s="9"/>
      <c r="P130" s="79"/>
      <c r="Q130" s="9"/>
      <c r="R130" s="79"/>
      <c r="S130" s="9"/>
      <c r="T130" s="79"/>
      <c r="U130" s="9"/>
      <c r="V130" s="79"/>
      <c r="W130" s="9"/>
      <c r="X130" s="79"/>
      <c r="Y130" s="9"/>
      <c r="Z130" s="79"/>
      <c r="AA130" s="9"/>
      <c r="AB130" s="6"/>
      <c r="AC130" s="9"/>
      <c r="AD130" s="9"/>
    </row>
    <row r="131" spans="1:30" x14ac:dyDescent="0.25">
      <c r="A131" s="49">
        <f>+A129+1</f>
        <v>103</v>
      </c>
      <c r="B131" s="49"/>
      <c r="C131" s="71"/>
      <c r="D131" s="72"/>
      <c r="E131" s="84" t="s">
        <v>95</v>
      </c>
      <c r="F131" s="73"/>
      <c r="G131" s="75"/>
      <c r="H131" s="73"/>
      <c r="I131" s="7"/>
      <c r="J131" s="74"/>
      <c r="K131" s="7"/>
      <c r="L131" s="19"/>
      <c r="M131" s="20"/>
      <c r="N131" s="19"/>
      <c r="O131" s="9"/>
      <c r="P131" s="79"/>
      <c r="Q131" s="9"/>
      <c r="R131" s="79"/>
      <c r="S131" s="9"/>
      <c r="T131" s="79"/>
      <c r="U131" s="9"/>
      <c r="V131" s="79"/>
      <c r="W131" s="9"/>
      <c r="X131" s="79"/>
      <c r="Y131" s="9"/>
      <c r="Z131" s="79"/>
      <c r="AA131" s="9"/>
      <c r="AB131" s="6"/>
      <c r="AC131" s="9"/>
      <c r="AD131" s="9"/>
    </row>
    <row r="132" spans="1:30" x14ac:dyDescent="0.25">
      <c r="A132" s="49">
        <f>+A131+1</f>
        <v>104</v>
      </c>
      <c r="B132" s="49"/>
      <c r="C132" s="71">
        <v>340</v>
      </c>
      <c r="D132" s="72"/>
      <c r="E132" s="73" t="s">
        <v>54</v>
      </c>
      <c r="F132" s="73"/>
      <c r="G132" s="1" t="s">
        <v>39</v>
      </c>
      <c r="H132" s="73"/>
      <c r="I132" s="7">
        <v>163096.62</v>
      </c>
      <c r="J132" s="74"/>
      <c r="K132" s="7">
        <v>0</v>
      </c>
      <c r="L132" s="19"/>
      <c r="M132" s="20"/>
      <c r="N132" s="19"/>
      <c r="O132" s="9">
        <f t="shared" ref="O132:O205" si="49">+I132+K132</f>
        <v>163096.62</v>
      </c>
      <c r="P132" s="79"/>
      <c r="Q132" s="9">
        <f>O132*$C$353</f>
        <v>142494.86197362802</v>
      </c>
      <c r="R132" s="79"/>
      <c r="S132" s="9">
        <f>O132*$C$354</f>
        <v>7717.8974419166125</v>
      </c>
      <c r="T132" s="79"/>
      <c r="U132" s="9">
        <f>O132*$C$355</f>
        <v>5450.6893433002142</v>
      </c>
      <c r="V132" s="79"/>
      <c r="W132" s="9">
        <f>O132*$C$356</f>
        <v>7087.8649976785209</v>
      </c>
      <c r="X132" s="79"/>
      <c r="Y132" s="9">
        <f>O132*$C$357</f>
        <v>0</v>
      </c>
      <c r="Z132" s="79"/>
      <c r="AA132" s="9">
        <f>O132*$C$358</f>
        <v>345.30624347664599</v>
      </c>
      <c r="AB132" s="6" t="s">
        <v>55</v>
      </c>
      <c r="AC132" s="9">
        <f t="shared" si="8"/>
        <v>163096.62</v>
      </c>
      <c r="AD132" s="9"/>
    </row>
    <row r="133" spans="1:30" x14ac:dyDescent="0.25">
      <c r="A133" s="49">
        <f>A132+1</f>
        <v>105</v>
      </c>
      <c r="B133" s="49"/>
      <c r="C133" s="71">
        <v>341</v>
      </c>
      <c r="D133" s="72"/>
      <c r="E133" s="73" t="s">
        <v>56</v>
      </c>
      <c r="F133" s="73"/>
      <c r="G133" s="75"/>
      <c r="H133" s="73"/>
      <c r="I133" s="7">
        <v>4572393.41</v>
      </c>
      <c r="J133" s="74"/>
      <c r="K133" s="7">
        <v>0</v>
      </c>
      <c r="L133" s="19"/>
      <c r="M133" s="20"/>
      <c r="N133" s="19"/>
      <c r="O133" s="9">
        <f t="shared" si="49"/>
        <v>4572393.41</v>
      </c>
      <c r="P133" s="79"/>
      <c r="Q133" s="9">
        <v>3996784.4908595975</v>
      </c>
      <c r="R133" s="79"/>
      <c r="S133" s="9">
        <v>216476.38638090817</v>
      </c>
      <c r="T133" s="79"/>
      <c r="U133" s="9">
        <v>150642.32389813356</v>
      </c>
      <c r="V133" s="79"/>
      <c r="W133" s="9">
        <v>198804.84463552793</v>
      </c>
      <c r="X133" s="79"/>
      <c r="Y133" s="9">
        <f>O133*$C$357</f>
        <v>0</v>
      </c>
      <c r="Z133" s="79"/>
      <c r="AA133" s="9">
        <v>9685.3642258334112</v>
      </c>
      <c r="AB133" s="6" t="s">
        <v>55</v>
      </c>
      <c r="AC133" s="9">
        <f>SUM(Q133:AB133)</f>
        <v>4572393.4100000011</v>
      </c>
      <c r="AD133" s="9"/>
    </row>
    <row r="134" spans="1:30" x14ac:dyDescent="0.25">
      <c r="A134" s="49">
        <f t="shared" ref="A134:A140" si="50">A133+1</f>
        <v>106</v>
      </c>
      <c r="B134" s="49"/>
      <c r="C134" s="71">
        <v>342</v>
      </c>
      <c r="D134" s="72"/>
      <c r="E134" s="73" t="s">
        <v>94</v>
      </c>
      <c r="F134" s="73"/>
      <c r="G134" s="75"/>
      <c r="H134" s="73"/>
      <c r="I134" s="7">
        <v>1434197.41</v>
      </c>
      <c r="J134" s="74"/>
      <c r="K134" s="7">
        <v>0</v>
      </c>
      <c r="L134" s="19"/>
      <c r="M134" s="20"/>
      <c r="N134" s="19"/>
      <c r="O134" s="9">
        <f t="shared" si="49"/>
        <v>1434197.41</v>
      </c>
      <c r="P134" s="79"/>
      <c r="Q134" s="9">
        <f>O134*$C$353</f>
        <v>1253034.9309561704</v>
      </c>
      <c r="R134" s="79"/>
      <c r="S134" s="9">
        <f>O134*$C$354</f>
        <v>67867.675748537469</v>
      </c>
      <c r="T134" s="79"/>
      <c r="U134" s="9">
        <f>O134*$C$355</f>
        <v>47930.880105766555</v>
      </c>
      <c r="V134" s="79"/>
      <c r="W134" s="9">
        <f>O134*$C$356</f>
        <v>62327.457320085428</v>
      </c>
      <c r="X134" s="79"/>
      <c r="Y134" s="9">
        <f>O134*$C$357</f>
        <v>0</v>
      </c>
      <c r="Z134" s="79"/>
      <c r="AA134" s="9">
        <f>O134*$C$358</f>
        <v>3036.4658694400596</v>
      </c>
      <c r="AB134" s="6" t="s">
        <v>55</v>
      </c>
      <c r="AC134" s="9">
        <f t="shared" ref="AC134:AC205" si="51">SUM(Q134:AB134)</f>
        <v>1434197.41</v>
      </c>
      <c r="AD134" s="9"/>
    </row>
    <row r="135" spans="1:30" x14ac:dyDescent="0.25">
      <c r="A135" s="49">
        <f t="shared" si="50"/>
        <v>107</v>
      </c>
      <c r="B135" s="49"/>
      <c r="C135" s="71">
        <v>343</v>
      </c>
      <c r="D135" s="72"/>
      <c r="E135" s="73" t="s">
        <v>87</v>
      </c>
      <c r="F135" s="73"/>
      <c r="G135" s="75"/>
      <c r="H135" s="73"/>
      <c r="I135" s="7">
        <v>30326661.690000001</v>
      </c>
      <c r="J135" s="74"/>
      <c r="K135" s="7">
        <v>0</v>
      </c>
      <c r="L135" s="19"/>
      <c r="M135" s="20"/>
      <c r="N135" s="19"/>
      <c r="O135" s="9">
        <f t="shared" si="49"/>
        <v>30326661.690000001</v>
      </c>
      <c r="P135" s="79"/>
      <c r="Q135" s="9">
        <f>O135*$C$353</f>
        <v>26495910.654907886</v>
      </c>
      <c r="R135" s="79"/>
      <c r="S135" s="9">
        <f>O135*$C$354</f>
        <v>1435088.3830647229</v>
      </c>
      <c r="T135" s="79"/>
      <c r="U135" s="9">
        <f>O135*$C$355</f>
        <v>1013517.0900019502</v>
      </c>
      <c r="V135" s="79"/>
      <c r="W135" s="9">
        <f>O135*$C$356</f>
        <v>1317938.3109778068</v>
      </c>
      <c r="X135" s="79"/>
      <c r="Y135" s="9">
        <f>O135*$C$357</f>
        <v>0</v>
      </c>
      <c r="Z135" s="79"/>
      <c r="AA135" s="9">
        <f>O135*$C$358</f>
        <v>64207.251047636746</v>
      </c>
      <c r="AB135" s="6" t="s">
        <v>55</v>
      </c>
      <c r="AC135" s="9">
        <f t="shared" si="51"/>
        <v>30326661.690000005</v>
      </c>
      <c r="AD135" s="9"/>
    </row>
    <row r="136" spans="1:30" x14ac:dyDescent="0.25">
      <c r="A136" s="49">
        <f t="shared" si="50"/>
        <v>108</v>
      </c>
      <c r="B136" s="49"/>
      <c r="C136" s="71">
        <v>344</v>
      </c>
      <c r="D136" s="72"/>
      <c r="E136" s="73" t="s">
        <v>88</v>
      </c>
      <c r="F136" s="73"/>
      <c r="G136" s="75"/>
      <c r="H136" s="73"/>
      <c r="I136" s="7">
        <v>6492908.04</v>
      </c>
      <c r="J136" s="74"/>
      <c r="K136" s="7">
        <v>0</v>
      </c>
      <c r="L136" s="19"/>
      <c r="M136" s="20"/>
      <c r="N136" s="19"/>
      <c r="O136" s="9">
        <f t="shared" si="49"/>
        <v>6492908.04</v>
      </c>
      <c r="P136" s="79"/>
      <c r="Q136" s="9">
        <v>5743248.2222163631</v>
      </c>
      <c r="R136" s="79"/>
      <c r="S136" s="9">
        <v>311069.46698709257</v>
      </c>
      <c r="T136" s="79"/>
      <c r="U136" s="9">
        <v>138996.75896517784</v>
      </c>
      <c r="V136" s="79"/>
      <c r="W136" s="9">
        <v>285676.04111059522</v>
      </c>
      <c r="X136" s="79"/>
      <c r="Y136" s="9">
        <v>0</v>
      </c>
      <c r="Z136" s="79"/>
      <c r="AA136" s="9">
        <v>13917.55072077259</v>
      </c>
      <c r="AB136" s="6" t="s">
        <v>55</v>
      </c>
      <c r="AC136" s="9">
        <f t="shared" si="51"/>
        <v>6492908.0400000019</v>
      </c>
      <c r="AD136" s="9"/>
    </row>
    <row r="137" spans="1:30" x14ac:dyDescent="0.25">
      <c r="A137" s="49">
        <f t="shared" si="50"/>
        <v>109</v>
      </c>
      <c r="B137" s="49"/>
      <c r="C137" s="71">
        <v>345</v>
      </c>
      <c r="D137" s="72"/>
      <c r="E137" s="73" t="s">
        <v>59</v>
      </c>
      <c r="F137" s="73"/>
      <c r="G137" s="75"/>
      <c r="H137" s="73"/>
      <c r="I137" s="7">
        <v>2658496.4</v>
      </c>
      <c r="J137" s="74"/>
      <c r="K137" s="7">
        <v>0</v>
      </c>
      <c r="L137" s="19"/>
      <c r="M137" s="20"/>
      <c r="N137" s="19"/>
      <c r="O137" s="9">
        <f t="shared" si="49"/>
        <v>2658496.4</v>
      </c>
      <c r="P137" s="79"/>
      <c r="Q137" s="9">
        <v>2326948.6056904076</v>
      </c>
      <c r="R137" s="79"/>
      <c r="S137" s="9">
        <v>126033.67196954221</v>
      </c>
      <c r="T137" s="79"/>
      <c r="U137" s="9">
        <v>84130.044234376459</v>
      </c>
      <c r="V137" s="79"/>
      <c r="W137" s="9">
        <v>115745.20895162039</v>
      </c>
      <c r="X137" s="79"/>
      <c r="Y137" s="9">
        <v>0</v>
      </c>
      <c r="Z137" s="79"/>
      <c r="AA137" s="9">
        <v>5638.8691540533018</v>
      </c>
      <c r="AB137" s="6" t="s">
        <v>55</v>
      </c>
      <c r="AC137" s="9">
        <f t="shared" si="51"/>
        <v>2658496.4</v>
      </c>
      <c r="AD137" s="9"/>
    </row>
    <row r="138" spans="1:30" x14ac:dyDescent="0.25">
      <c r="A138" s="49">
        <f t="shared" si="50"/>
        <v>110</v>
      </c>
      <c r="B138" s="49"/>
      <c r="C138" s="85">
        <v>345.02</v>
      </c>
      <c r="D138" s="72"/>
      <c r="E138" s="86" t="s">
        <v>96</v>
      </c>
      <c r="F138" s="73"/>
      <c r="G138" s="75"/>
      <c r="H138" s="73"/>
      <c r="I138" s="7">
        <v>52990.33</v>
      </c>
      <c r="J138" s="74"/>
      <c r="K138" s="7">
        <v>0</v>
      </c>
      <c r="L138" s="19"/>
      <c r="M138" s="20"/>
      <c r="N138" s="19"/>
      <c r="O138" s="9">
        <f>+I138+K138</f>
        <v>52990.33</v>
      </c>
      <c r="P138" s="79"/>
      <c r="Q138" s="9">
        <f>O138*$C$353</f>
        <v>46296.788733494293</v>
      </c>
      <c r="R138" s="79"/>
      <c r="S138" s="9">
        <f>O138*$C$354</f>
        <v>2507.5561489460488</v>
      </c>
      <c r="T138" s="79"/>
      <c r="U138" s="9">
        <f>O138*$C$355</f>
        <v>1770.936927012722</v>
      </c>
      <c r="V138" s="79"/>
      <c r="W138" s="9">
        <f>O138*$C$356</f>
        <v>2302.857687807596</v>
      </c>
      <c r="X138" s="79"/>
      <c r="Y138" s="9">
        <f>O138*$C$357</f>
        <v>0</v>
      </c>
      <c r="Z138" s="79"/>
      <c r="AA138" s="9">
        <f>O138*$C$358</f>
        <v>112.19050273934444</v>
      </c>
      <c r="AB138" s="6" t="s">
        <v>55</v>
      </c>
      <c r="AC138" s="9">
        <f>SUM(Q138:AB138)</f>
        <v>52990.330000000009</v>
      </c>
      <c r="AD138" s="9"/>
    </row>
    <row r="139" spans="1:30" x14ac:dyDescent="0.25">
      <c r="A139" s="49">
        <f t="shared" si="50"/>
        <v>111</v>
      </c>
      <c r="B139" s="49"/>
      <c r="C139" s="85">
        <v>345.02</v>
      </c>
      <c r="D139" s="72"/>
      <c r="E139" s="86" t="s">
        <v>97</v>
      </c>
      <c r="F139" s="73"/>
      <c r="G139" s="75"/>
      <c r="H139" s="73"/>
      <c r="I139" s="7">
        <v>11185.89</v>
      </c>
      <c r="J139" s="74"/>
      <c r="K139" s="7">
        <v>0</v>
      </c>
      <c r="L139" s="19"/>
      <c r="M139" s="20"/>
      <c r="N139" s="19"/>
      <c r="O139" s="9">
        <f>+I139+K139</f>
        <v>11185.89</v>
      </c>
      <c r="P139" s="79"/>
      <c r="Q139" s="9">
        <f>O139*$C$353</f>
        <v>9772.9300067787171</v>
      </c>
      <c r="R139" s="79"/>
      <c r="S139" s="9">
        <f>O139*$C$354</f>
        <v>529.3276575355186</v>
      </c>
      <c r="T139" s="79"/>
      <c r="U139" s="9">
        <f>O139*$C$355</f>
        <v>373.83246457424087</v>
      </c>
      <c r="V139" s="79"/>
      <c r="W139" s="9">
        <f>O139*$C$356</f>
        <v>486.11723651221092</v>
      </c>
      <c r="X139" s="79"/>
      <c r="Y139" s="9">
        <f>O139*$C$357</f>
        <v>0</v>
      </c>
      <c r="Z139" s="79"/>
      <c r="AA139" s="9">
        <f>O139*$C$358</f>
        <v>23.682634599312845</v>
      </c>
      <c r="AB139" s="6" t="s">
        <v>55</v>
      </c>
      <c r="AC139" s="9">
        <f>SUM(Q139:AB139)</f>
        <v>11185.890000000001</v>
      </c>
      <c r="AD139" s="9"/>
    </row>
    <row r="140" spans="1:30" x14ac:dyDescent="0.25">
      <c r="A140" s="49">
        <f t="shared" si="50"/>
        <v>112</v>
      </c>
      <c r="B140" s="49"/>
      <c r="C140" s="71">
        <v>346</v>
      </c>
      <c r="D140" s="72"/>
      <c r="E140" s="73" t="s">
        <v>82</v>
      </c>
      <c r="F140" s="73"/>
      <c r="G140" s="75"/>
      <c r="H140" s="73"/>
      <c r="I140" s="7">
        <v>2295976</v>
      </c>
      <c r="J140" s="74"/>
      <c r="K140" s="7">
        <v>0</v>
      </c>
      <c r="L140" s="19"/>
      <c r="M140" s="20"/>
      <c r="N140" s="19"/>
      <c r="O140" s="9">
        <f t="shared" si="49"/>
        <v>2295976</v>
      </c>
      <c r="P140" s="79"/>
      <c r="Q140" s="9">
        <v>2032271.3368465041</v>
      </c>
      <c r="R140" s="79"/>
      <c r="S140" s="9">
        <v>110073.17411087381</v>
      </c>
      <c r="T140" s="79"/>
      <c r="U140" s="9">
        <v>47619.099219983284</v>
      </c>
      <c r="V140" s="79"/>
      <c r="W140" s="9">
        <v>101087.60887733308</v>
      </c>
      <c r="X140" s="79"/>
      <c r="Y140" s="9">
        <v>0</v>
      </c>
      <c r="Z140" s="79"/>
      <c r="AA140" s="9">
        <v>4924.7809453059717</v>
      </c>
      <c r="AB140" s="6" t="s">
        <v>55</v>
      </c>
      <c r="AC140" s="9">
        <f t="shared" si="51"/>
        <v>2295976.0000000005</v>
      </c>
      <c r="AD140" s="9"/>
    </row>
    <row r="141" spans="1:30" x14ac:dyDescent="0.25">
      <c r="A141" s="49"/>
      <c r="B141" s="49"/>
      <c r="C141" s="71"/>
      <c r="D141" s="72"/>
      <c r="E141" s="73"/>
      <c r="F141" s="73"/>
      <c r="G141" s="75"/>
      <c r="H141" s="73"/>
      <c r="I141" s="7"/>
      <c r="J141" s="74"/>
      <c r="K141" s="7"/>
      <c r="L141" s="19"/>
      <c r="M141" s="20"/>
      <c r="N141" s="19"/>
      <c r="O141" s="9"/>
      <c r="P141" s="79"/>
      <c r="Q141" s="9"/>
      <c r="R141" s="79"/>
      <c r="S141" s="9"/>
      <c r="T141" s="79"/>
      <c r="U141" s="9"/>
      <c r="V141" s="79"/>
      <c r="W141" s="9"/>
      <c r="X141" s="79"/>
      <c r="Y141" s="9"/>
      <c r="Z141" s="79"/>
      <c r="AA141" s="9"/>
      <c r="AB141" s="6"/>
      <c r="AC141" s="9"/>
      <c r="AD141" s="9"/>
    </row>
    <row r="142" spans="1:30" x14ac:dyDescent="0.25">
      <c r="A142" s="49">
        <f>+A140+1</f>
        <v>113</v>
      </c>
      <c r="B142" s="49"/>
      <c r="C142" s="71"/>
      <c r="D142" s="72"/>
      <c r="E142" s="84" t="s">
        <v>98</v>
      </c>
      <c r="F142" s="73"/>
      <c r="G142" s="75"/>
      <c r="H142" s="73"/>
      <c r="I142" s="7"/>
      <c r="J142" s="74"/>
      <c r="K142" s="7"/>
      <c r="L142" s="19"/>
      <c r="M142" s="20"/>
      <c r="N142" s="19"/>
      <c r="O142" s="9"/>
      <c r="P142" s="79"/>
      <c r="Q142" s="9"/>
      <c r="R142" s="79"/>
      <c r="S142" s="9"/>
      <c r="T142" s="79"/>
      <c r="U142" s="9"/>
      <c r="V142" s="79"/>
      <c r="W142" s="9"/>
      <c r="X142" s="79"/>
      <c r="Y142" s="9"/>
      <c r="Z142" s="79"/>
      <c r="AA142" s="9"/>
      <c r="AB142" s="6"/>
      <c r="AC142" s="9"/>
      <c r="AD142" s="9"/>
    </row>
    <row r="143" spans="1:30" x14ac:dyDescent="0.25">
      <c r="A143" s="49">
        <f t="shared" ref="A143:A149" si="52">+A142+1</f>
        <v>114</v>
      </c>
      <c r="B143" s="49"/>
      <c r="C143" s="71">
        <v>340</v>
      </c>
      <c r="D143" s="72"/>
      <c r="E143" s="73" t="s">
        <v>54</v>
      </c>
      <c r="F143" s="73"/>
      <c r="G143" s="1" t="s">
        <v>39</v>
      </c>
      <c r="H143" s="73"/>
      <c r="I143" s="7">
        <v>0</v>
      </c>
      <c r="J143" s="74"/>
      <c r="K143" s="7">
        <v>0</v>
      </c>
      <c r="L143" s="19"/>
      <c r="M143" s="20"/>
      <c r="N143" s="19"/>
      <c r="O143" s="9">
        <f t="shared" si="49"/>
        <v>0</v>
      </c>
      <c r="P143" s="79"/>
      <c r="Q143" s="9">
        <f t="shared" ref="Q143:Q149" si="53">O143*$C$353</f>
        <v>0</v>
      </c>
      <c r="R143" s="79"/>
      <c r="S143" s="9">
        <f t="shared" ref="S143:S149" si="54">O143*$C$354</f>
        <v>0</v>
      </c>
      <c r="T143" s="79"/>
      <c r="U143" s="9">
        <f t="shared" ref="U143:U149" si="55">O143*$C$355</f>
        <v>0</v>
      </c>
      <c r="V143" s="79"/>
      <c r="W143" s="9">
        <f t="shared" ref="W143:W149" si="56">O143*$C$356</f>
        <v>0</v>
      </c>
      <c r="X143" s="79"/>
      <c r="Y143" s="9">
        <f t="shared" ref="Y143:Y149" si="57">O143*$C$357</f>
        <v>0</v>
      </c>
      <c r="Z143" s="79"/>
      <c r="AA143" s="9">
        <f t="shared" ref="AA143:AA149" si="58">O143*$C$358</f>
        <v>0</v>
      </c>
      <c r="AB143" s="6" t="s">
        <v>55</v>
      </c>
      <c r="AC143" s="9">
        <f t="shared" si="51"/>
        <v>0</v>
      </c>
      <c r="AD143" s="9"/>
    </row>
    <row r="144" spans="1:30" x14ac:dyDescent="0.25">
      <c r="A144" s="49">
        <f t="shared" si="52"/>
        <v>115</v>
      </c>
      <c r="B144" s="49"/>
      <c r="C144" s="71">
        <v>341</v>
      </c>
      <c r="D144" s="72"/>
      <c r="E144" s="73" t="s">
        <v>56</v>
      </c>
      <c r="F144" s="73"/>
      <c r="G144" s="75"/>
      <c r="H144" s="73"/>
      <c r="I144" s="7">
        <v>1095962.71</v>
      </c>
      <c r="J144" s="74"/>
      <c r="K144" s="7">
        <v>0</v>
      </c>
      <c r="L144" s="19"/>
      <c r="M144" s="20"/>
      <c r="N144" s="19"/>
      <c r="O144" s="9">
        <f t="shared" si="49"/>
        <v>1095962.71</v>
      </c>
      <c r="P144" s="79"/>
      <c r="Q144" s="9">
        <f t="shared" si="53"/>
        <v>957524.77942028048</v>
      </c>
      <c r="R144" s="79"/>
      <c r="S144" s="9">
        <f t="shared" si="54"/>
        <v>51862.066767202152</v>
      </c>
      <c r="T144" s="79"/>
      <c r="U144" s="9">
        <f t="shared" si="55"/>
        <v>36627.075803602937</v>
      </c>
      <c r="V144" s="79"/>
      <c r="W144" s="9">
        <f t="shared" si="56"/>
        <v>47628.428663757077</v>
      </c>
      <c r="X144" s="79"/>
      <c r="Y144" s="9">
        <f t="shared" si="57"/>
        <v>0</v>
      </c>
      <c r="Z144" s="79"/>
      <c r="AA144" s="9">
        <f t="shared" si="58"/>
        <v>2320.3593451573965</v>
      </c>
      <c r="AB144" s="6" t="s">
        <v>55</v>
      </c>
      <c r="AC144" s="9">
        <f t="shared" si="51"/>
        <v>1095962.71</v>
      </c>
      <c r="AD144" s="9"/>
    </row>
    <row r="145" spans="1:30" x14ac:dyDescent="0.25">
      <c r="A145" s="49">
        <f t="shared" si="52"/>
        <v>116</v>
      </c>
      <c r="B145" s="49"/>
      <c r="C145" s="71">
        <v>342</v>
      </c>
      <c r="D145" s="72"/>
      <c r="E145" s="73" t="s">
        <v>94</v>
      </c>
      <c r="F145" s="73"/>
      <c r="G145" s="75"/>
      <c r="H145" s="73"/>
      <c r="I145" s="7">
        <v>1430549.4</v>
      </c>
      <c r="J145" s="74"/>
      <c r="K145" s="7">
        <v>0</v>
      </c>
      <c r="L145" s="19"/>
      <c r="M145" s="20"/>
      <c r="N145" s="19"/>
      <c r="O145" s="9">
        <f t="shared" si="49"/>
        <v>1430549.4</v>
      </c>
      <c r="P145" s="79"/>
      <c r="Q145" s="9">
        <f t="shared" si="53"/>
        <v>1249847.7240022286</v>
      </c>
      <c r="R145" s="79"/>
      <c r="S145" s="9">
        <f t="shared" si="54"/>
        <v>67695.048216176059</v>
      </c>
      <c r="T145" s="79"/>
      <c r="U145" s="9">
        <f t="shared" si="55"/>
        <v>47808.963604791534</v>
      </c>
      <c r="V145" s="79"/>
      <c r="W145" s="9">
        <f t="shared" si="56"/>
        <v>62168.921831182088</v>
      </c>
      <c r="X145" s="79"/>
      <c r="Y145" s="9">
        <f t="shared" si="57"/>
        <v>0</v>
      </c>
      <c r="Z145" s="79"/>
      <c r="AA145" s="9">
        <f t="shared" si="58"/>
        <v>3028.742345621692</v>
      </c>
      <c r="AB145" s="6" t="s">
        <v>55</v>
      </c>
      <c r="AC145" s="9">
        <f t="shared" si="51"/>
        <v>1430549.3999999997</v>
      </c>
      <c r="AD145" s="9"/>
    </row>
    <row r="146" spans="1:30" x14ac:dyDescent="0.25">
      <c r="A146" s="49">
        <f t="shared" si="52"/>
        <v>117</v>
      </c>
      <c r="B146" s="49"/>
      <c r="C146" s="71">
        <v>343</v>
      </c>
      <c r="D146" s="72"/>
      <c r="E146" s="73" t="s">
        <v>87</v>
      </c>
      <c r="F146" s="73"/>
      <c r="G146" s="75"/>
      <c r="H146" s="73"/>
      <c r="I146" s="7">
        <v>66178164.960000001</v>
      </c>
      <c r="J146" s="74"/>
      <c r="K146" s="7">
        <v>0</v>
      </c>
      <c r="L146" s="19"/>
      <c r="M146" s="20"/>
      <c r="N146" s="19"/>
      <c r="O146" s="9">
        <f t="shared" si="49"/>
        <v>66178164.960000001</v>
      </c>
      <c r="P146" s="79"/>
      <c r="Q146" s="9">
        <f t="shared" si="53"/>
        <v>57818785.463752627</v>
      </c>
      <c r="R146" s="79"/>
      <c r="S146" s="9">
        <f t="shared" si="54"/>
        <v>3131617.8720044573</v>
      </c>
      <c r="T146" s="79"/>
      <c r="U146" s="9">
        <f t="shared" si="55"/>
        <v>2211674.3958681403</v>
      </c>
      <c r="V146" s="79"/>
      <c r="W146" s="9">
        <f t="shared" si="56"/>
        <v>2875975.5967387874</v>
      </c>
      <c r="X146" s="79"/>
      <c r="Y146" s="9">
        <f t="shared" si="57"/>
        <v>0</v>
      </c>
      <c r="Z146" s="79"/>
      <c r="AA146" s="9">
        <f t="shared" si="58"/>
        <v>140111.63163599223</v>
      </c>
      <c r="AB146" s="6" t="s">
        <v>55</v>
      </c>
      <c r="AC146" s="9">
        <f t="shared" si="51"/>
        <v>66178164.960000001</v>
      </c>
      <c r="AD146" s="9"/>
    </row>
    <row r="147" spans="1:30" x14ac:dyDescent="0.25">
      <c r="A147" s="49">
        <f t="shared" si="52"/>
        <v>118</v>
      </c>
      <c r="B147" s="49"/>
      <c r="C147" s="71">
        <v>344</v>
      </c>
      <c r="D147" s="72"/>
      <c r="E147" s="73" t="s">
        <v>88</v>
      </c>
      <c r="F147" s="73"/>
      <c r="G147" s="75"/>
      <c r="H147" s="73"/>
      <c r="I147" s="7">
        <v>5786969.7800000003</v>
      </c>
      <c r="J147" s="74"/>
      <c r="K147" s="7">
        <v>0</v>
      </c>
      <c r="L147" s="19"/>
      <c r="M147" s="20"/>
      <c r="N147" s="19"/>
      <c r="O147" s="9">
        <f t="shared" si="49"/>
        <v>5786969.7800000003</v>
      </c>
      <c r="P147" s="79"/>
      <c r="Q147" s="9">
        <f t="shared" si="53"/>
        <v>5055981.2953000283</v>
      </c>
      <c r="R147" s="79"/>
      <c r="S147" s="9">
        <f t="shared" si="54"/>
        <v>273845.27810270223</v>
      </c>
      <c r="T147" s="79"/>
      <c r="U147" s="9">
        <f t="shared" si="55"/>
        <v>193400.5407950599</v>
      </c>
      <c r="V147" s="79"/>
      <c r="W147" s="9">
        <f t="shared" si="56"/>
        <v>251490.5615228898</v>
      </c>
      <c r="X147" s="79"/>
      <c r="Y147" s="9">
        <f t="shared" si="57"/>
        <v>0</v>
      </c>
      <c r="Z147" s="79"/>
      <c r="AA147" s="9">
        <f t="shared" si="58"/>
        <v>12252.104279320274</v>
      </c>
      <c r="AB147" s="6" t="s">
        <v>55</v>
      </c>
      <c r="AC147" s="9">
        <f t="shared" si="51"/>
        <v>5786969.7800000012</v>
      </c>
      <c r="AD147" s="9"/>
    </row>
    <row r="148" spans="1:30" x14ac:dyDescent="0.25">
      <c r="A148" s="49">
        <f t="shared" si="52"/>
        <v>119</v>
      </c>
      <c r="B148" s="49"/>
      <c r="C148" s="71">
        <v>345</v>
      </c>
      <c r="D148" s="72"/>
      <c r="E148" s="73" t="s">
        <v>59</v>
      </c>
      <c r="F148" s="73"/>
      <c r="G148" s="75"/>
      <c r="H148" s="73"/>
      <c r="I148" s="7">
        <v>5014448.6399999997</v>
      </c>
      <c r="J148" s="74"/>
      <c r="K148" s="7">
        <v>0</v>
      </c>
      <c r="L148" s="19"/>
      <c r="M148" s="20"/>
      <c r="N148" s="19"/>
      <c r="O148" s="9">
        <f t="shared" si="49"/>
        <v>5014448.6399999997</v>
      </c>
      <c r="P148" s="79"/>
      <c r="Q148" s="9">
        <f t="shared" si="53"/>
        <v>4381042.150540255</v>
      </c>
      <c r="R148" s="79"/>
      <c r="S148" s="9">
        <f t="shared" si="54"/>
        <v>237288.79440468008</v>
      </c>
      <c r="T148" s="79"/>
      <c r="U148" s="9">
        <f t="shared" si="55"/>
        <v>167582.88286154703</v>
      </c>
      <c r="V148" s="79"/>
      <c r="W148" s="9">
        <f t="shared" si="56"/>
        <v>217918.28057572659</v>
      </c>
      <c r="X148" s="79"/>
      <c r="Y148" s="9">
        <f t="shared" si="57"/>
        <v>0</v>
      </c>
      <c r="Z148" s="79"/>
      <c r="AA148" s="9">
        <f t="shared" si="58"/>
        <v>10616.53161779181</v>
      </c>
      <c r="AB148" s="6" t="s">
        <v>55</v>
      </c>
      <c r="AC148" s="9">
        <f t="shared" si="51"/>
        <v>5014448.6399999997</v>
      </c>
      <c r="AD148" s="9"/>
    </row>
    <row r="149" spans="1:30" x14ac:dyDescent="0.25">
      <c r="A149" s="49">
        <f t="shared" si="52"/>
        <v>120</v>
      </c>
      <c r="B149" s="49"/>
      <c r="C149" s="71">
        <v>346</v>
      </c>
      <c r="D149" s="72"/>
      <c r="E149" s="73" t="s">
        <v>82</v>
      </c>
      <c r="F149" s="73"/>
      <c r="G149" s="75"/>
      <c r="H149" s="73"/>
      <c r="I149" s="7">
        <v>1031125.03</v>
      </c>
      <c r="J149" s="74"/>
      <c r="K149" s="7">
        <v>0</v>
      </c>
      <c r="L149" s="19"/>
      <c r="M149" s="20"/>
      <c r="N149" s="19"/>
      <c r="O149" s="9">
        <f t="shared" si="49"/>
        <v>1031125.03</v>
      </c>
      <c r="P149" s="79"/>
      <c r="Q149" s="9">
        <f t="shared" si="53"/>
        <v>900877.15384538961</v>
      </c>
      <c r="R149" s="79"/>
      <c r="S149" s="9">
        <f t="shared" si="54"/>
        <v>48793.882002785773</v>
      </c>
      <c r="T149" s="79"/>
      <c r="U149" s="9">
        <f t="shared" si="55"/>
        <v>34460.200417587526</v>
      </c>
      <c r="V149" s="79"/>
      <c r="W149" s="9">
        <f t="shared" si="56"/>
        <v>44810.707961742039</v>
      </c>
      <c r="X149" s="79"/>
      <c r="Y149" s="9">
        <f t="shared" si="57"/>
        <v>0</v>
      </c>
      <c r="Z149" s="79"/>
      <c r="AA149" s="9">
        <f t="shared" si="58"/>
        <v>2183.0857724951252</v>
      </c>
      <c r="AB149" s="6" t="s">
        <v>55</v>
      </c>
      <c r="AC149" s="9">
        <f t="shared" si="51"/>
        <v>1031125.0300000001</v>
      </c>
      <c r="AD149" s="9"/>
    </row>
    <row r="150" spans="1:30" x14ac:dyDescent="0.25">
      <c r="A150" s="49"/>
      <c r="B150" s="49"/>
      <c r="C150" s="71"/>
      <c r="D150" s="72"/>
      <c r="E150" s="73"/>
      <c r="F150" s="73"/>
      <c r="G150" s="75"/>
      <c r="H150" s="73"/>
      <c r="I150" s="7"/>
      <c r="J150" s="74"/>
      <c r="K150" s="7"/>
      <c r="L150" s="19"/>
      <c r="M150" s="20"/>
      <c r="N150" s="19"/>
      <c r="O150" s="9"/>
      <c r="P150" s="79"/>
      <c r="Q150" s="9"/>
      <c r="R150" s="79"/>
      <c r="S150" s="9"/>
      <c r="T150" s="79"/>
      <c r="U150" s="9"/>
      <c r="V150" s="79"/>
      <c r="W150" s="9"/>
      <c r="X150" s="79"/>
      <c r="Y150" s="9"/>
      <c r="Z150" s="79"/>
      <c r="AA150" s="9"/>
      <c r="AB150" s="6"/>
      <c r="AC150" s="9"/>
      <c r="AD150" s="9"/>
    </row>
    <row r="151" spans="1:30" x14ac:dyDescent="0.25">
      <c r="A151" s="49">
        <f>+A149+1</f>
        <v>121</v>
      </c>
      <c r="B151" s="49"/>
      <c r="C151" s="71"/>
      <c r="D151" s="72"/>
      <c r="E151" s="84" t="s">
        <v>99</v>
      </c>
      <c r="F151" s="73"/>
      <c r="G151" s="75"/>
      <c r="H151" s="73"/>
      <c r="I151" s="7"/>
      <c r="J151" s="74"/>
      <c r="K151" s="7"/>
      <c r="L151" s="19"/>
      <c r="M151" s="20"/>
      <c r="N151" s="19"/>
      <c r="O151" s="9"/>
      <c r="P151" s="79"/>
      <c r="Q151" s="9"/>
      <c r="R151" s="79"/>
      <c r="S151" s="9"/>
      <c r="T151" s="79"/>
      <c r="U151" s="9"/>
      <c r="V151" s="79"/>
      <c r="W151" s="9"/>
      <c r="X151" s="79"/>
      <c r="Y151" s="9"/>
      <c r="Z151" s="79"/>
      <c r="AA151" s="9"/>
      <c r="AB151" s="6"/>
      <c r="AC151" s="9"/>
      <c r="AD151" s="9"/>
    </row>
    <row r="152" spans="1:30" x14ac:dyDescent="0.25">
      <c r="A152" s="49">
        <f>+A151+1</f>
        <v>122</v>
      </c>
      <c r="B152" s="49"/>
      <c r="C152" s="71">
        <v>340</v>
      </c>
      <c r="D152" s="72"/>
      <c r="E152" s="73" t="s">
        <v>54</v>
      </c>
      <c r="F152" s="73"/>
      <c r="G152" s="1" t="s">
        <v>39</v>
      </c>
      <c r="H152" s="73"/>
      <c r="I152" s="7">
        <v>253184.27000000002</v>
      </c>
      <c r="J152" s="74"/>
      <c r="K152" s="7">
        <v>0</v>
      </c>
      <c r="L152" s="19"/>
      <c r="M152" s="20"/>
      <c r="N152" s="19"/>
      <c r="O152" s="9">
        <f t="shared" si="49"/>
        <v>253184.27000000002</v>
      </c>
      <c r="P152" s="79"/>
      <c r="Q152" s="9">
        <f>O152*$C$353</f>
        <v>221202.97531330676</v>
      </c>
      <c r="R152" s="79"/>
      <c r="S152" s="9">
        <f>O152*$C$354</f>
        <v>11980.936390751231</v>
      </c>
      <c r="T152" s="79"/>
      <c r="U152" s="9">
        <f>O152*$C$355</f>
        <v>8461.4187736094354</v>
      </c>
      <c r="V152" s="79"/>
      <c r="W152" s="9">
        <f>O152*$C$356</f>
        <v>11002.900767016437</v>
      </c>
      <c r="X152" s="79"/>
      <c r="Y152" s="9">
        <f>O152*$C$357</f>
        <v>0</v>
      </c>
      <c r="Z152" s="79"/>
      <c r="AA152" s="9">
        <f>O152*$C$358</f>
        <v>536.03875531618542</v>
      </c>
      <c r="AB152" s="6" t="s">
        <v>55</v>
      </c>
      <c r="AC152" s="9">
        <f t="shared" si="51"/>
        <v>253184.27000000008</v>
      </c>
      <c r="AD152" s="9"/>
    </row>
    <row r="153" spans="1:30" x14ac:dyDescent="0.25">
      <c r="A153" s="49">
        <f>A152+1</f>
        <v>123</v>
      </c>
      <c r="B153" s="49"/>
      <c r="C153" s="85">
        <v>345.02</v>
      </c>
      <c r="D153" s="72"/>
      <c r="E153" s="86" t="s">
        <v>77</v>
      </c>
      <c r="F153" s="73"/>
      <c r="G153" s="1"/>
      <c r="H153" s="73"/>
      <c r="I153" s="7">
        <v>24431</v>
      </c>
      <c r="J153" s="74"/>
      <c r="K153" s="7">
        <v>0</v>
      </c>
      <c r="L153" s="19"/>
      <c r="M153" s="20"/>
      <c r="N153" s="19"/>
      <c r="O153" s="9">
        <f>+I153+K153</f>
        <v>24431</v>
      </c>
      <c r="P153" s="79"/>
      <c r="Q153" s="9">
        <f>O153*$C$353</f>
        <v>21344.967007150157</v>
      </c>
      <c r="R153" s="79"/>
      <c r="S153" s="9">
        <f>O153*$C$354</f>
        <v>1156.099693564862</v>
      </c>
      <c r="T153" s="79"/>
      <c r="U153" s="9">
        <f>O153*$C$355</f>
        <v>816.48406537282949</v>
      </c>
      <c r="V153" s="79"/>
      <c r="W153" s="9">
        <f>O153*$C$356</f>
        <v>1061.7242083758938</v>
      </c>
      <c r="X153" s="79"/>
      <c r="Y153" s="9">
        <f>O153*$C$357</f>
        <v>0</v>
      </c>
      <c r="Z153" s="79"/>
      <c r="AA153" s="9">
        <f>O153*$C$358</f>
        <v>51.725025536261498</v>
      </c>
      <c r="AB153" s="6" t="s">
        <v>55</v>
      </c>
      <c r="AC153" s="9">
        <f>SUM(Q153:AB153)</f>
        <v>24431.000000000004</v>
      </c>
      <c r="AD153" s="9"/>
    </row>
    <row r="154" spans="1:30" x14ac:dyDescent="0.25">
      <c r="A154" s="49"/>
      <c r="B154" s="49"/>
      <c r="C154" s="71"/>
      <c r="D154" s="72"/>
      <c r="E154" s="73"/>
      <c r="F154" s="73"/>
      <c r="G154" s="75"/>
      <c r="H154" s="73"/>
      <c r="I154" s="7"/>
      <c r="J154" s="74"/>
      <c r="K154" s="7"/>
      <c r="L154" s="19"/>
      <c r="M154" s="20"/>
      <c r="N154" s="19"/>
      <c r="O154" s="9"/>
      <c r="P154" s="79"/>
      <c r="Q154" s="9"/>
      <c r="R154" s="79"/>
      <c r="S154" s="9"/>
      <c r="T154" s="79"/>
      <c r="U154" s="9"/>
      <c r="V154" s="79"/>
      <c r="W154" s="9"/>
      <c r="X154" s="79"/>
      <c r="Y154" s="9"/>
      <c r="Z154" s="79"/>
      <c r="AA154" s="9"/>
      <c r="AB154" s="6"/>
      <c r="AC154" s="9"/>
      <c r="AD154" s="9"/>
    </row>
    <row r="155" spans="1:30" x14ac:dyDescent="0.25">
      <c r="A155" s="49">
        <f>+A152+1</f>
        <v>123</v>
      </c>
      <c r="B155" s="49"/>
      <c r="C155" s="71"/>
      <c r="D155" s="72"/>
      <c r="E155" s="84" t="s">
        <v>100</v>
      </c>
      <c r="F155" s="73"/>
      <c r="G155" s="75"/>
      <c r="H155" s="73"/>
      <c r="I155" s="7"/>
      <c r="J155" s="74"/>
      <c r="K155" s="7"/>
      <c r="L155" s="19"/>
      <c r="M155" s="20"/>
      <c r="N155" s="19"/>
      <c r="O155" s="9"/>
      <c r="P155" s="79"/>
      <c r="Q155" s="9"/>
      <c r="R155" s="79"/>
      <c r="S155" s="9"/>
      <c r="T155" s="79"/>
      <c r="U155" s="9"/>
      <c r="V155" s="79"/>
      <c r="W155" s="9"/>
      <c r="X155" s="79"/>
      <c r="Y155" s="9"/>
      <c r="Z155" s="79"/>
      <c r="AA155" s="9"/>
      <c r="AB155" s="6"/>
      <c r="AC155" s="9"/>
      <c r="AD155" s="9"/>
    </row>
    <row r="156" spans="1:30" x14ac:dyDescent="0.25">
      <c r="A156" s="49">
        <f t="shared" ref="A156:A163" si="59">+A155+1</f>
        <v>124</v>
      </c>
      <c r="B156" s="49"/>
      <c r="C156" s="71">
        <v>340</v>
      </c>
      <c r="D156" s="72"/>
      <c r="E156" s="73" t="s">
        <v>54</v>
      </c>
      <c r="F156" s="73"/>
      <c r="G156" s="1" t="s">
        <v>39</v>
      </c>
      <c r="H156" s="73"/>
      <c r="I156" s="7">
        <v>0</v>
      </c>
      <c r="J156" s="74"/>
      <c r="K156" s="7">
        <v>0</v>
      </c>
      <c r="L156" s="19"/>
      <c r="M156" s="20"/>
      <c r="N156" s="19"/>
      <c r="O156" s="9">
        <f t="shared" si="49"/>
        <v>0</v>
      </c>
      <c r="P156" s="79"/>
      <c r="Q156" s="9">
        <f t="shared" ref="Q156:Q163" si="60">O156*$C$353</f>
        <v>0</v>
      </c>
      <c r="R156" s="79"/>
      <c r="S156" s="9">
        <f t="shared" ref="S156:S163" si="61">O156*$C$354</f>
        <v>0</v>
      </c>
      <c r="T156" s="79"/>
      <c r="U156" s="9">
        <f t="shared" ref="U156:U163" si="62">O156*$C$355</f>
        <v>0</v>
      </c>
      <c r="V156" s="79"/>
      <c r="W156" s="9">
        <f t="shared" ref="W156:W163" si="63">O156*$C$356</f>
        <v>0</v>
      </c>
      <c r="X156" s="79"/>
      <c r="Y156" s="9">
        <f t="shared" ref="Y156:Y163" si="64">O156*$C$357</f>
        <v>0</v>
      </c>
      <c r="Z156" s="79"/>
      <c r="AA156" s="9">
        <f t="shared" ref="AA156:AA163" si="65">O156*$C$358</f>
        <v>0</v>
      </c>
      <c r="AB156" s="6" t="s">
        <v>55</v>
      </c>
      <c r="AC156" s="9">
        <f t="shared" si="51"/>
        <v>0</v>
      </c>
      <c r="AD156" s="9"/>
    </row>
    <row r="157" spans="1:30" x14ac:dyDescent="0.25">
      <c r="A157" s="49">
        <f t="shared" si="59"/>
        <v>125</v>
      </c>
      <c r="B157" s="49"/>
      <c r="C157" s="71">
        <v>341</v>
      </c>
      <c r="D157" s="72"/>
      <c r="E157" s="73" t="s">
        <v>56</v>
      </c>
      <c r="F157" s="73"/>
      <c r="G157" s="75"/>
      <c r="H157" s="73"/>
      <c r="I157" s="7">
        <v>15199508.24</v>
      </c>
      <c r="J157" s="74"/>
      <c r="K157" s="7">
        <v>0</v>
      </c>
      <c r="L157" s="19"/>
      <c r="M157" s="20"/>
      <c r="N157" s="19"/>
      <c r="O157" s="9">
        <f t="shared" si="49"/>
        <v>15199508.24</v>
      </c>
      <c r="P157" s="79"/>
      <c r="Q157" s="9">
        <f t="shared" si="60"/>
        <v>13279562.928562356</v>
      </c>
      <c r="R157" s="79"/>
      <c r="S157" s="9">
        <f t="shared" si="61"/>
        <v>719256.14254842605</v>
      </c>
      <c r="T157" s="79"/>
      <c r="U157" s="9">
        <f t="shared" si="62"/>
        <v>507967.59360906307</v>
      </c>
      <c r="V157" s="79"/>
      <c r="W157" s="9">
        <f t="shared" si="63"/>
        <v>660541.35540161573</v>
      </c>
      <c r="X157" s="79"/>
      <c r="Y157" s="9">
        <f t="shared" si="64"/>
        <v>0</v>
      </c>
      <c r="Z157" s="79"/>
      <c r="AA157" s="9">
        <f t="shared" si="65"/>
        <v>32180.219878540258</v>
      </c>
      <c r="AB157" s="6" t="s">
        <v>55</v>
      </c>
      <c r="AC157" s="9">
        <f t="shared" si="51"/>
        <v>15199508.24</v>
      </c>
      <c r="AD157" s="9"/>
    </row>
    <row r="158" spans="1:30" x14ac:dyDescent="0.25">
      <c r="A158" s="49">
        <f t="shared" si="59"/>
        <v>126</v>
      </c>
      <c r="B158" s="49"/>
      <c r="C158" s="71">
        <v>342</v>
      </c>
      <c r="D158" s="72"/>
      <c r="E158" s="73" t="s">
        <v>94</v>
      </c>
      <c r="F158" s="73"/>
      <c r="G158" s="75"/>
      <c r="H158" s="73"/>
      <c r="I158" s="7">
        <v>2097505.42</v>
      </c>
      <c r="J158" s="74"/>
      <c r="K158" s="7">
        <v>0</v>
      </c>
      <c r="L158" s="19"/>
      <c r="M158" s="20"/>
      <c r="N158" s="19"/>
      <c r="O158" s="9">
        <f t="shared" si="49"/>
        <v>2097505.42</v>
      </c>
      <c r="P158" s="79"/>
      <c r="Q158" s="9">
        <f t="shared" si="60"/>
        <v>1832556.3418287679</v>
      </c>
      <c r="R158" s="79"/>
      <c r="S158" s="9">
        <f t="shared" si="61"/>
        <v>99256.083390472646</v>
      </c>
      <c r="T158" s="79"/>
      <c r="U158" s="9">
        <f t="shared" si="62"/>
        <v>70098.635031850688</v>
      </c>
      <c r="V158" s="79"/>
      <c r="W158" s="9">
        <f t="shared" si="63"/>
        <v>91153.545970842228</v>
      </c>
      <c r="X158" s="79"/>
      <c r="Y158" s="9">
        <f t="shared" si="64"/>
        <v>0</v>
      </c>
      <c r="Z158" s="79"/>
      <c r="AA158" s="9">
        <f t="shared" si="65"/>
        <v>4440.813778066673</v>
      </c>
      <c r="AB158" s="6" t="s">
        <v>55</v>
      </c>
      <c r="AC158" s="9">
        <f t="shared" si="51"/>
        <v>2097505.4200000004</v>
      </c>
      <c r="AD158" s="9"/>
    </row>
    <row r="159" spans="1:30" x14ac:dyDescent="0.25">
      <c r="A159" s="49">
        <f t="shared" si="59"/>
        <v>127</v>
      </c>
      <c r="B159" s="49"/>
      <c r="C159" s="71">
        <v>343</v>
      </c>
      <c r="D159" s="72"/>
      <c r="E159" s="73" t="s">
        <v>87</v>
      </c>
      <c r="F159" s="73"/>
      <c r="G159" s="75"/>
      <c r="H159" s="73"/>
      <c r="I159" s="7">
        <v>10234146.869999999</v>
      </c>
      <c r="J159" s="74"/>
      <c r="K159" s="7">
        <v>0</v>
      </c>
      <c r="L159" s="19"/>
      <c r="M159" s="20"/>
      <c r="N159" s="19"/>
      <c r="O159" s="9">
        <f t="shared" si="49"/>
        <v>10234146.869999999</v>
      </c>
      <c r="P159" s="79"/>
      <c r="Q159" s="9">
        <f t="shared" si="60"/>
        <v>8941407.5267684087</v>
      </c>
      <c r="R159" s="79"/>
      <c r="S159" s="9">
        <f t="shared" si="61"/>
        <v>484290.20753570431</v>
      </c>
      <c r="T159" s="79"/>
      <c r="U159" s="9">
        <f t="shared" si="62"/>
        <v>342025.20740208006</v>
      </c>
      <c r="V159" s="79"/>
      <c r="W159" s="9">
        <f t="shared" si="63"/>
        <v>444756.31304299372</v>
      </c>
      <c r="X159" s="79"/>
      <c r="Y159" s="9">
        <f t="shared" si="64"/>
        <v>0</v>
      </c>
      <c r="Z159" s="79"/>
      <c r="AA159" s="9">
        <f t="shared" si="65"/>
        <v>21667.61525081252</v>
      </c>
      <c r="AB159" s="6" t="s">
        <v>55</v>
      </c>
      <c r="AC159" s="9">
        <f t="shared" si="51"/>
        <v>10234146.870000001</v>
      </c>
      <c r="AD159" s="9"/>
    </row>
    <row r="160" spans="1:30" x14ac:dyDescent="0.25">
      <c r="A160" s="49">
        <f t="shared" si="59"/>
        <v>128</v>
      </c>
      <c r="B160" s="49"/>
      <c r="C160" s="71">
        <v>344</v>
      </c>
      <c r="D160" s="72"/>
      <c r="E160" s="73" t="s">
        <v>88</v>
      </c>
      <c r="F160" s="73"/>
      <c r="G160" s="75"/>
      <c r="H160" s="73"/>
      <c r="I160" s="7">
        <v>1764497.04</v>
      </c>
      <c r="J160" s="74"/>
      <c r="K160" s="7">
        <v>0</v>
      </c>
      <c r="L160" s="19"/>
      <c r="M160" s="20"/>
      <c r="N160" s="19"/>
      <c r="O160" s="9">
        <f t="shared" si="49"/>
        <v>1764497.04</v>
      </c>
      <c r="P160" s="79"/>
      <c r="Q160" s="9">
        <f t="shared" si="60"/>
        <v>1541612.3410017644</v>
      </c>
      <c r="R160" s="79"/>
      <c r="S160" s="9">
        <f t="shared" si="61"/>
        <v>83497.78917113939</v>
      </c>
      <c r="T160" s="79"/>
      <c r="U160" s="9">
        <f t="shared" si="62"/>
        <v>58969.4943537933</v>
      </c>
      <c r="V160" s="79"/>
      <c r="W160" s="9">
        <f t="shared" si="63"/>
        <v>76681.643116352498</v>
      </c>
      <c r="X160" s="79"/>
      <c r="Y160" s="9">
        <f t="shared" si="64"/>
        <v>0</v>
      </c>
      <c r="Z160" s="79"/>
      <c r="AA160" s="9">
        <f t="shared" si="65"/>
        <v>3735.7723569505065</v>
      </c>
      <c r="AB160" s="6" t="s">
        <v>55</v>
      </c>
      <c r="AC160" s="9">
        <f t="shared" si="51"/>
        <v>1764497.0400000003</v>
      </c>
      <c r="AD160" s="9"/>
    </row>
    <row r="161" spans="1:30" x14ac:dyDescent="0.25">
      <c r="A161" s="49">
        <f t="shared" si="59"/>
        <v>129</v>
      </c>
      <c r="B161" s="49"/>
      <c r="C161" s="71">
        <v>345</v>
      </c>
      <c r="D161" s="72"/>
      <c r="E161" s="73" t="s">
        <v>59</v>
      </c>
      <c r="F161" s="73"/>
      <c r="G161" s="75"/>
      <c r="H161" s="73"/>
      <c r="I161" s="7">
        <v>1530071.26</v>
      </c>
      <c r="J161" s="74"/>
      <c r="K161" s="7">
        <v>0</v>
      </c>
      <c r="L161" s="19"/>
      <c r="M161" s="20"/>
      <c r="N161" s="19"/>
      <c r="O161" s="9">
        <f t="shared" si="49"/>
        <v>1530071.26</v>
      </c>
      <c r="P161" s="79"/>
      <c r="Q161" s="9">
        <f t="shared" si="60"/>
        <v>1336798.3530468941</v>
      </c>
      <c r="R161" s="79"/>
      <c r="S161" s="9">
        <f t="shared" si="61"/>
        <v>72404.523548704616</v>
      </c>
      <c r="T161" s="79"/>
      <c r="U161" s="9">
        <f t="shared" si="62"/>
        <v>51134.984350821804</v>
      </c>
      <c r="V161" s="79"/>
      <c r="W161" s="9">
        <f t="shared" si="63"/>
        <v>66493.950197789949</v>
      </c>
      <c r="X161" s="79"/>
      <c r="Y161" s="9">
        <f t="shared" si="64"/>
        <v>0</v>
      </c>
      <c r="Z161" s="79"/>
      <c r="AA161" s="9">
        <f t="shared" si="65"/>
        <v>3239.4488557897675</v>
      </c>
      <c r="AB161" s="6" t="s">
        <v>55</v>
      </c>
      <c r="AC161" s="9">
        <f t="shared" si="51"/>
        <v>1530071.2600000002</v>
      </c>
      <c r="AD161" s="9"/>
    </row>
    <row r="162" spans="1:30" x14ac:dyDescent="0.25">
      <c r="A162" s="49">
        <f t="shared" si="59"/>
        <v>130</v>
      </c>
      <c r="B162" s="49"/>
      <c r="C162" s="85">
        <v>345.02</v>
      </c>
      <c r="D162" s="72"/>
      <c r="E162" s="86" t="s">
        <v>77</v>
      </c>
      <c r="F162" s="73"/>
      <c r="G162" s="75"/>
      <c r="H162" s="73"/>
      <c r="I162" s="7">
        <v>64472.11</v>
      </c>
      <c r="J162" s="74"/>
      <c r="K162" s="7">
        <v>0</v>
      </c>
      <c r="L162" s="19"/>
      <c r="M162" s="20"/>
      <c r="N162" s="19"/>
      <c r="O162" s="9">
        <f>+I162+K162</f>
        <v>64472.11</v>
      </c>
      <c r="P162" s="79"/>
      <c r="Q162" s="9">
        <f t="shared" si="60"/>
        <v>56328.23301671465</v>
      </c>
      <c r="R162" s="79"/>
      <c r="S162" s="9">
        <f t="shared" si="61"/>
        <v>3050.8856213204567</v>
      </c>
      <c r="T162" s="79"/>
      <c r="U162" s="9">
        <f t="shared" si="62"/>
        <v>2154.6580359364843</v>
      </c>
      <c r="V162" s="79"/>
      <c r="W162" s="9">
        <f t="shared" si="63"/>
        <v>2801.8337338657257</v>
      </c>
      <c r="X162" s="79"/>
      <c r="Y162" s="9">
        <f t="shared" si="64"/>
        <v>0</v>
      </c>
      <c r="Z162" s="79"/>
      <c r="AA162" s="9">
        <f t="shared" si="65"/>
        <v>136.49959216268923</v>
      </c>
      <c r="AB162" s="6" t="s">
        <v>55</v>
      </c>
      <c r="AC162" s="9">
        <f>SUM(Q162:AB162)</f>
        <v>64472.110000000008</v>
      </c>
      <c r="AD162" s="9"/>
    </row>
    <row r="163" spans="1:30" x14ac:dyDescent="0.25">
      <c r="A163" s="49">
        <f t="shared" si="59"/>
        <v>131</v>
      </c>
      <c r="B163" s="49"/>
      <c r="C163" s="71">
        <v>346</v>
      </c>
      <c r="D163" s="72"/>
      <c r="E163" s="73" t="s">
        <v>82</v>
      </c>
      <c r="F163" s="73"/>
      <c r="G163" s="75"/>
      <c r="H163" s="73"/>
      <c r="I163" s="7">
        <v>2445271.42</v>
      </c>
      <c r="J163" s="74"/>
      <c r="K163" s="7">
        <v>0</v>
      </c>
      <c r="L163" s="19"/>
      <c r="M163" s="20"/>
      <c r="N163" s="19"/>
      <c r="O163" s="9">
        <f t="shared" si="49"/>
        <v>2445271.42</v>
      </c>
      <c r="P163" s="79"/>
      <c r="Q163" s="9">
        <f t="shared" si="60"/>
        <v>2136393.8350221934</v>
      </c>
      <c r="R163" s="79"/>
      <c r="S163" s="9">
        <f t="shared" si="61"/>
        <v>115712.72315275327</v>
      </c>
      <c r="T163" s="79"/>
      <c r="U163" s="9">
        <f t="shared" si="62"/>
        <v>81720.975397715665</v>
      </c>
      <c r="V163" s="79"/>
      <c r="W163" s="9">
        <f t="shared" si="63"/>
        <v>106266.78656885504</v>
      </c>
      <c r="X163" s="79"/>
      <c r="Y163" s="9">
        <f t="shared" si="64"/>
        <v>0</v>
      </c>
      <c r="Z163" s="79"/>
      <c r="AA163" s="9">
        <f t="shared" si="65"/>
        <v>5177.0998584826821</v>
      </c>
      <c r="AB163" s="6" t="s">
        <v>55</v>
      </c>
      <c r="AC163" s="9">
        <f t="shared" si="51"/>
        <v>2445271.4200000004</v>
      </c>
      <c r="AD163" s="9"/>
    </row>
    <row r="164" spans="1:30" x14ac:dyDescent="0.25">
      <c r="A164" s="49"/>
      <c r="B164" s="49"/>
      <c r="C164" s="71"/>
      <c r="D164" s="72"/>
      <c r="E164" s="73"/>
      <c r="F164" s="73"/>
      <c r="G164" s="75"/>
      <c r="H164" s="73"/>
      <c r="I164" s="7"/>
      <c r="J164" s="74"/>
      <c r="K164" s="7"/>
      <c r="L164" s="19"/>
      <c r="M164" s="20"/>
      <c r="N164" s="19"/>
      <c r="O164" s="9"/>
      <c r="P164" s="79"/>
      <c r="Q164" s="9"/>
      <c r="R164" s="79"/>
      <c r="S164" s="9"/>
      <c r="T164" s="79"/>
      <c r="U164" s="9"/>
      <c r="V164" s="79"/>
      <c r="W164" s="9"/>
      <c r="X164" s="79"/>
      <c r="Y164" s="9"/>
      <c r="Z164" s="79"/>
      <c r="AA164" s="9"/>
      <c r="AB164" s="6"/>
      <c r="AC164" s="9"/>
      <c r="AD164" s="9"/>
    </row>
    <row r="165" spans="1:30" x14ac:dyDescent="0.25">
      <c r="A165" s="49">
        <f>+A163+1</f>
        <v>132</v>
      </c>
      <c r="B165" s="49"/>
      <c r="C165" s="71"/>
      <c r="D165" s="72"/>
      <c r="E165" s="84" t="s">
        <v>101</v>
      </c>
      <c r="F165" s="73"/>
      <c r="G165" s="75"/>
      <c r="H165" s="73"/>
      <c r="I165" s="7"/>
      <c r="J165" s="74"/>
      <c r="K165" s="7"/>
      <c r="L165" s="19"/>
      <c r="M165" s="20"/>
      <c r="N165" s="19"/>
      <c r="O165" s="9"/>
      <c r="P165" s="79"/>
      <c r="Q165" s="9"/>
      <c r="R165" s="79"/>
      <c r="S165" s="9"/>
      <c r="T165" s="79"/>
      <c r="U165" s="9"/>
      <c r="V165" s="79"/>
      <c r="W165" s="9"/>
      <c r="X165" s="79"/>
      <c r="Y165" s="9"/>
      <c r="Z165" s="79"/>
      <c r="AA165" s="9"/>
      <c r="AB165" s="6"/>
      <c r="AC165" s="9"/>
      <c r="AD165" s="9"/>
    </row>
    <row r="166" spans="1:30" x14ac:dyDescent="0.25">
      <c r="A166" s="49">
        <f>+A165+1</f>
        <v>133</v>
      </c>
      <c r="B166" s="49"/>
      <c r="C166" s="71">
        <v>340</v>
      </c>
      <c r="D166" s="72"/>
      <c r="E166" s="73" t="s">
        <v>54</v>
      </c>
      <c r="F166" s="73"/>
      <c r="G166" s="1" t="s">
        <v>39</v>
      </c>
      <c r="H166" s="73"/>
      <c r="I166" s="7">
        <v>0</v>
      </c>
      <c r="J166" s="74"/>
      <c r="K166" s="7">
        <v>0</v>
      </c>
      <c r="L166" s="19"/>
      <c r="M166" s="20"/>
      <c r="N166" s="19"/>
      <c r="O166" s="9">
        <f t="shared" si="49"/>
        <v>0</v>
      </c>
      <c r="P166" s="79"/>
      <c r="Q166" s="9">
        <f t="shared" ref="Q166:Q173" si="66">O166*$C$353</f>
        <v>0</v>
      </c>
      <c r="R166" s="79"/>
      <c r="S166" s="9">
        <f t="shared" ref="S166:S173" si="67">O166*$C$354</f>
        <v>0</v>
      </c>
      <c r="T166" s="79"/>
      <c r="U166" s="9">
        <f t="shared" ref="U166:U173" si="68">O166*$C$355</f>
        <v>0</v>
      </c>
      <c r="V166" s="79"/>
      <c r="W166" s="9">
        <f t="shared" ref="W166:W173" si="69">O166*$C$356</f>
        <v>0</v>
      </c>
      <c r="X166" s="79"/>
      <c r="Y166" s="9">
        <f t="shared" ref="Y166:Y173" si="70">O166*$C$357</f>
        <v>0</v>
      </c>
      <c r="Z166" s="79"/>
      <c r="AA166" s="9">
        <f t="shared" ref="AA166:AA173" si="71">O166*$C$358</f>
        <v>0</v>
      </c>
      <c r="AB166" s="6" t="s">
        <v>55</v>
      </c>
      <c r="AC166" s="9">
        <f t="shared" si="51"/>
        <v>0</v>
      </c>
      <c r="AD166" s="9"/>
    </row>
    <row r="167" spans="1:30" x14ac:dyDescent="0.25">
      <c r="A167" s="49">
        <f t="shared" ref="A167:A202" si="72">+A166+1</f>
        <v>134</v>
      </c>
      <c r="B167" s="49"/>
      <c r="C167" s="71">
        <v>341</v>
      </c>
      <c r="D167" s="72"/>
      <c r="E167" s="73" t="s">
        <v>56</v>
      </c>
      <c r="F167" s="73"/>
      <c r="G167" s="75"/>
      <c r="H167" s="73"/>
      <c r="I167" s="7">
        <v>19565573.23</v>
      </c>
      <c r="J167" s="74"/>
      <c r="K167" s="7">
        <v>0</v>
      </c>
      <c r="L167" s="19"/>
      <c r="M167" s="20"/>
      <c r="N167" s="19"/>
      <c r="O167" s="9">
        <f t="shared" si="49"/>
        <v>19565573.23</v>
      </c>
      <c r="P167" s="79"/>
      <c r="Q167" s="9">
        <f t="shared" si="66"/>
        <v>17094122.838620208</v>
      </c>
      <c r="R167" s="79"/>
      <c r="S167" s="9">
        <f t="shared" si="67"/>
        <v>925862.76515999634</v>
      </c>
      <c r="T167" s="79"/>
      <c r="U167" s="9">
        <f t="shared" si="68"/>
        <v>653881.49368344329</v>
      </c>
      <c r="V167" s="79"/>
      <c r="W167" s="9">
        <f t="shared" si="69"/>
        <v>850282.13126938429</v>
      </c>
      <c r="X167" s="79"/>
      <c r="Y167" s="9">
        <f t="shared" si="70"/>
        <v>0</v>
      </c>
      <c r="Z167" s="79"/>
      <c r="AA167" s="9">
        <f t="shared" si="71"/>
        <v>41424.001266970015</v>
      </c>
      <c r="AB167" s="6" t="s">
        <v>55</v>
      </c>
      <c r="AC167" s="9">
        <f t="shared" si="51"/>
        <v>19565573.230000004</v>
      </c>
      <c r="AD167" s="9"/>
    </row>
    <row r="168" spans="1:30" x14ac:dyDescent="0.25">
      <c r="A168" s="49">
        <f t="shared" si="72"/>
        <v>135</v>
      </c>
      <c r="B168" s="49"/>
      <c r="C168" s="71">
        <v>342</v>
      </c>
      <c r="D168" s="72"/>
      <c r="E168" s="73" t="s">
        <v>94</v>
      </c>
      <c r="F168" s="73"/>
      <c r="G168" s="75"/>
      <c r="H168" s="73"/>
      <c r="I168" s="7">
        <v>942778.99</v>
      </c>
      <c r="J168" s="74"/>
      <c r="K168" s="7">
        <v>0</v>
      </c>
      <c r="L168" s="19"/>
      <c r="M168" s="20"/>
      <c r="N168" s="19"/>
      <c r="O168" s="9">
        <f t="shared" si="49"/>
        <v>942778.99</v>
      </c>
      <c r="P168" s="79"/>
      <c r="Q168" s="9">
        <f t="shared" si="66"/>
        <v>823690.65681242466</v>
      </c>
      <c r="R168" s="79"/>
      <c r="S168" s="9">
        <f t="shared" si="67"/>
        <v>44613.257805181536</v>
      </c>
      <c r="T168" s="79"/>
      <c r="U168" s="9">
        <f t="shared" si="68"/>
        <v>31507.67559671279</v>
      </c>
      <c r="V168" s="79"/>
      <c r="W168" s="9">
        <f t="shared" si="69"/>
        <v>40971.359208840186</v>
      </c>
      <c r="X168" s="79"/>
      <c r="Y168" s="9">
        <f t="shared" si="70"/>
        <v>0</v>
      </c>
      <c r="Z168" s="79"/>
      <c r="AA168" s="9">
        <f t="shared" si="71"/>
        <v>1996.0405768409325</v>
      </c>
      <c r="AB168" s="6" t="s">
        <v>55</v>
      </c>
      <c r="AC168" s="9">
        <f t="shared" si="51"/>
        <v>942778.99000000011</v>
      </c>
      <c r="AD168" s="9"/>
    </row>
    <row r="169" spans="1:30" x14ac:dyDescent="0.25">
      <c r="A169" s="49">
        <f t="shared" si="72"/>
        <v>136</v>
      </c>
      <c r="B169" s="49"/>
      <c r="C169" s="71">
        <v>343</v>
      </c>
      <c r="D169" s="72"/>
      <c r="E169" s="73" t="s">
        <v>87</v>
      </c>
      <c r="F169" s="73"/>
      <c r="G169" s="75"/>
      <c r="H169" s="73"/>
      <c r="I169" s="7">
        <v>163734288.18000001</v>
      </c>
      <c r="J169" s="74"/>
      <c r="K169" s="7">
        <v>0</v>
      </c>
      <c r="L169" s="19"/>
      <c r="M169" s="20"/>
      <c r="N169" s="19"/>
      <c r="O169" s="9">
        <f t="shared" si="49"/>
        <v>163734288.18000001</v>
      </c>
      <c r="P169" s="79"/>
      <c r="Q169" s="9">
        <f t="shared" si="66"/>
        <v>143051982.28240007</v>
      </c>
      <c r="R169" s="79"/>
      <c r="S169" s="9">
        <f t="shared" si="67"/>
        <v>7748072.5468036029</v>
      </c>
      <c r="T169" s="79"/>
      <c r="U169" s="9">
        <f t="shared" si="68"/>
        <v>5472000.2150600804</v>
      </c>
      <c r="V169" s="79"/>
      <c r="W169" s="9">
        <f t="shared" si="69"/>
        <v>7115576.8286971869</v>
      </c>
      <c r="X169" s="79"/>
      <c r="Y169" s="9">
        <f t="shared" si="70"/>
        <v>0</v>
      </c>
      <c r="Z169" s="79"/>
      <c r="AA169" s="9">
        <f t="shared" si="71"/>
        <v>346656.30703909375</v>
      </c>
      <c r="AB169" s="6" t="s">
        <v>55</v>
      </c>
      <c r="AC169" s="9">
        <f t="shared" si="51"/>
        <v>163734288.18000001</v>
      </c>
      <c r="AD169" s="9"/>
    </row>
    <row r="170" spans="1:30" x14ac:dyDescent="0.25">
      <c r="A170" s="49">
        <f t="shared" si="72"/>
        <v>137</v>
      </c>
      <c r="B170" s="49"/>
      <c r="C170" s="71">
        <v>344</v>
      </c>
      <c r="D170" s="72"/>
      <c r="E170" s="73" t="s">
        <v>88</v>
      </c>
      <c r="F170" s="73"/>
      <c r="G170" s="75"/>
      <c r="H170" s="73"/>
      <c r="I170" s="7">
        <v>22109896.75</v>
      </c>
      <c r="J170" s="74"/>
      <c r="K170" s="7">
        <v>0</v>
      </c>
      <c r="L170" s="19"/>
      <c r="M170" s="20"/>
      <c r="N170" s="19"/>
      <c r="O170" s="9">
        <f t="shared" si="49"/>
        <v>22109896.75</v>
      </c>
      <c r="P170" s="79"/>
      <c r="Q170" s="9">
        <f t="shared" si="66"/>
        <v>19317056.881021917</v>
      </c>
      <c r="R170" s="79"/>
      <c r="S170" s="9">
        <f t="shared" si="67"/>
        <v>1046262.7341257313</v>
      </c>
      <c r="T170" s="79"/>
      <c r="U170" s="9">
        <f t="shared" si="68"/>
        <v>738912.79044711671</v>
      </c>
      <c r="V170" s="79"/>
      <c r="W170" s="9">
        <f t="shared" si="69"/>
        <v>960853.53133995726</v>
      </c>
      <c r="X170" s="79"/>
      <c r="Y170" s="9">
        <f t="shared" si="70"/>
        <v>0</v>
      </c>
      <c r="Z170" s="79"/>
      <c r="AA170" s="9">
        <f t="shared" si="71"/>
        <v>46810.813065279974</v>
      </c>
      <c r="AB170" s="6" t="s">
        <v>55</v>
      </c>
      <c r="AC170" s="9">
        <f t="shared" si="51"/>
        <v>22109896.75</v>
      </c>
      <c r="AD170" s="9"/>
    </row>
    <row r="171" spans="1:30" x14ac:dyDescent="0.25">
      <c r="A171" s="49">
        <f t="shared" si="72"/>
        <v>138</v>
      </c>
      <c r="B171" s="49"/>
      <c r="C171" s="71">
        <v>345</v>
      </c>
      <c r="D171" s="72"/>
      <c r="E171" s="73" t="s">
        <v>59</v>
      </c>
      <c r="F171" s="73"/>
      <c r="G171" s="75"/>
      <c r="H171" s="73"/>
      <c r="I171" s="7">
        <v>25932956.309999999</v>
      </c>
      <c r="J171" s="74"/>
      <c r="K171" s="7">
        <v>0</v>
      </c>
      <c r="L171" s="19"/>
      <c r="M171" s="20"/>
      <c r="N171" s="19"/>
      <c r="O171" s="9">
        <f t="shared" si="49"/>
        <v>25932956.309999999</v>
      </c>
      <c r="P171" s="79"/>
      <c r="Q171" s="9">
        <f t="shared" si="66"/>
        <v>22657201.786042996</v>
      </c>
      <c r="R171" s="79"/>
      <c r="S171" s="9">
        <f t="shared" si="67"/>
        <v>1227173.7891703965</v>
      </c>
      <c r="T171" s="79"/>
      <c r="U171" s="9">
        <f t="shared" si="68"/>
        <v>866679.44804243662</v>
      </c>
      <c r="V171" s="79"/>
      <c r="W171" s="9">
        <f t="shared" si="69"/>
        <v>1126996.3369932212</v>
      </c>
      <c r="X171" s="79"/>
      <c r="Y171" s="9">
        <f t="shared" si="70"/>
        <v>0</v>
      </c>
      <c r="Z171" s="79"/>
      <c r="AA171" s="9">
        <f t="shared" si="71"/>
        <v>54904.949750951811</v>
      </c>
      <c r="AB171" s="6" t="s">
        <v>55</v>
      </c>
      <c r="AC171" s="9">
        <f t="shared" si="51"/>
        <v>25932956.310000002</v>
      </c>
      <c r="AD171" s="9"/>
    </row>
    <row r="172" spans="1:30" x14ac:dyDescent="0.25">
      <c r="A172" s="49">
        <f t="shared" si="72"/>
        <v>139</v>
      </c>
      <c r="B172" s="49"/>
      <c r="C172" s="85">
        <v>345.02</v>
      </c>
      <c r="D172" s="72"/>
      <c r="E172" s="86" t="s">
        <v>66</v>
      </c>
      <c r="F172" s="73"/>
      <c r="G172" s="75"/>
      <c r="H172" s="73"/>
      <c r="I172" s="7">
        <v>470646.71</v>
      </c>
      <c r="J172" s="74"/>
      <c r="K172" s="7">
        <v>0</v>
      </c>
      <c r="L172" s="19"/>
      <c r="M172" s="20"/>
      <c r="N172" s="19"/>
      <c r="O172" s="9">
        <f>+I172+K172</f>
        <v>470646.71</v>
      </c>
      <c r="P172" s="79"/>
      <c r="Q172" s="9">
        <f t="shared" si="66"/>
        <v>411196.36924291955</v>
      </c>
      <c r="R172" s="79"/>
      <c r="S172" s="9">
        <f t="shared" si="67"/>
        <v>22271.479563190642</v>
      </c>
      <c r="T172" s="79"/>
      <c r="U172" s="9">
        <f t="shared" si="68"/>
        <v>15729.013922276908</v>
      </c>
      <c r="V172" s="79"/>
      <c r="W172" s="9">
        <f t="shared" si="69"/>
        <v>20453.399598848548</v>
      </c>
      <c r="X172" s="79"/>
      <c r="Y172" s="9">
        <f t="shared" si="70"/>
        <v>0</v>
      </c>
      <c r="Z172" s="79"/>
      <c r="AA172" s="9">
        <f t="shared" si="71"/>
        <v>996.44767276441655</v>
      </c>
      <c r="AB172" s="6" t="s">
        <v>55</v>
      </c>
      <c r="AC172" s="9">
        <f>SUM(Q172:AB172)</f>
        <v>470646.71000000008</v>
      </c>
      <c r="AD172" s="9"/>
    </row>
    <row r="173" spans="1:30" x14ac:dyDescent="0.25">
      <c r="A173" s="49">
        <f t="shared" si="72"/>
        <v>140</v>
      </c>
      <c r="B173" s="49"/>
      <c r="C173" s="71">
        <v>346</v>
      </c>
      <c r="D173" s="72"/>
      <c r="E173" s="73" t="s">
        <v>82</v>
      </c>
      <c r="F173" s="73"/>
      <c r="G173" s="75"/>
      <c r="H173" s="73"/>
      <c r="I173" s="7">
        <v>2312304.0699999998</v>
      </c>
      <c r="J173" s="74"/>
      <c r="K173" s="7">
        <v>0</v>
      </c>
      <c r="L173" s="19"/>
      <c r="M173" s="20"/>
      <c r="N173" s="19"/>
      <c r="O173" s="9">
        <f t="shared" si="49"/>
        <v>2312304.0699999998</v>
      </c>
      <c r="P173" s="79"/>
      <c r="Q173" s="9">
        <f t="shared" si="66"/>
        <v>2020222.4257971027</v>
      </c>
      <c r="R173" s="79"/>
      <c r="S173" s="9">
        <f t="shared" si="67"/>
        <v>109420.57331897112</v>
      </c>
      <c r="T173" s="79"/>
      <c r="U173" s="9">
        <f t="shared" si="68"/>
        <v>77277.206313771007</v>
      </c>
      <c r="V173" s="79"/>
      <c r="W173" s="9">
        <f t="shared" si="69"/>
        <v>100488.28161946326</v>
      </c>
      <c r="X173" s="79"/>
      <c r="Y173" s="9">
        <f t="shared" si="70"/>
        <v>0</v>
      </c>
      <c r="Z173" s="79"/>
      <c r="AA173" s="9">
        <f t="shared" si="71"/>
        <v>4895.5829506918008</v>
      </c>
      <c r="AB173" s="6" t="s">
        <v>55</v>
      </c>
      <c r="AC173" s="9">
        <f t="shared" si="51"/>
        <v>2312304.0699999998</v>
      </c>
      <c r="AD173" s="9"/>
    </row>
    <row r="174" spans="1:30" x14ac:dyDescent="0.25">
      <c r="A174" s="49"/>
      <c r="B174" s="49"/>
      <c r="C174" s="71"/>
      <c r="D174" s="72"/>
      <c r="E174" s="73"/>
      <c r="F174" s="73"/>
      <c r="G174" s="75"/>
      <c r="H174" s="73"/>
      <c r="I174" s="7"/>
      <c r="J174" s="74"/>
      <c r="K174" s="7"/>
      <c r="L174" s="19"/>
      <c r="M174" s="20"/>
      <c r="N174" s="19"/>
      <c r="O174" s="9"/>
      <c r="P174" s="79"/>
      <c r="Q174" s="9"/>
      <c r="R174" s="79"/>
      <c r="S174" s="9"/>
      <c r="T174" s="79"/>
      <c r="U174" s="9"/>
      <c r="V174" s="79"/>
      <c r="W174" s="9"/>
      <c r="X174" s="79"/>
      <c r="Y174" s="9"/>
      <c r="Z174" s="79"/>
      <c r="AA174" s="9"/>
      <c r="AB174" s="6"/>
      <c r="AC174" s="9"/>
      <c r="AD174" s="9"/>
    </row>
    <row r="175" spans="1:30" x14ac:dyDescent="0.25">
      <c r="A175" s="49">
        <f>+A173+1</f>
        <v>141</v>
      </c>
      <c r="B175" s="49"/>
      <c r="C175" s="71"/>
      <c r="D175" s="72"/>
      <c r="E175" s="84" t="s">
        <v>102</v>
      </c>
      <c r="F175" s="73"/>
      <c r="G175" s="75"/>
      <c r="H175" s="73"/>
      <c r="I175" s="7"/>
      <c r="J175" s="74"/>
      <c r="K175" s="7"/>
      <c r="L175" s="19"/>
      <c r="M175" s="20"/>
      <c r="N175" s="19"/>
      <c r="O175" s="9"/>
      <c r="P175" s="79"/>
      <c r="Q175" s="9"/>
      <c r="R175" s="79"/>
      <c r="S175" s="9"/>
      <c r="T175" s="79"/>
      <c r="U175" s="9"/>
      <c r="V175" s="79"/>
      <c r="W175" s="9"/>
      <c r="X175" s="79"/>
      <c r="Y175" s="9"/>
      <c r="Z175" s="79"/>
      <c r="AA175" s="9"/>
      <c r="AB175" s="6"/>
      <c r="AC175" s="9"/>
      <c r="AD175" s="9"/>
    </row>
    <row r="176" spans="1:30" x14ac:dyDescent="0.25">
      <c r="A176" s="49">
        <f t="shared" si="72"/>
        <v>142</v>
      </c>
      <c r="B176" s="49"/>
      <c r="C176" s="71">
        <v>340</v>
      </c>
      <c r="D176" s="72"/>
      <c r="E176" s="73" t="s">
        <v>54</v>
      </c>
      <c r="F176" s="73"/>
      <c r="G176" s="1" t="s">
        <v>39</v>
      </c>
      <c r="H176" s="73"/>
      <c r="I176" s="7">
        <v>161819.54</v>
      </c>
      <c r="J176" s="74"/>
      <c r="K176" s="7">
        <v>0</v>
      </c>
      <c r="L176" s="19"/>
      <c r="M176" s="20"/>
      <c r="N176" s="19"/>
      <c r="O176" s="9">
        <f>+I176+K176</f>
        <v>161819.54</v>
      </c>
      <c r="P176" s="79"/>
      <c r="Q176" s="9">
        <f t="shared" ref="Q176:Q183" si="73">O176*$C$353</f>
        <v>141379.0979661993</v>
      </c>
      <c r="R176" s="79"/>
      <c r="S176" s="9">
        <f t="shared" ref="S176:S183" si="74">O176*$C$354</f>
        <v>7657.464721329743</v>
      </c>
      <c r="T176" s="79"/>
      <c r="U176" s="9">
        <f t="shared" ref="U176:U183" si="75">O176*$C$355</f>
        <v>5408.0093273284438</v>
      </c>
      <c r="V176" s="79"/>
      <c r="W176" s="9">
        <f t="shared" ref="W176:W183" si="76">O176*$C$356</f>
        <v>7032.3655604048663</v>
      </c>
      <c r="X176" s="79"/>
      <c r="Y176" s="9">
        <f t="shared" ref="Y176:Y183" si="77">O176*$C$357</f>
        <v>0</v>
      </c>
      <c r="Z176" s="79"/>
      <c r="AA176" s="9">
        <f t="shared" ref="AA176:AA183" si="78">O176*$C$358</f>
        <v>342.602424737673</v>
      </c>
      <c r="AB176" s="6" t="s">
        <v>55</v>
      </c>
      <c r="AC176" s="9">
        <f t="shared" si="51"/>
        <v>161819.54000000004</v>
      </c>
      <c r="AD176" s="9"/>
    </row>
    <row r="177" spans="1:30" x14ac:dyDescent="0.25">
      <c r="A177" s="49">
        <f t="shared" si="72"/>
        <v>143</v>
      </c>
      <c r="B177" s="49"/>
      <c r="C177" s="71">
        <v>341</v>
      </c>
      <c r="D177" s="72"/>
      <c r="E177" s="73" t="s">
        <v>56</v>
      </c>
      <c r="F177" s="73"/>
      <c r="G177" s="75"/>
      <c r="H177" s="73"/>
      <c r="I177" s="7">
        <v>1676987.64</v>
      </c>
      <c r="J177" s="74"/>
      <c r="K177" s="7">
        <v>0</v>
      </c>
      <c r="L177" s="19"/>
      <c r="M177" s="20"/>
      <c r="N177" s="19"/>
      <c r="O177" s="9">
        <f t="shared" si="49"/>
        <v>1676987.64</v>
      </c>
      <c r="P177" s="79"/>
      <c r="Q177" s="9">
        <f t="shared" si="73"/>
        <v>1465156.8027178012</v>
      </c>
      <c r="R177" s="79"/>
      <c r="S177" s="9">
        <f t="shared" si="74"/>
        <v>79356.755626706276</v>
      </c>
      <c r="T177" s="79"/>
      <c r="U177" s="9">
        <f t="shared" si="75"/>
        <v>56044.930043272354</v>
      </c>
      <c r="V177" s="79"/>
      <c r="W177" s="9">
        <f t="shared" si="76"/>
        <v>72878.653126566991</v>
      </c>
      <c r="X177" s="79"/>
      <c r="Y177" s="9">
        <f t="shared" si="77"/>
        <v>0</v>
      </c>
      <c r="Z177" s="79"/>
      <c r="AA177" s="9">
        <f t="shared" si="78"/>
        <v>3550.4984856532642</v>
      </c>
      <c r="AB177" s="6" t="s">
        <v>55</v>
      </c>
      <c r="AC177" s="9">
        <f t="shared" si="51"/>
        <v>1676987.64</v>
      </c>
      <c r="AD177" s="9"/>
    </row>
    <row r="178" spans="1:30" x14ac:dyDescent="0.25">
      <c r="A178" s="49">
        <f t="shared" si="72"/>
        <v>144</v>
      </c>
      <c r="B178" s="49"/>
      <c r="C178" s="71">
        <v>342</v>
      </c>
      <c r="D178" s="72"/>
      <c r="E178" s="73" t="s">
        <v>94</v>
      </c>
      <c r="F178" s="73"/>
      <c r="G178" s="75"/>
      <c r="H178" s="73"/>
      <c r="I178" s="7">
        <v>3463638.72</v>
      </c>
      <c r="J178" s="74"/>
      <c r="K178" s="7">
        <v>0</v>
      </c>
      <c r="L178" s="19"/>
      <c r="M178" s="20"/>
      <c r="N178" s="19"/>
      <c r="O178" s="9">
        <f t="shared" si="49"/>
        <v>3463638.72</v>
      </c>
      <c r="P178" s="79"/>
      <c r="Q178" s="9">
        <f t="shared" si="73"/>
        <v>3026124.7678395398</v>
      </c>
      <c r="R178" s="79"/>
      <c r="S178" s="9">
        <f t="shared" si="74"/>
        <v>163902.89643532364</v>
      </c>
      <c r="T178" s="79"/>
      <c r="U178" s="9">
        <f t="shared" si="75"/>
        <v>115754.81245500977</v>
      </c>
      <c r="V178" s="79"/>
      <c r="W178" s="9">
        <f t="shared" si="76"/>
        <v>150523.06815488904</v>
      </c>
      <c r="X178" s="79"/>
      <c r="Y178" s="9">
        <f t="shared" si="77"/>
        <v>0</v>
      </c>
      <c r="Z178" s="79"/>
      <c r="AA178" s="9">
        <f t="shared" si="78"/>
        <v>7333.1751152381848</v>
      </c>
      <c r="AB178" s="6" t="s">
        <v>55</v>
      </c>
      <c r="AC178" s="9">
        <f t="shared" si="51"/>
        <v>3463638.7200000007</v>
      </c>
      <c r="AD178" s="9"/>
    </row>
    <row r="179" spans="1:30" x14ac:dyDescent="0.25">
      <c r="A179" s="49">
        <f t="shared" si="72"/>
        <v>145</v>
      </c>
      <c r="B179" s="49"/>
      <c r="C179" s="71">
        <v>343</v>
      </c>
      <c r="D179" s="72"/>
      <c r="E179" s="73" t="s">
        <v>87</v>
      </c>
      <c r="F179" s="73"/>
      <c r="G179" s="75"/>
      <c r="H179" s="73"/>
      <c r="I179" s="7">
        <v>41874324.82</v>
      </c>
      <c r="J179" s="74"/>
      <c r="K179" s="7">
        <v>0</v>
      </c>
      <c r="L179" s="19"/>
      <c r="M179" s="20"/>
      <c r="N179" s="19"/>
      <c r="O179" s="9">
        <f t="shared" si="49"/>
        <v>41874324.82</v>
      </c>
      <c r="P179" s="79"/>
      <c r="Q179" s="9">
        <f t="shared" si="73"/>
        <v>36584915.956350081</v>
      </c>
      <c r="R179" s="79"/>
      <c r="S179" s="9">
        <f t="shared" si="74"/>
        <v>1981535.5119576561</v>
      </c>
      <c r="T179" s="79"/>
      <c r="U179" s="9">
        <f t="shared" si="75"/>
        <v>1399440.0132526697</v>
      </c>
      <c r="V179" s="79"/>
      <c r="W179" s="9">
        <f t="shared" si="76"/>
        <v>1819777.5109815211</v>
      </c>
      <c r="X179" s="79"/>
      <c r="Y179" s="9">
        <f t="shared" si="77"/>
        <v>0</v>
      </c>
      <c r="Z179" s="79"/>
      <c r="AA179" s="9">
        <f t="shared" si="78"/>
        <v>88655.827458074113</v>
      </c>
      <c r="AB179" s="6" t="s">
        <v>55</v>
      </c>
      <c r="AC179" s="9">
        <f t="shared" si="51"/>
        <v>41874324.82</v>
      </c>
      <c r="AD179" s="9"/>
    </row>
    <row r="180" spans="1:30" x14ac:dyDescent="0.25">
      <c r="A180" s="49">
        <f t="shared" si="72"/>
        <v>146</v>
      </c>
      <c r="B180" s="49"/>
      <c r="C180" s="71">
        <v>344</v>
      </c>
      <c r="D180" s="72"/>
      <c r="E180" s="73" t="s">
        <v>88</v>
      </c>
      <c r="F180" s="73"/>
      <c r="G180" s="75"/>
      <c r="H180" s="73"/>
      <c r="I180" s="7">
        <v>5101034.78</v>
      </c>
      <c r="J180" s="74"/>
      <c r="K180" s="7">
        <v>0</v>
      </c>
      <c r="L180" s="19"/>
      <c r="M180" s="20"/>
      <c r="N180" s="19"/>
      <c r="O180" s="9">
        <f t="shared" si="49"/>
        <v>5101034.78</v>
      </c>
      <c r="P180" s="79"/>
      <c r="Q180" s="9">
        <f t="shared" si="73"/>
        <v>4456691.0515912343</v>
      </c>
      <c r="R180" s="79"/>
      <c r="S180" s="9">
        <f t="shared" si="74"/>
        <v>241386.1383497075</v>
      </c>
      <c r="T180" s="79"/>
      <c r="U180" s="9">
        <f t="shared" si="75"/>
        <v>170476.59182115333</v>
      </c>
      <c r="V180" s="79"/>
      <c r="W180" s="9">
        <f t="shared" si="76"/>
        <v>221681.14746401709</v>
      </c>
      <c r="X180" s="79"/>
      <c r="Y180" s="9">
        <f t="shared" si="77"/>
        <v>0</v>
      </c>
      <c r="Z180" s="79"/>
      <c r="AA180" s="9">
        <f t="shared" si="78"/>
        <v>10799.850773888014</v>
      </c>
      <c r="AB180" s="6" t="s">
        <v>55</v>
      </c>
      <c r="AC180" s="9">
        <f t="shared" si="51"/>
        <v>5101034.78</v>
      </c>
      <c r="AD180" s="9"/>
    </row>
    <row r="181" spans="1:30" x14ac:dyDescent="0.25">
      <c r="A181" s="49">
        <f t="shared" si="72"/>
        <v>147</v>
      </c>
      <c r="B181" s="49"/>
      <c r="C181" s="71">
        <v>345</v>
      </c>
      <c r="D181" s="72"/>
      <c r="E181" s="73" t="s">
        <v>59</v>
      </c>
      <c r="F181" s="73"/>
      <c r="G181" s="75"/>
      <c r="H181" s="73"/>
      <c r="I181" s="7">
        <v>7704666.96</v>
      </c>
      <c r="J181" s="74"/>
      <c r="K181" s="7">
        <v>0</v>
      </c>
      <c r="L181" s="19"/>
      <c r="M181" s="20"/>
      <c r="N181" s="19"/>
      <c r="O181" s="9">
        <f t="shared" si="49"/>
        <v>7704666.96</v>
      </c>
      <c r="P181" s="79"/>
      <c r="Q181" s="9">
        <f t="shared" si="73"/>
        <v>6731442.1047963602</v>
      </c>
      <c r="R181" s="79"/>
      <c r="S181" s="9">
        <f t="shared" si="74"/>
        <v>364592.65324691241</v>
      </c>
      <c r="T181" s="79"/>
      <c r="U181" s="9">
        <f t="shared" si="75"/>
        <v>257489.98411217384</v>
      </c>
      <c r="V181" s="79"/>
      <c r="W181" s="9">
        <f t="shared" si="76"/>
        <v>334829.9876757359</v>
      </c>
      <c r="X181" s="79"/>
      <c r="Y181" s="9">
        <f t="shared" si="77"/>
        <v>0</v>
      </c>
      <c r="Z181" s="79"/>
      <c r="AA181" s="9">
        <f t="shared" si="78"/>
        <v>16312.230168817905</v>
      </c>
      <c r="AB181" s="6" t="s">
        <v>55</v>
      </c>
      <c r="AC181" s="9">
        <f t="shared" si="51"/>
        <v>7704666.96</v>
      </c>
      <c r="AD181" s="9"/>
    </row>
    <row r="182" spans="1:30" x14ac:dyDescent="0.25">
      <c r="A182" s="49">
        <f t="shared" si="72"/>
        <v>148</v>
      </c>
      <c r="B182" s="49"/>
      <c r="C182" s="85">
        <v>345.02</v>
      </c>
      <c r="D182" s="72"/>
      <c r="E182" s="86" t="s">
        <v>66</v>
      </c>
      <c r="F182" s="73"/>
      <c r="G182" s="75"/>
      <c r="H182" s="73"/>
      <c r="I182" s="7">
        <v>84838.26</v>
      </c>
      <c r="J182" s="74"/>
      <c r="K182" s="7">
        <v>0</v>
      </c>
      <c r="L182" s="19"/>
      <c r="M182" s="20"/>
      <c r="N182" s="19"/>
      <c r="O182" s="9">
        <f>+I182+K182</f>
        <v>84838.26</v>
      </c>
      <c r="P182" s="79"/>
      <c r="Q182" s="9">
        <f t="shared" si="73"/>
        <v>74121.806747330309</v>
      </c>
      <c r="R182" s="79"/>
      <c r="S182" s="9">
        <f t="shared" si="74"/>
        <v>4014.6324910390936</v>
      </c>
      <c r="T182" s="79"/>
      <c r="U182" s="9">
        <f t="shared" si="75"/>
        <v>2835.2948067601446</v>
      </c>
      <c r="V182" s="79"/>
      <c r="W182" s="9">
        <f t="shared" si="76"/>
        <v>3686.9073897297794</v>
      </c>
      <c r="X182" s="79"/>
      <c r="Y182" s="9">
        <f t="shared" si="77"/>
        <v>0</v>
      </c>
      <c r="Z182" s="79"/>
      <c r="AA182" s="9">
        <f t="shared" si="78"/>
        <v>179.6185651406816</v>
      </c>
      <c r="AB182" s="6" t="s">
        <v>55</v>
      </c>
      <c r="AC182" s="9">
        <f>SUM(Q182:AB182)</f>
        <v>84838.260000000009</v>
      </c>
      <c r="AD182" s="9"/>
    </row>
    <row r="183" spans="1:30" x14ac:dyDescent="0.25">
      <c r="A183" s="49">
        <f t="shared" si="72"/>
        <v>149</v>
      </c>
      <c r="B183" s="49"/>
      <c r="C183" s="71">
        <v>346</v>
      </c>
      <c r="D183" s="72"/>
      <c r="E183" s="73" t="s">
        <v>82</v>
      </c>
      <c r="F183" s="73"/>
      <c r="G183" s="75"/>
      <c r="H183" s="73"/>
      <c r="I183" s="7">
        <v>120012.38</v>
      </c>
      <c r="J183" s="74"/>
      <c r="K183" s="7">
        <v>0</v>
      </c>
      <c r="L183" s="19"/>
      <c r="M183" s="20"/>
      <c r="N183" s="19"/>
      <c r="O183" s="9">
        <f t="shared" si="49"/>
        <v>120012.38</v>
      </c>
      <c r="P183" s="79"/>
      <c r="Q183" s="9">
        <f t="shared" si="73"/>
        <v>104852.86281976044</v>
      </c>
      <c r="R183" s="79"/>
      <c r="S183" s="9">
        <f t="shared" si="74"/>
        <v>5679.1075167610734</v>
      </c>
      <c r="T183" s="79"/>
      <c r="U183" s="9">
        <f t="shared" si="75"/>
        <v>4010.8139624849109</v>
      </c>
      <c r="V183" s="79"/>
      <c r="W183" s="9">
        <f t="shared" si="76"/>
        <v>5215.5069031479243</v>
      </c>
      <c r="X183" s="79"/>
      <c r="Y183" s="9">
        <f t="shared" si="77"/>
        <v>0</v>
      </c>
      <c r="Z183" s="79"/>
      <c r="AA183" s="9">
        <f t="shared" si="78"/>
        <v>254.08879784566818</v>
      </c>
      <c r="AB183" s="6" t="s">
        <v>55</v>
      </c>
      <c r="AC183" s="9">
        <f t="shared" si="51"/>
        <v>120012.38000000002</v>
      </c>
      <c r="AD183" s="9"/>
    </row>
    <row r="184" spans="1:30" x14ac:dyDescent="0.25">
      <c r="A184" s="49"/>
      <c r="B184" s="49"/>
      <c r="C184" s="71"/>
      <c r="D184" s="72"/>
      <c r="E184" s="73"/>
      <c r="F184" s="73"/>
      <c r="G184" s="75"/>
      <c r="H184" s="73"/>
      <c r="I184" s="7"/>
      <c r="J184" s="74"/>
      <c r="K184" s="7"/>
      <c r="L184" s="19"/>
      <c r="M184" s="20"/>
      <c r="N184" s="19"/>
      <c r="O184" s="9"/>
      <c r="P184" s="79"/>
      <c r="Q184" s="9"/>
      <c r="R184" s="79"/>
      <c r="S184" s="9"/>
      <c r="T184" s="79"/>
      <c r="U184" s="9"/>
      <c r="V184" s="79"/>
      <c r="W184" s="9"/>
      <c r="X184" s="79"/>
      <c r="Y184" s="9"/>
      <c r="Z184" s="79"/>
      <c r="AA184" s="9"/>
      <c r="AB184" s="6"/>
      <c r="AC184" s="9"/>
      <c r="AD184" s="9"/>
    </row>
    <row r="185" spans="1:30" x14ac:dyDescent="0.25">
      <c r="A185" s="49">
        <f>+A183+1</f>
        <v>150</v>
      </c>
      <c r="B185" s="49"/>
      <c r="C185" s="71"/>
      <c r="D185" s="72"/>
      <c r="E185" s="84" t="s">
        <v>103</v>
      </c>
      <c r="F185" s="73"/>
      <c r="G185" s="75"/>
      <c r="H185" s="73"/>
      <c r="I185" s="7"/>
      <c r="J185" s="74"/>
      <c r="K185" s="7"/>
      <c r="L185" s="19"/>
      <c r="M185" s="20"/>
      <c r="N185" s="19"/>
      <c r="O185" s="9"/>
      <c r="P185" s="79"/>
      <c r="Q185" s="9"/>
      <c r="R185" s="79"/>
      <c r="S185" s="9"/>
      <c r="T185" s="79"/>
      <c r="U185" s="9"/>
      <c r="V185" s="79"/>
      <c r="W185" s="9"/>
      <c r="X185" s="79"/>
      <c r="Y185" s="9"/>
      <c r="Z185" s="79"/>
      <c r="AA185" s="9"/>
      <c r="AB185" s="6"/>
      <c r="AC185" s="9"/>
      <c r="AD185" s="9"/>
    </row>
    <row r="186" spans="1:30" x14ac:dyDescent="0.25">
      <c r="A186" s="49">
        <f t="shared" si="72"/>
        <v>151</v>
      </c>
      <c r="B186" s="49"/>
      <c r="C186" s="71">
        <v>340</v>
      </c>
      <c r="D186" s="72"/>
      <c r="E186" s="73" t="s">
        <v>54</v>
      </c>
      <c r="F186" s="73"/>
      <c r="G186" s="1" t="s">
        <v>39</v>
      </c>
      <c r="H186" s="73"/>
      <c r="I186" s="7">
        <v>189751.65</v>
      </c>
      <c r="J186" s="74"/>
      <c r="K186" s="7">
        <v>0</v>
      </c>
      <c r="L186" s="19"/>
      <c r="M186" s="20"/>
      <c r="N186" s="19"/>
      <c r="O186" s="9">
        <f t="shared" si="49"/>
        <v>189751.65</v>
      </c>
      <c r="P186" s="79"/>
      <c r="Q186" s="9">
        <f>O186*$C$353</f>
        <v>165782.92778855975</v>
      </c>
      <c r="R186" s="79"/>
      <c r="S186" s="9">
        <f>O186*$C$354</f>
        <v>8979.2404902962207</v>
      </c>
      <c r="T186" s="79"/>
      <c r="U186" s="9">
        <f>O186*$C$355</f>
        <v>6341.500495403473</v>
      </c>
      <c r="V186" s="79"/>
      <c r="W186" s="9">
        <f>O186*$C$356</f>
        <v>8246.2412665985703</v>
      </c>
      <c r="X186" s="79"/>
      <c r="Y186" s="9">
        <f>O186*$C$357</f>
        <v>0</v>
      </c>
      <c r="Z186" s="79"/>
      <c r="AA186" s="9">
        <f>O186*$C$358</f>
        <v>401.73995914198167</v>
      </c>
      <c r="AB186" s="6" t="s">
        <v>55</v>
      </c>
      <c r="AC186" s="9">
        <f t="shared" si="51"/>
        <v>189751.65000000002</v>
      </c>
      <c r="AD186" s="9"/>
    </row>
    <row r="187" spans="1:30" x14ac:dyDescent="0.25">
      <c r="A187" s="49">
        <f t="shared" si="72"/>
        <v>152</v>
      </c>
      <c r="B187" s="49"/>
      <c r="C187" s="71">
        <v>341</v>
      </c>
      <c r="D187" s="72"/>
      <c r="E187" s="73" t="s">
        <v>56</v>
      </c>
      <c r="F187" s="73"/>
      <c r="G187" s="75"/>
      <c r="H187" s="73"/>
      <c r="I187" s="7">
        <v>7577274.96</v>
      </c>
      <c r="J187" s="74"/>
      <c r="K187" s="7">
        <v>0</v>
      </c>
      <c r="L187" s="19"/>
      <c r="M187" s="20"/>
      <c r="N187" s="19"/>
      <c r="O187" s="9">
        <f t="shared" si="49"/>
        <v>7577274.96</v>
      </c>
      <c r="P187" s="79"/>
      <c r="Q187" s="9">
        <f>O187*$C$353</f>
        <v>6620141.7881095745</v>
      </c>
      <c r="R187" s="79"/>
      <c r="S187" s="9">
        <f>O187*$C$354</f>
        <v>358564.33462865633</v>
      </c>
      <c r="T187" s="79"/>
      <c r="U187" s="9">
        <f>O187*$C$355</f>
        <v>253232.54323558364</v>
      </c>
      <c r="V187" s="79"/>
      <c r="W187" s="9">
        <f>O187*$C$356</f>
        <v>329293.77669978642</v>
      </c>
      <c r="X187" s="79"/>
      <c r="Y187" s="9">
        <f>O187*$C$357</f>
        <v>0</v>
      </c>
      <c r="Z187" s="79"/>
      <c r="AA187" s="9">
        <f>O187*$C$358</f>
        <v>16042.517326399853</v>
      </c>
      <c r="AB187" s="6" t="s">
        <v>55</v>
      </c>
      <c r="AC187" s="9">
        <f t="shared" si="51"/>
        <v>7577274.96</v>
      </c>
      <c r="AD187" s="9"/>
    </row>
    <row r="188" spans="1:30" x14ac:dyDescent="0.25">
      <c r="A188" s="49">
        <f t="shared" si="72"/>
        <v>153</v>
      </c>
      <c r="B188" s="49"/>
      <c r="C188" s="71">
        <v>342</v>
      </c>
      <c r="D188" s="72"/>
      <c r="E188" s="73" t="s">
        <v>94</v>
      </c>
      <c r="F188" s="73"/>
      <c r="G188" s="75"/>
      <c r="H188" s="73"/>
      <c r="I188" s="7">
        <v>0</v>
      </c>
      <c r="J188" s="74"/>
      <c r="K188" s="7">
        <v>0</v>
      </c>
      <c r="L188" s="19"/>
      <c r="M188" s="20"/>
      <c r="N188" s="19"/>
      <c r="O188" s="9">
        <f t="shared" si="49"/>
        <v>0</v>
      </c>
      <c r="P188" s="79"/>
      <c r="Q188" s="9">
        <f>O188*$C$353</f>
        <v>0</v>
      </c>
      <c r="R188" s="79"/>
      <c r="S188" s="9">
        <f>O188*$C$354</f>
        <v>0</v>
      </c>
      <c r="T188" s="79"/>
      <c r="U188" s="9">
        <f>O188*$C$355</f>
        <v>0</v>
      </c>
      <c r="V188" s="79"/>
      <c r="W188" s="9">
        <f>O188*$C$356</f>
        <v>0</v>
      </c>
      <c r="X188" s="79"/>
      <c r="Y188" s="9">
        <f>O188*$C$357</f>
        <v>0</v>
      </c>
      <c r="Z188" s="79"/>
      <c r="AA188" s="9">
        <f>O188*$C$358</f>
        <v>0</v>
      </c>
      <c r="AB188" s="6" t="s">
        <v>55</v>
      </c>
      <c r="AC188" s="9">
        <f t="shared" si="51"/>
        <v>0</v>
      </c>
      <c r="AD188" s="9"/>
    </row>
    <row r="189" spans="1:30" x14ac:dyDescent="0.25">
      <c r="A189" s="49">
        <f t="shared" si="72"/>
        <v>154</v>
      </c>
      <c r="B189" s="49"/>
      <c r="C189" s="71">
        <v>343</v>
      </c>
      <c r="D189" s="72"/>
      <c r="E189" s="73" t="s">
        <v>87</v>
      </c>
      <c r="F189" s="73"/>
      <c r="G189" s="75"/>
      <c r="H189" s="73"/>
      <c r="I189" s="7">
        <v>1295076.3500000001</v>
      </c>
      <c r="J189" s="74"/>
      <c r="K189" s="7">
        <v>0</v>
      </c>
      <c r="L189" s="19"/>
      <c r="M189" s="20"/>
      <c r="N189" s="19"/>
      <c r="O189" s="9">
        <f t="shared" si="49"/>
        <v>1295076.3500000001</v>
      </c>
      <c r="P189" s="79"/>
      <c r="Q189" s="9">
        <v>1159282.4994005945</v>
      </c>
      <c r="R189" s="79"/>
      <c r="S189" s="9">
        <v>62789.79685764695</v>
      </c>
      <c r="T189" s="79"/>
      <c r="U189" s="9">
        <v>12530.677961277754</v>
      </c>
      <c r="V189" s="79"/>
      <c r="W189" s="9">
        <v>57664.099154981901</v>
      </c>
      <c r="X189" s="79"/>
      <c r="Y189" s="9">
        <v>0</v>
      </c>
      <c r="Z189" s="79"/>
      <c r="AA189" s="9">
        <v>2809.2766254991184</v>
      </c>
      <c r="AB189" s="6" t="s">
        <v>55</v>
      </c>
      <c r="AC189" s="9">
        <f t="shared" si="51"/>
        <v>1295076.3500000001</v>
      </c>
      <c r="AD189" s="9"/>
    </row>
    <row r="190" spans="1:30" x14ac:dyDescent="0.25">
      <c r="A190" s="49">
        <f t="shared" si="72"/>
        <v>155</v>
      </c>
      <c r="B190" s="49"/>
      <c r="C190" s="71">
        <v>344</v>
      </c>
      <c r="D190" s="72"/>
      <c r="E190" s="73" t="s">
        <v>88</v>
      </c>
      <c r="F190" s="73"/>
      <c r="G190" s="75"/>
      <c r="H190" s="73"/>
      <c r="I190" s="7">
        <v>0</v>
      </c>
      <c r="J190" s="74"/>
      <c r="K190" s="7">
        <v>0</v>
      </c>
      <c r="L190" s="19"/>
      <c r="M190" s="20"/>
      <c r="N190" s="19"/>
      <c r="O190" s="9">
        <f t="shared" si="49"/>
        <v>0</v>
      </c>
      <c r="P190" s="79"/>
      <c r="Q190" s="9">
        <f t="shared" ref="Q190:Q195" si="79">O190*$C$353</f>
        <v>0</v>
      </c>
      <c r="R190" s="79"/>
      <c r="S190" s="9">
        <f t="shared" ref="S190:S195" si="80">O190*$C$354</f>
        <v>0</v>
      </c>
      <c r="T190" s="79"/>
      <c r="U190" s="9">
        <f t="shared" ref="U190:U195" si="81">O190*$C$355</f>
        <v>0</v>
      </c>
      <c r="V190" s="79"/>
      <c r="W190" s="9">
        <f t="shared" ref="W190:W195" si="82">O190*$C$356</f>
        <v>0</v>
      </c>
      <c r="X190" s="79"/>
      <c r="Y190" s="9">
        <f t="shared" ref="Y190:Y195" si="83">O190*$C$357</f>
        <v>0</v>
      </c>
      <c r="Z190" s="79"/>
      <c r="AA190" s="9">
        <f t="shared" ref="AA190:AA195" si="84">O190*$C$358</f>
        <v>0</v>
      </c>
      <c r="AB190" s="6" t="s">
        <v>55</v>
      </c>
      <c r="AC190" s="9">
        <f t="shared" si="51"/>
        <v>0</v>
      </c>
      <c r="AD190" s="9"/>
    </row>
    <row r="191" spans="1:30" x14ac:dyDescent="0.25">
      <c r="A191" s="49">
        <f t="shared" si="72"/>
        <v>156</v>
      </c>
      <c r="B191" s="49"/>
      <c r="C191" s="71">
        <v>345</v>
      </c>
      <c r="D191" s="72"/>
      <c r="E191" s="73" t="s">
        <v>59</v>
      </c>
      <c r="F191" s="73"/>
      <c r="G191" s="75"/>
      <c r="H191" s="73"/>
      <c r="I191" s="7">
        <v>3096463.79</v>
      </c>
      <c r="J191" s="74"/>
      <c r="K191" s="7">
        <v>0</v>
      </c>
      <c r="L191" s="19"/>
      <c r="M191" s="20"/>
      <c r="N191" s="19"/>
      <c r="O191" s="9">
        <f t="shared" si="49"/>
        <v>3096463.79</v>
      </c>
      <c r="P191" s="79"/>
      <c r="Q191" s="9">
        <f t="shared" si="79"/>
        <v>2705330.0084476741</v>
      </c>
      <c r="R191" s="79"/>
      <c r="S191" s="9">
        <f t="shared" si="80"/>
        <v>146527.80642436622</v>
      </c>
      <c r="T191" s="79"/>
      <c r="U191" s="9">
        <f t="shared" si="81"/>
        <v>103483.82561249884</v>
      </c>
      <c r="V191" s="79"/>
      <c r="W191" s="9">
        <f t="shared" si="82"/>
        <v>134566.35283870369</v>
      </c>
      <c r="X191" s="79"/>
      <c r="Y191" s="9">
        <f t="shared" si="83"/>
        <v>0</v>
      </c>
      <c r="Z191" s="79"/>
      <c r="AA191" s="9">
        <f t="shared" si="84"/>
        <v>6555.7966767573598</v>
      </c>
      <c r="AB191" s="6" t="s">
        <v>55</v>
      </c>
      <c r="AC191" s="9">
        <f t="shared" si="51"/>
        <v>3096463.7900000005</v>
      </c>
      <c r="AD191" s="9"/>
    </row>
    <row r="192" spans="1:30" x14ac:dyDescent="0.25">
      <c r="A192" s="49">
        <f t="shared" si="72"/>
        <v>157</v>
      </c>
      <c r="B192" s="49"/>
      <c r="C192" s="85">
        <v>345.02</v>
      </c>
      <c r="D192" s="72"/>
      <c r="E192" s="86" t="s">
        <v>66</v>
      </c>
      <c r="F192" s="73"/>
      <c r="G192" s="75"/>
      <c r="H192" s="73"/>
      <c r="I192" s="7">
        <v>371853.48</v>
      </c>
      <c r="J192" s="74"/>
      <c r="K192" s="7">
        <v>0</v>
      </c>
      <c r="L192" s="19"/>
      <c r="M192" s="20"/>
      <c r="N192" s="19"/>
      <c r="O192" s="9">
        <f>+I192+K192</f>
        <v>371853.48</v>
      </c>
      <c r="P192" s="79"/>
      <c r="Q192" s="9">
        <f t="shared" si="79"/>
        <v>324882.33236846502</v>
      </c>
      <c r="R192" s="79"/>
      <c r="S192" s="9">
        <f t="shared" si="80"/>
        <v>17596.483741108736</v>
      </c>
      <c r="T192" s="79"/>
      <c r="U192" s="9">
        <f t="shared" si="81"/>
        <v>12427.343992199832</v>
      </c>
      <c r="V192" s="79"/>
      <c r="W192" s="9">
        <f t="shared" si="82"/>
        <v>16160.03608877333</v>
      </c>
      <c r="X192" s="79"/>
      <c r="Y192" s="9">
        <f t="shared" si="83"/>
        <v>0</v>
      </c>
      <c r="Z192" s="79"/>
      <c r="AA192" s="9">
        <f t="shared" si="84"/>
        <v>787.2838094530598</v>
      </c>
      <c r="AB192" s="6" t="s">
        <v>55</v>
      </c>
      <c r="AC192" s="9">
        <f>SUM(Q192:AB192)</f>
        <v>371853.48</v>
      </c>
      <c r="AD192" s="9"/>
    </row>
    <row r="193" spans="1:30" x14ac:dyDescent="0.25">
      <c r="A193" s="49">
        <f t="shared" si="72"/>
        <v>158</v>
      </c>
      <c r="B193" s="49"/>
      <c r="C193" s="85">
        <v>345.02</v>
      </c>
      <c r="D193" s="72"/>
      <c r="E193" s="86" t="s">
        <v>77</v>
      </c>
      <c r="F193" s="73"/>
      <c r="G193" s="75"/>
      <c r="H193" s="73"/>
      <c r="I193" s="7">
        <v>25296.17</v>
      </c>
      <c r="J193" s="74"/>
      <c r="K193" s="7">
        <v>0</v>
      </c>
      <c r="L193" s="19"/>
      <c r="M193" s="20"/>
      <c r="N193" s="19"/>
      <c r="O193" s="9">
        <f>+I193+K193</f>
        <v>25296.17</v>
      </c>
      <c r="P193" s="79"/>
      <c r="Q193" s="9">
        <f t="shared" si="79"/>
        <v>22100.851952734702</v>
      </c>
      <c r="R193" s="79"/>
      <c r="S193" s="9">
        <f t="shared" si="80"/>
        <v>1197.0404152660412</v>
      </c>
      <c r="T193" s="79"/>
      <c r="U193" s="9">
        <f t="shared" si="81"/>
        <v>845.3980483796081</v>
      </c>
      <c r="V193" s="79"/>
      <c r="W193" s="9">
        <f t="shared" si="82"/>
        <v>1099.3228303463645</v>
      </c>
      <c r="X193" s="79"/>
      <c r="Y193" s="9">
        <f t="shared" si="83"/>
        <v>0</v>
      </c>
      <c r="Z193" s="79"/>
      <c r="AA193" s="9">
        <f t="shared" si="84"/>
        <v>53.556753273284428</v>
      </c>
      <c r="AB193" s="6" t="s">
        <v>55</v>
      </c>
      <c r="AC193" s="9">
        <f>SUM(Q193:AB193)</f>
        <v>25296.170000000002</v>
      </c>
      <c r="AD193" s="9"/>
    </row>
    <row r="194" spans="1:30" x14ac:dyDescent="0.25">
      <c r="A194" s="49">
        <f t="shared" si="72"/>
        <v>159</v>
      </c>
      <c r="B194" s="49"/>
      <c r="C194" s="85">
        <v>345.02</v>
      </c>
      <c r="D194" s="72"/>
      <c r="E194" s="86" t="s">
        <v>96</v>
      </c>
      <c r="F194" s="73"/>
      <c r="G194" s="75"/>
      <c r="H194" s="73"/>
      <c r="I194" s="7">
        <v>19709.759999999998</v>
      </c>
      <c r="J194" s="74"/>
      <c r="K194" s="7">
        <v>0</v>
      </c>
      <c r="L194" s="19"/>
      <c r="M194" s="20"/>
      <c r="N194" s="19"/>
      <c r="O194" s="9">
        <f>+I194+K194</f>
        <v>19709.759999999998</v>
      </c>
      <c r="P194" s="79"/>
      <c r="Q194" s="9">
        <f t="shared" si="79"/>
        <v>17220.096472467267</v>
      </c>
      <c r="R194" s="79"/>
      <c r="S194" s="9">
        <f t="shared" si="80"/>
        <v>932.68582932491404</v>
      </c>
      <c r="T194" s="79"/>
      <c r="U194" s="9">
        <f t="shared" si="81"/>
        <v>658.70021580462435</v>
      </c>
      <c r="V194" s="79"/>
      <c r="W194" s="9">
        <f t="shared" si="82"/>
        <v>856.54821060451286</v>
      </c>
      <c r="X194" s="79"/>
      <c r="Y194" s="9">
        <f t="shared" si="83"/>
        <v>0</v>
      </c>
      <c r="Z194" s="79"/>
      <c r="AA194" s="9">
        <f t="shared" si="84"/>
        <v>41.729271798681403</v>
      </c>
      <c r="AB194" s="6" t="s">
        <v>55</v>
      </c>
      <c r="AC194" s="9">
        <f>SUM(Q194:AB194)</f>
        <v>19709.759999999998</v>
      </c>
      <c r="AD194" s="9"/>
    </row>
    <row r="195" spans="1:30" x14ac:dyDescent="0.25">
      <c r="A195" s="49">
        <f t="shared" si="72"/>
        <v>160</v>
      </c>
      <c r="B195" s="49"/>
      <c r="C195" s="71">
        <v>346</v>
      </c>
      <c r="D195" s="72"/>
      <c r="E195" s="73" t="s">
        <v>82</v>
      </c>
      <c r="F195" s="73"/>
      <c r="G195" s="75"/>
      <c r="H195" s="73"/>
      <c r="I195" s="7">
        <v>1246206</v>
      </c>
      <c r="J195" s="74"/>
      <c r="K195" s="7">
        <v>0</v>
      </c>
      <c r="L195" s="19"/>
      <c r="M195" s="20"/>
      <c r="N195" s="19"/>
      <c r="O195" s="9">
        <f t="shared" si="49"/>
        <v>1246206</v>
      </c>
      <c r="P195" s="79"/>
      <c r="Q195" s="9">
        <f t="shared" si="79"/>
        <v>1088789.8962020616</v>
      </c>
      <c r="R195" s="79"/>
      <c r="S195" s="9">
        <f t="shared" si="80"/>
        <v>58971.731599962855</v>
      </c>
      <c r="T195" s="79"/>
      <c r="U195" s="9">
        <f t="shared" si="81"/>
        <v>41648.206834432167</v>
      </c>
      <c r="V195" s="79"/>
      <c r="W195" s="9">
        <f t="shared" si="82"/>
        <v>54157.712693843438</v>
      </c>
      <c r="X195" s="79"/>
      <c r="Y195" s="9">
        <f t="shared" si="83"/>
        <v>0</v>
      </c>
      <c r="Z195" s="79"/>
      <c r="AA195" s="9">
        <f t="shared" si="84"/>
        <v>2638.4526697000656</v>
      </c>
      <c r="AB195" s="6" t="s">
        <v>55</v>
      </c>
      <c r="AC195" s="9">
        <f t="shared" si="51"/>
        <v>1246206.0000000002</v>
      </c>
      <c r="AD195" s="9"/>
    </row>
    <row r="196" spans="1:30" x14ac:dyDescent="0.25">
      <c r="A196" s="49"/>
      <c r="B196" s="49"/>
      <c r="C196" s="71"/>
      <c r="D196" s="72"/>
      <c r="E196" s="73"/>
      <c r="F196" s="73"/>
      <c r="G196" s="75"/>
      <c r="H196" s="73"/>
      <c r="I196" s="7"/>
      <c r="J196" s="74"/>
      <c r="K196" s="7"/>
      <c r="L196" s="19"/>
      <c r="M196" s="20"/>
      <c r="N196" s="19"/>
      <c r="O196" s="9"/>
      <c r="P196" s="79"/>
      <c r="Q196" s="9"/>
      <c r="R196" s="79"/>
      <c r="S196" s="9"/>
      <c r="T196" s="79"/>
      <c r="U196" s="9"/>
      <c r="V196" s="79"/>
      <c r="W196" s="9"/>
      <c r="X196" s="79"/>
      <c r="Y196" s="9"/>
      <c r="Z196" s="79"/>
      <c r="AA196" s="9"/>
      <c r="AB196" s="6"/>
      <c r="AC196" s="9"/>
      <c r="AD196" s="9"/>
    </row>
    <row r="197" spans="1:30" x14ac:dyDescent="0.25">
      <c r="A197" s="49">
        <f>+A195+1</f>
        <v>161</v>
      </c>
      <c r="B197" s="49"/>
      <c r="C197" s="71"/>
      <c r="D197" s="72"/>
      <c r="E197" s="84" t="s">
        <v>104</v>
      </c>
      <c r="F197" s="73"/>
      <c r="G197" s="75"/>
      <c r="H197" s="73"/>
      <c r="I197" s="7"/>
      <c r="J197" s="74"/>
      <c r="K197" s="7"/>
      <c r="L197" s="19"/>
      <c r="M197" s="20"/>
      <c r="N197" s="19"/>
      <c r="O197" s="9"/>
      <c r="P197" s="79"/>
      <c r="Q197" s="9"/>
      <c r="R197" s="79"/>
      <c r="S197" s="9"/>
      <c r="T197" s="79"/>
      <c r="U197" s="9"/>
      <c r="V197" s="79"/>
      <c r="W197" s="9"/>
      <c r="X197" s="79"/>
      <c r="Y197" s="9"/>
      <c r="Z197" s="79"/>
      <c r="AA197" s="9"/>
      <c r="AB197" s="6"/>
      <c r="AC197" s="9"/>
      <c r="AD197" s="9"/>
    </row>
    <row r="198" spans="1:30" x14ac:dyDescent="0.25">
      <c r="A198" s="49">
        <f t="shared" si="72"/>
        <v>162</v>
      </c>
      <c r="B198" s="49"/>
      <c r="C198" s="71">
        <v>340</v>
      </c>
      <c r="D198" s="72"/>
      <c r="E198" s="73" t="s">
        <v>54</v>
      </c>
      <c r="F198" s="73"/>
      <c r="G198" s="1" t="s">
        <v>39</v>
      </c>
      <c r="H198" s="73"/>
      <c r="I198" s="7">
        <v>554208.9</v>
      </c>
      <c r="J198" s="74"/>
      <c r="K198" s="7">
        <v>0</v>
      </c>
      <c r="L198" s="19"/>
      <c r="M198" s="20"/>
      <c r="N198" s="19"/>
      <c r="O198" s="9">
        <f t="shared" si="49"/>
        <v>554208.9</v>
      </c>
      <c r="P198" s="79"/>
      <c r="Q198" s="9">
        <f t="shared" ref="Q198:Q205" si="85">O198*$C$353</f>
        <v>484203.29440338013</v>
      </c>
      <c r="R198" s="79"/>
      <c r="S198" s="9">
        <f t="shared" ref="S198:S205" si="86">O198*$C$354</f>
        <v>26225.727127867027</v>
      </c>
      <c r="T198" s="79"/>
      <c r="U198" s="9">
        <f t="shared" ref="U198:U205" si="87">O198*$C$355</f>
        <v>18521.662467267157</v>
      </c>
      <c r="V198" s="79"/>
      <c r="W198" s="9">
        <f t="shared" ref="W198:W205" si="88">O198*$C$356</f>
        <v>24084.851443959513</v>
      </c>
      <c r="X198" s="79"/>
      <c r="Y198" s="9">
        <f t="shared" ref="Y198:Y205" si="89">O198*$C$357</f>
        <v>0</v>
      </c>
      <c r="Z198" s="79"/>
      <c r="AA198" s="9">
        <f t="shared" ref="AA198:AA205" si="90">O198*$C$358</f>
        <v>1173.3645575262328</v>
      </c>
      <c r="AB198" s="6" t="s">
        <v>55</v>
      </c>
      <c r="AC198" s="9">
        <f t="shared" si="51"/>
        <v>554208.9</v>
      </c>
      <c r="AD198" s="9"/>
    </row>
    <row r="199" spans="1:30" x14ac:dyDescent="0.25">
      <c r="A199" s="49">
        <f t="shared" si="72"/>
        <v>163</v>
      </c>
      <c r="B199" s="49"/>
      <c r="C199" s="71">
        <v>341</v>
      </c>
      <c r="D199" s="72"/>
      <c r="E199" s="73" t="s">
        <v>56</v>
      </c>
      <c r="F199" s="73"/>
      <c r="G199" s="75"/>
      <c r="H199" s="73"/>
      <c r="I199" s="7">
        <v>10104125.6</v>
      </c>
      <c r="J199" s="74"/>
      <c r="K199" s="7">
        <v>0</v>
      </c>
      <c r="L199" s="19"/>
      <c r="M199" s="20"/>
      <c r="N199" s="19"/>
      <c r="O199" s="9">
        <f t="shared" si="49"/>
        <v>10104125.6</v>
      </c>
      <c r="P199" s="79"/>
      <c r="Q199" s="9">
        <f t="shared" si="85"/>
        <v>8827810.0596824214</v>
      </c>
      <c r="R199" s="79"/>
      <c r="S199" s="9">
        <f t="shared" si="86"/>
        <v>478137.4691949113</v>
      </c>
      <c r="T199" s="79"/>
      <c r="U199" s="9">
        <f t="shared" si="87"/>
        <v>337679.89631720679</v>
      </c>
      <c r="V199" s="79"/>
      <c r="W199" s="9">
        <f t="shared" si="88"/>
        <v>439105.83905655117</v>
      </c>
      <c r="X199" s="79"/>
      <c r="Y199" s="9">
        <f t="shared" si="89"/>
        <v>0</v>
      </c>
      <c r="Z199" s="79"/>
      <c r="AA199" s="9">
        <f t="shared" si="90"/>
        <v>21392.335748908907</v>
      </c>
      <c r="AB199" s="6" t="s">
        <v>55</v>
      </c>
      <c r="AC199" s="9">
        <f t="shared" si="51"/>
        <v>10104125.6</v>
      </c>
      <c r="AD199" s="9"/>
    </row>
    <row r="200" spans="1:30" x14ac:dyDescent="0.25">
      <c r="A200" s="49">
        <f t="shared" si="72"/>
        <v>164</v>
      </c>
      <c r="B200" s="49"/>
      <c r="C200" s="71">
        <v>342</v>
      </c>
      <c r="D200" s="72"/>
      <c r="E200" s="73" t="s">
        <v>94</v>
      </c>
      <c r="F200" s="73"/>
      <c r="G200" s="75"/>
      <c r="H200" s="73"/>
      <c r="I200" s="7">
        <v>192652.57</v>
      </c>
      <c r="J200" s="74"/>
      <c r="K200" s="7">
        <v>0</v>
      </c>
      <c r="L200" s="19"/>
      <c r="M200" s="20"/>
      <c r="N200" s="19"/>
      <c r="O200" s="9">
        <f t="shared" si="49"/>
        <v>192652.57</v>
      </c>
      <c r="P200" s="79"/>
      <c r="Q200" s="9">
        <f t="shared" si="85"/>
        <v>168317.41437078654</v>
      </c>
      <c r="R200" s="79"/>
      <c r="S200" s="9">
        <f t="shared" si="86"/>
        <v>9116.5149662921358</v>
      </c>
      <c r="T200" s="79"/>
      <c r="U200" s="9">
        <f t="shared" si="87"/>
        <v>6438.4492471910116</v>
      </c>
      <c r="V200" s="79"/>
      <c r="W200" s="9">
        <f t="shared" si="88"/>
        <v>8372.3096629213487</v>
      </c>
      <c r="X200" s="79"/>
      <c r="Y200" s="9">
        <f t="shared" si="89"/>
        <v>0</v>
      </c>
      <c r="Z200" s="79"/>
      <c r="AA200" s="9">
        <f t="shared" si="90"/>
        <v>407.88175280898884</v>
      </c>
      <c r="AB200" s="6" t="s">
        <v>55</v>
      </c>
      <c r="AC200" s="9">
        <f t="shared" si="51"/>
        <v>192652.57000000004</v>
      </c>
      <c r="AD200" s="9"/>
    </row>
    <row r="201" spans="1:30" x14ac:dyDescent="0.25">
      <c r="A201" s="49">
        <f t="shared" si="72"/>
        <v>165</v>
      </c>
      <c r="B201" s="49"/>
      <c r="C201" s="71">
        <v>343</v>
      </c>
      <c r="D201" s="72"/>
      <c r="E201" s="73" t="s">
        <v>87</v>
      </c>
      <c r="F201" s="73"/>
      <c r="G201" s="75"/>
      <c r="H201" s="73"/>
      <c r="I201" s="7">
        <v>127934338.47</v>
      </c>
      <c r="J201" s="74"/>
      <c r="K201" s="7">
        <v>0</v>
      </c>
      <c r="L201" s="19"/>
      <c r="M201" s="20"/>
      <c r="N201" s="19"/>
      <c r="O201" s="9">
        <f t="shared" si="49"/>
        <v>127934338.47</v>
      </c>
      <c r="P201" s="79"/>
      <c r="Q201" s="9">
        <f t="shared" si="85"/>
        <v>111774148.97972783</v>
      </c>
      <c r="R201" s="79"/>
      <c r="S201" s="9">
        <f t="shared" si="86"/>
        <v>6053982.6245994987</v>
      </c>
      <c r="T201" s="79"/>
      <c r="U201" s="9">
        <f t="shared" si="87"/>
        <v>4275565.8292648345</v>
      </c>
      <c r="V201" s="79"/>
      <c r="W201" s="9">
        <f t="shared" si="88"/>
        <v>5559779.9613668863</v>
      </c>
      <c r="X201" s="79"/>
      <c r="Y201" s="9">
        <f t="shared" si="89"/>
        <v>0</v>
      </c>
      <c r="Z201" s="79"/>
      <c r="AA201" s="9">
        <f t="shared" si="90"/>
        <v>270861.07504095091</v>
      </c>
      <c r="AB201" s="6" t="s">
        <v>55</v>
      </c>
      <c r="AC201" s="9">
        <f t="shared" si="51"/>
        <v>127934338.47000001</v>
      </c>
      <c r="AD201" s="9"/>
    </row>
    <row r="202" spans="1:30" x14ac:dyDescent="0.25">
      <c r="A202" s="49">
        <f t="shared" si="72"/>
        <v>166</v>
      </c>
      <c r="B202" s="49"/>
      <c r="C202" s="71">
        <v>344</v>
      </c>
      <c r="D202" s="72"/>
      <c r="E202" s="73" t="s">
        <v>88</v>
      </c>
      <c r="F202" s="73"/>
      <c r="G202" s="75"/>
      <c r="H202" s="73"/>
      <c r="I202" s="7">
        <v>31240927.489999998</v>
      </c>
      <c r="J202" s="74"/>
      <c r="K202" s="7">
        <v>0</v>
      </c>
      <c r="L202" s="19"/>
      <c r="M202" s="20"/>
      <c r="N202" s="19"/>
      <c r="O202" s="9">
        <f>+I202+K202</f>
        <v>31240927.489999998</v>
      </c>
      <c r="P202" s="79"/>
      <c r="Q202" s="9">
        <f t="shared" si="85"/>
        <v>27294689.80176089</v>
      </c>
      <c r="R202" s="79"/>
      <c r="S202" s="9">
        <f t="shared" si="86"/>
        <v>1478352.3678061101</v>
      </c>
      <c r="T202" s="79"/>
      <c r="U202" s="9">
        <f t="shared" si="87"/>
        <v>1044071.8547359087</v>
      </c>
      <c r="V202" s="79"/>
      <c r="W202" s="9">
        <f t="shared" si="88"/>
        <v>1357670.5418627542</v>
      </c>
      <c r="X202" s="79"/>
      <c r="Y202" s="9">
        <f t="shared" si="89"/>
        <v>0</v>
      </c>
      <c r="Z202" s="79"/>
      <c r="AA202" s="9">
        <f t="shared" si="90"/>
        <v>66142.923834339308</v>
      </c>
      <c r="AB202" s="6" t="s">
        <v>55</v>
      </c>
      <c r="AC202" s="9">
        <f t="shared" si="51"/>
        <v>31240927.490000002</v>
      </c>
      <c r="AD202" s="9"/>
    </row>
    <row r="203" spans="1:30" x14ac:dyDescent="0.25">
      <c r="A203" s="49">
        <f>+A202+1</f>
        <v>167</v>
      </c>
      <c r="B203" s="49"/>
      <c r="C203" s="71">
        <v>345</v>
      </c>
      <c r="D203" s="72"/>
      <c r="E203" s="73" t="s">
        <v>59</v>
      </c>
      <c r="F203" s="73"/>
      <c r="G203" s="75"/>
      <c r="H203" s="73"/>
      <c r="I203" s="7">
        <v>8889175.0899999999</v>
      </c>
      <c r="J203" s="74"/>
      <c r="K203" s="7">
        <v>0</v>
      </c>
      <c r="L203" s="19"/>
      <c r="M203" s="20"/>
      <c r="N203" s="19"/>
      <c r="O203" s="9">
        <f t="shared" si="49"/>
        <v>8889175.0899999999</v>
      </c>
      <c r="P203" s="79"/>
      <c r="Q203" s="9">
        <f t="shared" si="85"/>
        <v>7766327.5763100572</v>
      </c>
      <c r="R203" s="79"/>
      <c r="S203" s="9">
        <f t="shared" si="86"/>
        <v>420644.77907549444</v>
      </c>
      <c r="T203" s="79"/>
      <c r="U203" s="9">
        <f t="shared" si="87"/>
        <v>297076.2480166218</v>
      </c>
      <c r="V203" s="79"/>
      <c r="W203" s="9">
        <f t="shared" si="88"/>
        <v>386306.42976320919</v>
      </c>
      <c r="X203" s="79"/>
      <c r="Y203" s="9">
        <f t="shared" si="89"/>
        <v>0</v>
      </c>
      <c r="Z203" s="79"/>
      <c r="AA203" s="9">
        <f t="shared" si="90"/>
        <v>18820.056834617888</v>
      </c>
      <c r="AB203" s="6" t="s">
        <v>55</v>
      </c>
      <c r="AC203" s="9">
        <f t="shared" si="51"/>
        <v>8889175.0899999999</v>
      </c>
      <c r="AD203" s="9"/>
    </row>
    <row r="204" spans="1:30" x14ac:dyDescent="0.25">
      <c r="A204" s="49">
        <f>+A203+1</f>
        <v>168</v>
      </c>
      <c r="B204" s="49"/>
      <c r="C204" s="85">
        <v>345.02</v>
      </c>
      <c r="D204" s="72"/>
      <c r="E204" s="86" t="s">
        <v>66</v>
      </c>
      <c r="F204" s="73"/>
      <c r="G204" s="75"/>
      <c r="H204" s="73"/>
      <c r="I204" s="7">
        <v>1251651.97</v>
      </c>
      <c r="J204" s="74"/>
      <c r="K204" s="7">
        <v>0</v>
      </c>
      <c r="L204" s="19"/>
      <c r="M204" s="20"/>
      <c r="N204" s="19"/>
      <c r="O204" s="9">
        <f>+I204+K204</f>
        <v>1251651.97</v>
      </c>
      <c r="P204" s="79"/>
      <c r="Q204" s="9">
        <f t="shared" si="85"/>
        <v>1093547.9515404403</v>
      </c>
      <c r="R204" s="79"/>
      <c r="S204" s="9">
        <f t="shared" si="86"/>
        <v>59229.440422694774</v>
      </c>
      <c r="T204" s="79"/>
      <c r="U204" s="9">
        <f t="shared" si="87"/>
        <v>41830.211161946332</v>
      </c>
      <c r="V204" s="79"/>
      <c r="W204" s="9">
        <f t="shared" si="88"/>
        <v>54394.384061658464</v>
      </c>
      <c r="X204" s="79"/>
      <c r="Y204" s="9">
        <f t="shared" si="89"/>
        <v>0</v>
      </c>
      <c r="Z204" s="79"/>
      <c r="AA204" s="9">
        <f t="shared" si="90"/>
        <v>2649.9828132602843</v>
      </c>
      <c r="AB204" s="6" t="s">
        <v>55</v>
      </c>
      <c r="AC204" s="9">
        <f>SUM(Q204:AB204)</f>
        <v>1251651.9700000002</v>
      </c>
      <c r="AD204" s="9"/>
    </row>
    <row r="205" spans="1:30" x14ac:dyDescent="0.25">
      <c r="A205" s="49">
        <f>+A204+1</f>
        <v>169</v>
      </c>
      <c r="B205" s="49"/>
      <c r="C205" s="71">
        <v>346</v>
      </c>
      <c r="D205" s="72"/>
      <c r="E205" s="73" t="s">
        <v>82</v>
      </c>
      <c r="F205" s="73"/>
      <c r="G205" s="75"/>
      <c r="H205" s="73"/>
      <c r="I205" s="7">
        <v>3524993.77</v>
      </c>
      <c r="J205" s="74"/>
      <c r="K205" s="7">
        <v>0</v>
      </c>
      <c r="L205" s="19"/>
      <c r="M205" s="20"/>
      <c r="N205" s="19"/>
      <c r="O205" s="9">
        <f t="shared" si="49"/>
        <v>3524993.77</v>
      </c>
      <c r="P205" s="79"/>
      <c r="Q205" s="9">
        <f t="shared" si="85"/>
        <v>3079729.6762743993</v>
      </c>
      <c r="R205" s="79"/>
      <c r="S205" s="9">
        <f t="shared" si="86"/>
        <v>166806.27961667749</v>
      </c>
      <c r="T205" s="79"/>
      <c r="U205" s="9">
        <f t="shared" si="87"/>
        <v>117805.2983399573</v>
      </c>
      <c r="V205" s="79"/>
      <c r="W205" s="9">
        <f t="shared" si="88"/>
        <v>153189.44046429565</v>
      </c>
      <c r="X205" s="79"/>
      <c r="Y205" s="9">
        <f t="shared" si="89"/>
        <v>0</v>
      </c>
      <c r="Z205" s="79"/>
      <c r="AA205" s="9">
        <f t="shared" si="90"/>
        <v>7463.0753046708151</v>
      </c>
      <c r="AB205" s="6" t="s">
        <v>55</v>
      </c>
      <c r="AC205" s="9">
        <f t="shared" si="51"/>
        <v>3524993.7700000005</v>
      </c>
      <c r="AD205" s="9"/>
    </row>
    <row r="206" spans="1:30" x14ac:dyDescent="0.25">
      <c r="A206" s="49">
        <f>A205+1</f>
        <v>170</v>
      </c>
      <c r="C206" s="80"/>
      <c r="E206" s="88" t="s">
        <v>105</v>
      </c>
      <c r="G206" s="81"/>
      <c r="I206" s="34">
        <f>SUM(I38:I205)</f>
        <v>1229934809.1699998</v>
      </c>
      <c r="K206" s="34">
        <f>SUM(K38:K205)</f>
        <v>0</v>
      </c>
      <c r="O206" s="34">
        <f>SUM(O38:O205)</f>
        <v>1229934809.1699998</v>
      </c>
      <c r="Q206" s="34">
        <f>SUM(Q38:Q205)</f>
        <v>1074856898.548804</v>
      </c>
      <c r="S206" s="34">
        <f>SUM(S38:S205)</f>
        <v>58185571.167949483</v>
      </c>
      <c r="U206" s="34">
        <f>SUM(U38:U205)</f>
        <v>40853331.742827766</v>
      </c>
      <c r="W206" s="34">
        <f>SUM(W38:W205)</f>
        <v>53435728.623627104</v>
      </c>
      <c r="Y206" s="34">
        <f>SUM(Y38:Y205)</f>
        <v>0</v>
      </c>
      <c r="AA206" s="34">
        <f>SUM(AA38:AA205)</f>
        <v>2603279.086792089</v>
      </c>
      <c r="AB206" s="6"/>
      <c r="AC206" s="34">
        <f>SUM(AC38:AC205)</f>
        <v>1229934809.1699998</v>
      </c>
      <c r="AD206" s="7"/>
    </row>
    <row r="207" spans="1:30" x14ac:dyDescent="0.25">
      <c r="A207" s="49"/>
      <c r="C207" s="80"/>
      <c r="E207" s="88"/>
      <c r="G207" s="81"/>
      <c r="I207" s="7"/>
      <c r="K207" s="7"/>
      <c r="O207" s="14"/>
      <c r="Q207" s="14"/>
      <c r="S207" s="14"/>
      <c r="U207" s="14"/>
      <c r="W207" s="14"/>
      <c r="Y207" s="14"/>
      <c r="AA207" s="14"/>
      <c r="AB207" s="6"/>
      <c r="AC207" s="14"/>
      <c r="AD207" s="14"/>
    </row>
    <row r="208" spans="1:30" x14ac:dyDescent="0.25">
      <c r="A208" s="49">
        <f>+A206+1</f>
        <v>171</v>
      </c>
      <c r="C208" s="71"/>
      <c r="D208" s="72"/>
      <c r="E208" s="84" t="s">
        <v>106</v>
      </c>
      <c r="G208" s="16"/>
      <c r="I208" s="7"/>
      <c r="K208" s="7"/>
      <c r="O208" s="14"/>
      <c r="Q208" s="14"/>
      <c r="S208" s="14"/>
      <c r="U208" s="14"/>
      <c r="W208" s="14"/>
      <c r="Y208" s="14"/>
      <c r="AA208" s="14"/>
      <c r="AB208" s="6"/>
      <c r="AC208" s="14"/>
      <c r="AD208" s="14"/>
    </row>
    <row r="209" spans="1:30" x14ac:dyDescent="0.25">
      <c r="A209" s="49">
        <f>+A208+1</f>
        <v>172</v>
      </c>
      <c r="C209" s="71">
        <v>340</v>
      </c>
      <c r="D209" s="72"/>
      <c r="E209" s="73" t="s">
        <v>54</v>
      </c>
      <c r="G209" s="16" t="s">
        <v>47</v>
      </c>
      <c r="I209" s="7">
        <v>0</v>
      </c>
      <c r="K209" s="7">
        <v>0</v>
      </c>
      <c r="O209" s="9">
        <f t="shared" ref="O209:O215" si="91">+I209+K209</f>
        <v>0</v>
      </c>
      <c r="Q209" s="9">
        <f t="shared" ref="Q209:Q215" si="92">O209*$C$364</f>
        <v>0</v>
      </c>
      <c r="R209" s="79"/>
      <c r="S209" s="9">
        <f t="shared" ref="S209:S215" si="93">O209*$C$365</f>
        <v>0</v>
      </c>
      <c r="T209" s="79"/>
      <c r="U209" s="9">
        <f t="shared" ref="U209:U215" si="94">O209*$C$366</f>
        <v>0</v>
      </c>
      <c r="V209" s="79"/>
      <c r="W209" s="9">
        <f t="shared" ref="W209:W215" si="95">O209*$C$367</f>
        <v>0</v>
      </c>
      <c r="X209" s="79"/>
      <c r="Y209" s="9">
        <f t="shared" ref="Y209:Y215" si="96">O209*$C$368</f>
        <v>0</v>
      </c>
      <c r="Z209" s="79"/>
      <c r="AA209" s="9">
        <f t="shared" ref="AA209:AA215" si="97">O209*$C$369</f>
        <v>0</v>
      </c>
      <c r="AB209" s="6" t="s">
        <v>48</v>
      </c>
      <c r="AC209" s="9">
        <f>SUM(Q209:AB209)</f>
        <v>0</v>
      </c>
      <c r="AD209" s="14"/>
    </row>
    <row r="210" spans="1:30" x14ac:dyDescent="0.25">
      <c r="A210" s="49">
        <f t="shared" ref="A210:A215" si="98">+A209+1</f>
        <v>173</v>
      </c>
      <c r="C210" s="71">
        <v>341</v>
      </c>
      <c r="D210" s="72"/>
      <c r="E210" s="73" t="s">
        <v>56</v>
      </c>
      <c r="G210" s="81"/>
      <c r="I210" s="7">
        <v>7443639.8682300001</v>
      </c>
      <c r="K210" s="7">
        <v>0</v>
      </c>
      <c r="O210" s="9">
        <f t="shared" si="91"/>
        <v>7443639.8682300001</v>
      </c>
      <c r="Q210" s="9">
        <f t="shared" si="92"/>
        <v>6517185.0913081467</v>
      </c>
      <c r="R210" s="79"/>
      <c r="S210" s="9">
        <f t="shared" si="93"/>
        <v>352987.92846308538</v>
      </c>
      <c r="T210" s="79"/>
      <c r="U210" s="9">
        <f t="shared" si="94"/>
        <v>249294.26109471044</v>
      </c>
      <c r="V210" s="79"/>
      <c r="W210" s="9">
        <f t="shared" si="95"/>
        <v>324172.58736405801</v>
      </c>
      <c r="X210" s="79"/>
      <c r="Y210" s="9">
        <f t="shared" si="96"/>
        <v>0</v>
      </c>
      <c r="Z210" s="79"/>
      <c r="AA210" s="9">
        <f t="shared" si="97"/>
        <v>0</v>
      </c>
      <c r="AB210" s="6" t="s">
        <v>48</v>
      </c>
      <c r="AC210" s="9">
        <f t="shared" ref="AC210:AC215" si="99">SUM(Q210:AB210)</f>
        <v>7443639.8682300011</v>
      </c>
      <c r="AD210" s="14"/>
    </row>
    <row r="211" spans="1:30" x14ac:dyDescent="0.25">
      <c r="A211" s="49">
        <f t="shared" si="98"/>
        <v>174</v>
      </c>
      <c r="C211" s="71">
        <v>342</v>
      </c>
      <c r="D211" s="72"/>
      <c r="E211" s="73" t="s">
        <v>94</v>
      </c>
      <c r="G211" s="81"/>
      <c r="I211" s="7">
        <v>0</v>
      </c>
      <c r="K211" s="7">
        <v>0</v>
      </c>
      <c r="O211" s="9">
        <f t="shared" si="91"/>
        <v>0</v>
      </c>
      <c r="Q211" s="9">
        <f t="shared" si="92"/>
        <v>0</v>
      </c>
      <c r="R211" s="79"/>
      <c r="S211" s="9">
        <f t="shared" si="93"/>
        <v>0</v>
      </c>
      <c r="T211" s="79"/>
      <c r="U211" s="9">
        <f t="shared" si="94"/>
        <v>0</v>
      </c>
      <c r="V211" s="79"/>
      <c r="W211" s="9">
        <f t="shared" si="95"/>
        <v>0</v>
      </c>
      <c r="X211" s="79"/>
      <c r="Y211" s="9">
        <f t="shared" si="96"/>
        <v>0</v>
      </c>
      <c r="Z211" s="79"/>
      <c r="AA211" s="9">
        <f t="shared" si="97"/>
        <v>0</v>
      </c>
      <c r="AB211" s="6" t="s">
        <v>48</v>
      </c>
      <c r="AC211" s="9">
        <f t="shared" si="99"/>
        <v>0</v>
      </c>
      <c r="AD211" s="14"/>
    </row>
    <row r="212" spans="1:30" x14ac:dyDescent="0.25">
      <c r="A212" s="49">
        <f t="shared" si="98"/>
        <v>175</v>
      </c>
      <c r="C212" s="71">
        <v>343</v>
      </c>
      <c r="D212" s="72"/>
      <c r="E212" s="73" t="s">
        <v>87</v>
      </c>
      <c r="G212" s="81"/>
      <c r="I212" s="7">
        <v>0</v>
      </c>
      <c r="K212" s="7">
        <v>0</v>
      </c>
      <c r="O212" s="9">
        <f t="shared" si="91"/>
        <v>0</v>
      </c>
      <c r="Q212" s="9">
        <f t="shared" si="92"/>
        <v>0</v>
      </c>
      <c r="R212" s="79"/>
      <c r="S212" s="9">
        <f t="shared" si="93"/>
        <v>0</v>
      </c>
      <c r="T212" s="79"/>
      <c r="U212" s="9">
        <f t="shared" si="94"/>
        <v>0</v>
      </c>
      <c r="V212" s="79"/>
      <c r="W212" s="9">
        <f t="shared" si="95"/>
        <v>0</v>
      </c>
      <c r="X212" s="79"/>
      <c r="Y212" s="9">
        <f t="shared" si="96"/>
        <v>0</v>
      </c>
      <c r="Z212" s="79"/>
      <c r="AA212" s="9">
        <f t="shared" si="97"/>
        <v>0</v>
      </c>
      <c r="AB212" s="6" t="s">
        <v>48</v>
      </c>
      <c r="AC212" s="9">
        <f t="shared" si="99"/>
        <v>0</v>
      </c>
      <c r="AD212" s="14"/>
    </row>
    <row r="213" spans="1:30" x14ac:dyDescent="0.25">
      <c r="A213" s="49">
        <f t="shared" si="98"/>
        <v>176</v>
      </c>
      <c r="C213" s="71">
        <v>344</v>
      </c>
      <c r="D213" s="72"/>
      <c r="E213" s="73" t="s">
        <v>88</v>
      </c>
      <c r="G213" s="81"/>
      <c r="I213" s="7">
        <v>238220232.53013</v>
      </c>
      <c r="K213" s="7">
        <v>0</v>
      </c>
      <c r="O213" s="9">
        <f t="shared" si="91"/>
        <v>238220232.53013</v>
      </c>
      <c r="Q213" s="9">
        <f t="shared" si="92"/>
        <v>208570722.84214273</v>
      </c>
      <c r="R213" s="79"/>
      <c r="S213" s="9">
        <f t="shared" si="93"/>
        <v>11296740.289344534</v>
      </c>
      <c r="T213" s="79"/>
      <c r="U213" s="9">
        <f t="shared" si="94"/>
        <v>7978211.9900610251</v>
      </c>
      <c r="V213" s="79"/>
      <c r="W213" s="9">
        <f t="shared" si="95"/>
        <v>10374557.408581717</v>
      </c>
      <c r="X213" s="79"/>
      <c r="Y213" s="9">
        <f t="shared" si="96"/>
        <v>0</v>
      </c>
      <c r="Z213" s="79"/>
      <c r="AA213" s="9">
        <f t="shared" si="97"/>
        <v>0</v>
      </c>
      <c r="AB213" s="6" t="s">
        <v>48</v>
      </c>
      <c r="AC213" s="9">
        <f t="shared" si="99"/>
        <v>238220232.53012997</v>
      </c>
      <c r="AD213" s="14"/>
    </row>
    <row r="214" spans="1:30" x14ac:dyDescent="0.25">
      <c r="A214" s="49">
        <f t="shared" si="98"/>
        <v>177</v>
      </c>
      <c r="C214" s="71">
        <v>345</v>
      </c>
      <c r="D214" s="72"/>
      <c r="E214" s="73" t="s">
        <v>59</v>
      </c>
      <c r="G214" s="81"/>
      <c r="I214" s="7">
        <v>33394167.798980005</v>
      </c>
      <c r="K214" s="7">
        <v>0</v>
      </c>
      <c r="O214" s="9">
        <f t="shared" si="91"/>
        <v>33394167.798980005</v>
      </c>
      <c r="Q214" s="9">
        <f t="shared" si="92"/>
        <v>29237842.82539532</v>
      </c>
      <c r="R214" s="79"/>
      <c r="S214" s="9">
        <f t="shared" si="93"/>
        <v>1583598.659094397</v>
      </c>
      <c r="T214" s="79"/>
      <c r="U214" s="9">
        <f t="shared" si="94"/>
        <v>1118401.0153219653</v>
      </c>
      <c r="V214" s="79"/>
      <c r="W214" s="9">
        <f t="shared" si="95"/>
        <v>1454325.2991683239</v>
      </c>
      <c r="X214" s="79"/>
      <c r="Y214" s="9">
        <f t="shared" si="96"/>
        <v>0</v>
      </c>
      <c r="Z214" s="79"/>
      <c r="AA214" s="9">
        <f t="shared" si="97"/>
        <v>0</v>
      </c>
      <c r="AB214" s="6" t="s">
        <v>48</v>
      </c>
      <c r="AC214" s="9">
        <f t="shared" si="99"/>
        <v>33394167.798980005</v>
      </c>
      <c r="AD214" s="14"/>
    </row>
    <row r="215" spans="1:30" x14ac:dyDescent="0.25">
      <c r="A215" s="49">
        <f t="shared" si="98"/>
        <v>178</v>
      </c>
      <c r="C215" s="71">
        <v>346</v>
      </c>
      <c r="D215" s="72"/>
      <c r="E215" s="73" t="s">
        <v>82</v>
      </c>
      <c r="G215" s="81"/>
      <c r="I215" s="7">
        <v>634135.61719999998</v>
      </c>
      <c r="K215" s="7">
        <v>0</v>
      </c>
      <c r="O215" s="9">
        <f t="shared" si="91"/>
        <v>634135.61719999998</v>
      </c>
      <c r="Q215" s="9">
        <f t="shared" si="92"/>
        <v>555209.44906568271</v>
      </c>
      <c r="R215" s="79"/>
      <c r="S215" s="9">
        <f t="shared" si="93"/>
        <v>30071.607686914442</v>
      </c>
      <c r="T215" s="79"/>
      <c r="U215" s="9">
        <f t="shared" si="94"/>
        <v>21237.777877787499</v>
      </c>
      <c r="V215" s="79"/>
      <c r="W215" s="9">
        <f t="shared" si="95"/>
        <v>27616.782569615305</v>
      </c>
      <c r="X215" s="79"/>
      <c r="Y215" s="9">
        <f t="shared" si="96"/>
        <v>0</v>
      </c>
      <c r="Z215" s="79"/>
      <c r="AA215" s="9">
        <f t="shared" si="97"/>
        <v>0</v>
      </c>
      <c r="AB215" s="6" t="s">
        <v>48</v>
      </c>
      <c r="AC215" s="9">
        <f t="shared" si="99"/>
        <v>634135.61719999986</v>
      </c>
      <c r="AD215" s="14"/>
    </row>
    <row r="216" spans="1:30" x14ac:dyDescent="0.25">
      <c r="A216" s="49"/>
      <c r="C216" s="80"/>
      <c r="E216" s="88"/>
      <c r="G216" s="81"/>
      <c r="I216" s="7"/>
      <c r="K216" s="7"/>
      <c r="O216" s="14"/>
      <c r="Q216" s="14"/>
      <c r="S216" s="14"/>
      <c r="U216" s="14"/>
      <c r="W216" s="14"/>
      <c r="Y216" s="14"/>
      <c r="AA216" s="14"/>
      <c r="AB216" s="6"/>
      <c r="AC216" s="14"/>
      <c r="AD216" s="14"/>
    </row>
    <row r="217" spans="1:30" x14ac:dyDescent="0.25">
      <c r="A217" s="49">
        <f>+A215+1</f>
        <v>179</v>
      </c>
      <c r="C217" s="71"/>
      <c r="D217" s="72"/>
      <c r="E217" s="84" t="s">
        <v>107</v>
      </c>
      <c r="G217" s="16"/>
      <c r="I217" s="7"/>
      <c r="K217" s="7"/>
      <c r="O217" s="14"/>
      <c r="Q217" s="14"/>
      <c r="S217" s="14"/>
      <c r="U217" s="14"/>
      <c r="W217" s="14"/>
      <c r="Y217" s="14"/>
      <c r="AA217" s="14"/>
      <c r="AB217" s="6"/>
      <c r="AC217" s="14"/>
      <c r="AD217" s="14"/>
    </row>
    <row r="218" spans="1:30" x14ac:dyDescent="0.25">
      <c r="A218" s="49">
        <f>+A217+1</f>
        <v>180</v>
      </c>
      <c r="C218" s="71">
        <v>340</v>
      </c>
      <c r="D218" s="72"/>
      <c r="E218" s="73" t="s">
        <v>54</v>
      </c>
      <c r="G218" s="16" t="s">
        <v>47</v>
      </c>
      <c r="I218" s="7">
        <v>0</v>
      </c>
      <c r="K218" s="7">
        <v>0</v>
      </c>
      <c r="O218" s="9">
        <f t="shared" ref="O218:O224" si="100">+I218+K218</f>
        <v>0</v>
      </c>
      <c r="Q218" s="9">
        <f t="shared" ref="Q218:Q224" si="101">O218*$C$364</f>
        <v>0</v>
      </c>
      <c r="R218" s="79"/>
      <c r="S218" s="9">
        <f t="shared" ref="S218:S224" si="102">O218*$C$365</f>
        <v>0</v>
      </c>
      <c r="T218" s="79"/>
      <c r="U218" s="9">
        <f t="shared" ref="U218:U224" si="103">O218*$C$366</f>
        <v>0</v>
      </c>
      <c r="V218" s="79"/>
      <c r="W218" s="9">
        <f t="shared" ref="W218:W224" si="104">O218*$C$367</f>
        <v>0</v>
      </c>
      <c r="X218" s="79"/>
      <c r="Y218" s="9">
        <f t="shared" ref="Y218:Y224" si="105">O218*$C$368</f>
        <v>0</v>
      </c>
      <c r="Z218" s="79"/>
      <c r="AA218" s="9">
        <f t="shared" ref="AA218:AA224" si="106">O218*$C$369</f>
        <v>0</v>
      </c>
      <c r="AB218" s="6" t="s">
        <v>48</v>
      </c>
      <c r="AC218" s="9">
        <f t="shared" ref="AC218:AC224" si="107">SUM(Q218:AB218)</f>
        <v>0</v>
      </c>
      <c r="AD218" s="14"/>
    </row>
    <row r="219" spans="1:30" x14ac:dyDescent="0.25">
      <c r="A219" s="49">
        <f t="shared" ref="A219:A224" si="108">+A218+1</f>
        <v>181</v>
      </c>
      <c r="C219" s="71">
        <v>341</v>
      </c>
      <c r="D219" s="72"/>
      <c r="E219" s="73" t="s">
        <v>56</v>
      </c>
      <c r="G219" s="81"/>
      <c r="I219" s="7">
        <v>3911206.4426000002</v>
      </c>
      <c r="K219" s="7">
        <v>0</v>
      </c>
      <c r="O219" s="9">
        <f t="shared" si="100"/>
        <v>3911206.4426000002</v>
      </c>
      <c r="Q219" s="9">
        <f t="shared" si="101"/>
        <v>3424407.5167492344</v>
      </c>
      <c r="R219" s="79"/>
      <c r="S219" s="9">
        <f t="shared" si="102"/>
        <v>185474.94027181331</v>
      </c>
      <c r="T219" s="79"/>
      <c r="U219" s="9">
        <f t="shared" si="103"/>
        <v>130989.85675789956</v>
      </c>
      <c r="V219" s="79"/>
      <c r="W219" s="9">
        <f t="shared" si="104"/>
        <v>170334.12882105302</v>
      </c>
      <c r="X219" s="79"/>
      <c r="Y219" s="9">
        <f t="shared" si="105"/>
        <v>0</v>
      </c>
      <c r="Z219" s="79"/>
      <c r="AA219" s="9">
        <f t="shared" si="106"/>
        <v>0</v>
      </c>
      <c r="AB219" s="6" t="s">
        <v>48</v>
      </c>
      <c r="AC219" s="9">
        <f t="shared" si="107"/>
        <v>3911206.4426000006</v>
      </c>
      <c r="AD219" s="14"/>
    </row>
    <row r="220" spans="1:30" x14ac:dyDescent="0.25">
      <c r="A220" s="49">
        <f t="shared" si="108"/>
        <v>182</v>
      </c>
      <c r="C220" s="71">
        <v>342</v>
      </c>
      <c r="D220" s="72"/>
      <c r="E220" s="73" t="s">
        <v>94</v>
      </c>
      <c r="G220" s="81"/>
      <c r="I220" s="7">
        <v>0</v>
      </c>
      <c r="K220" s="7">
        <v>0</v>
      </c>
      <c r="O220" s="9">
        <f t="shared" si="100"/>
        <v>0</v>
      </c>
      <c r="Q220" s="9">
        <f t="shared" si="101"/>
        <v>0</v>
      </c>
      <c r="R220" s="79"/>
      <c r="S220" s="9">
        <f t="shared" si="102"/>
        <v>0</v>
      </c>
      <c r="T220" s="79"/>
      <c r="U220" s="9">
        <f t="shared" si="103"/>
        <v>0</v>
      </c>
      <c r="V220" s="79"/>
      <c r="W220" s="9">
        <f t="shared" si="104"/>
        <v>0</v>
      </c>
      <c r="X220" s="79"/>
      <c r="Y220" s="9">
        <f t="shared" si="105"/>
        <v>0</v>
      </c>
      <c r="Z220" s="79"/>
      <c r="AA220" s="9">
        <f t="shared" si="106"/>
        <v>0</v>
      </c>
      <c r="AB220" s="6" t="s">
        <v>48</v>
      </c>
      <c r="AC220" s="9">
        <f t="shared" si="107"/>
        <v>0</v>
      </c>
      <c r="AD220" s="14"/>
    </row>
    <row r="221" spans="1:30" x14ac:dyDescent="0.25">
      <c r="A221" s="49">
        <f t="shared" si="108"/>
        <v>183</v>
      </c>
      <c r="C221" s="71">
        <v>343</v>
      </c>
      <c r="D221" s="72"/>
      <c r="E221" s="73" t="s">
        <v>87</v>
      </c>
      <c r="G221" s="81"/>
      <c r="I221" s="7">
        <v>0</v>
      </c>
      <c r="K221" s="7">
        <v>0</v>
      </c>
      <c r="O221" s="9">
        <f t="shared" si="100"/>
        <v>0</v>
      </c>
      <c r="Q221" s="9">
        <f t="shared" si="101"/>
        <v>0</v>
      </c>
      <c r="R221" s="79"/>
      <c r="S221" s="9">
        <f t="shared" si="102"/>
        <v>0</v>
      </c>
      <c r="T221" s="79"/>
      <c r="U221" s="9">
        <f t="shared" si="103"/>
        <v>0</v>
      </c>
      <c r="V221" s="79"/>
      <c r="W221" s="9">
        <f t="shared" si="104"/>
        <v>0</v>
      </c>
      <c r="X221" s="79"/>
      <c r="Y221" s="9">
        <f t="shared" si="105"/>
        <v>0</v>
      </c>
      <c r="Z221" s="79"/>
      <c r="AA221" s="9">
        <f t="shared" si="106"/>
        <v>0</v>
      </c>
      <c r="AB221" s="6" t="s">
        <v>48</v>
      </c>
      <c r="AC221" s="9">
        <f t="shared" si="107"/>
        <v>0</v>
      </c>
      <c r="AD221" s="14"/>
    </row>
    <row r="222" spans="1:30" x14ac:dyDescent="0.25">
      <c r="A222" s="49">
        <f t="shared" si="108"/>
        <v>184</v>
      </c>
      <c r="C222" s="71">
        <v>344</v>
      </c>
      <c r="D222" s="72"/>
      <c r="E222" s="73" t="s">
        <v>88</v>
      </c>
      <c r="G222" s="81"/>
      <c r="I222" s="7">
        <v>114669585.26976001</v>
      </c>
      <c r="K222" s="7">
        <v>0</v>
      </c>
      <c r="O222" s="9">
        <f t="shared" si="100"/>
        <v>114669585.26976001</v>
      </c>
      <c r="Q222" s="9">
        <f t="shared" si="101"/>
        <v>100397510.46207879</v>
      </c>
      <c r="R222" s="79"/>
      <c r="S222" s="9">
        <f t="shared" si="102"/>
        <v>5437793.8856032547</v>
      </c>
      <c r="T222" s="79"/>
      <c r="U222" s="9">
        <f t="shared" si="103"/>
        <v>3840388.5781566165</v>
      </c>
      <c r="V222" s="79"/>
      <c r="W222" s="9">
        <f t="shared" si="104"/>
        <v>4993892.3439213568</v>
      </c>
      <c r="X222" s="79"/>
      <c r="Y222" s="9">
        <f t="shared" si="105"/>
        <v>0</v>
      </c>
      <c r="Z222" s="79"/>
      <c r="AA222" s="9">
        <f t="shared" si="106"/>
        <v>0</v>
      </c>
      <c r="AB222" s="6" t="s">
        <v>48</v>
      </c>
      <c r="AC222" s="9">
        <f t="shared" si="107"/>
        <v>114669585.26976003</v>
      </c>
      <c r="AD222" s="14"/>
    </row>
    <row r="223" spans="1:30" x14ac:dyDescent="0.25">
      <c r="A223" s="49">
        <f t="shared" si="108"/>
        <v>185</v>
      </c>
      <c r="C223" s="71">
        <v>345</v>
      </c>
      <c r="D223" s="72"/>
      <c r="E223" s="73" t="s">
        <v>59</v>
      </c>
      <c r="G223" s="81"/>
      <c r="I223" s="7">
        <v>12255282.86929</v>
      </c>
      <c r="K223" s="7">
        <v>0</v>
      </c>
      <c r="O223" s="9">
        <f t="shared" si="100"/>
        <v>12255282.86929</v>
      </c>
      <c r="Q223" s="9">
        <f t="shared" si="101"/>
        <v>10729958.490656123</v>
      </c>
      <c r="R223" s="79"/>
      <c r="S223" s="9">
        <f t="shared" si="102"/>
        <v>581162.8436275319</v>
      </c>
      <c r="T223" s="79"/>
      <c r="U223" s="9">
        <f t="shared" si="103"/>
        <v>410440.55616473465</v>
      </c>
      <c r="V223" s="79"/>
      <c r="W223" s="9">
        <f t="shared" si="104"/>
        <v>533720.97884161095</v>
      </c>
      <c r="X223" s="79"/>
      <c r="Y223" s="9">
        <f t="shared" si="105"/>
        <v>0</v>
      </c>
      <c r="Z223" s="79"/>
      <c r="AA223" s="9">
        <f t="shared" si="106"/>
        <v>0</v>
      </c>
      <c r="AB223" s="6" t="s">
        <v>48</v>
      </c>
      <c r="AC223" s="9">
        <f t="shared" si="107"/>
        <v>12255282.869289998</v>
      </c>
      <c r="AD223" s="14"/>
    </row>
    <row r="224" spans="1:30" x14ac:dyDescent="0.25">
      <c r="A224" s="49">
        <f t="shared" si="108"/>
        <v>186</v>
      </c>
      <c r="C224" s="71">
        <v>346</v>
      </c>
      <c r="D224" s="72"/>
      <c r="E224" s="73" t="s">
        <v>82</v>
      </c>
      <c r="G224" s="81"/>
      <c r="I224" s="7">
        <v>456444.68313999998</v>
      </c>
      <c r="K224" s="7">
        <v>0</v>
      </c>
      <c r="O224" s="9">
        <f t="shared" si="100"/>
        <v>456444.68313999998</v>
      </c>
      <c r="Q224" s="9">
        <f t="shared" si="101"/>
        <v>399634.39078551653</v>
      </c>
      <c r="R224" s="79"/>
      <c r="S224" s="9">
        <f t="shared" si="102"/>
        <v>21645.252324369914</v>
      </c>
      <c r="T224" s="79"/>
      <c r="U224" s="9">
        <f t="shared" si="103"/>
        <v>15286.747079161565</v>
      </c>
      <c r="V224" s="79"/>
      <c r="W224" s="9">
        <f t="shared" si="104"/>
        <v>19878.292950951964</v>
      </c>
      <c r="X224" s="79"/>
      <c r="Y224" s="9">
        <f t="shared" si="105"/>
        <v>0</v>
      </c>
      <c r="Z224" s="79"/>
      <c r="AA224" s="9">
        <f t="shared" si="106"/>
        <v>0</v>
      </c>
      <c r="AB224" s="6" t="s">
        <v>48</v>
      </c>
      <c r="AC224" s="9">
        <f t="shared" si="107"/>
        <v>456444.68313999998</v>
      </c>
      <c r="AD224" s="14"/>
    </row>
    <row r="225" spans="1:30" x14ac:dyDescent="0.25">
      <c r="A225" s="49"/>
      <c r="C225" s="71"/>
      <c r="D225" s="72"/>
      <c r="E225" s="86"/>
      <c r="G225" s="81"/>
      <c r="I225" s="7"/>
      <c r="K225" s="7"/>
      <c r="O225" s="9"/>
      <c r="Q225" s="9"/>
      <c r="R225" s="79"/>
      <c r="S225" s="9"/>
      <c r="T225" s="79"/>
      <c r="U225" s="9"/>
      <c r="V225" s="79"/>
      <c r="W225" s="9"/>
      <c r="X225" s="79"/>
      <c r="Y225" s="9"/>
      <c r="Z225" s="79"/>
      <c r="AA225" s="9"/>
      <c r="AB225" s="6"/>
      <c r="AC225" s="9"/>
      <c r="AD225" s="14"/>
    </row>
    <row r="226" spans="1:30" x14ac:dyDescent="0.25">
      <c r="A226" s="49">
        <f>+A224+1</f>
        <v>187</v>
      </c>
      <c r="C226" s="71"/>
      <c r="D226" s="72"/>
      <c r="E226" s="84" t="s">
        <v>108</v>
      </c>
      <c r="G226" s="81"/>
      <c r="I226" s="7"/>
      <c r="K226" s="7"/>
      <c r="O226" s="9"/>
      <c r="Q226" s="9"/>
      <c r="R226" s="79"/>
      <c r="S226" s="9"/>
      <c r="T226" s="79"/>
      <c r="U226" s="9"/>
      <c r="V226" s="79"/>
      <c r="W226" s="9"/>
      <c r="X226" s="79"/>
      <c r="Y226" s="9"/>
      <c r="Z226" s="79"/>
      <c r="AA226" s="9"/>
      <c r="AB226" s="6"/>
      <c r="AC226" s="9"/>
      <c r="AD226" s="14"/>
    </row>
    <row r="227" spans="1:30" x14ac:dyDescent="0.25">
      <c r="A227" s="49">
        <f>A226+1</f>
        <v>188</v>
      </c>
      <c r="C227" s="85">
        <v>338.21</v>
      </c>
      <c r="D227" s="85"/>
      <c r="E227" s="86" t="s">
        <v>56</v>
      </c>
      <c r="G227" s="16" t="s">
        <v>47</v>
      </c>
      <c r="I227" s="7">
        <v>13287026.18217</v>
      </c>
      <c r="K227" s="7">
        <v>0</v>
      </c>
      <c r="O227" s="9">
        <f t="shared" ref="O227:O240" si="109">+I227+K227</f>
        <v>13287026.18217</v>
      </c>
      <c r="Q227" s="9">
        <f t="shared" ref="Q227:Q240" si="110">O227*$C$364</f>
        <v>11633288.347525906</v>
      </c>
      <c r="R227" s="79"/>
      <c r="S227" s="9">
        <f t="shared" ref="S227:S240" si="111">O227*$C$365</f>
        <v>630089.57049318193</v>
      </c>
      <c r="T227" s="79"/>
      <c r="U227" s="9">
        <f t="shared" ref="U227:U240" si="112">O227*$C$366</f>
        <v>444994.57696329709</v>
      </c>
      <c r="V227" s="79"/>
      <c r="W227" s="9">
        <f t="shared" ref="W227:W240" si="113">O227*$C$367</f>
        <v>578653.68718761613</v>
      </c>
      <c r="X227" s="79"/>
      <c r="Y227" s="9">
        <f t="shared" ref="Y227:Y240" si="114">O227*$C$368</f>
        <v>0</v>
      </c>
      <c r="Z227" s="79"/>
      <c r="AA227" s="9">
        <f t="shared" ref="AA227:AA240" si="115">O227*$C$369</f>
        <v>0</v>
      </c>
      <c r="AB227" s="6" t="s">
        <v>48</v>
      </c>
      <c r="AC227" s="9">
        <f t="shared" ref="AC227:AC240" si="116">SUM(Q227:AB227)</f>
        <v>13287026.18217</v>
      </c>
      <c r="AD227" s="14"/>
    </row>
    <row r="228" spans="1:30" x14ac:dyDescent="0.25">
      <c r="A228" s="49">
        <f>A227+1</f>
        <v>189</v>
      </c>
      <c r="C228" s="85">
        <v>338.23</v>
      </c>
      <c r="D228" s="85"/>
      <c r="E228" s="86" t="s">
        <v>109</v>
      </c>
      <c r="G228" s="16"/>
      <c r="I228" s="7">
        <v>61079033.19459001</v>
      </c>
      <c r="K228" s="7">
        <v>0</v>
      </c>
      <c r="O228" s="9">
        <f t="shared" si="109"/>
        <v>61079033.19459001</v>
      </c>
      <c r="Q228" s="9">
        <f t="shared" si="110"/>
        <v>53476977.872916847</v>
      </c>
      <c r="R228" s="79"/>
      <c r="S228" s="9">
        <f t="shared" si="111"/>
        <v>2896454.1248034718</v>
      </c>
      <c r="T228" s="79"/>
      <c r="U228" s="9">
        <f t="shared" si="112"/>
        <v>2045592.3067440533</v>
      </c>
      <c r="V228" s="79"/>
      <c r="W228" s="9">
        <f t="shared" si="113"/>
        <v>2660008.8901256374</v>
      </c>
      <c r="X228" s="79"/>
      <c r="Y228" s="9">
        <f t="shared" si="114"/>
        <v>0</v>
      </c>
      <c r="Z228" s="79"/>
      <c r="AA228" s="9">
        <f t="shared" si="115"/>
        <v>0</v>
      </c>
      <c r="AB228" s="6" t="s">
        <v>48</v>
      </c>
      <c r="AC228" s="9">
        <f t="shared" si="116"/>
        <v>61079033.19459001</v>
      </c>
      <c r="AD228" s="14"/>
    </row>
    <row r="229" spans="1:30" x14ac:dyDescent="0.25">
      <c r="A229" s="49">
        <f t="shared" ref="A229:A234" si="117">A228+1</f>
        <v>190</v>
      </c>
      <c r="C229" s="85">
        <v>338.26</v>
      </c>
      <c r="D229" s="85"/>
      <c r="E229" s="86" t="s">
        <v>110</v>
      </c>
      <c r="G229" s="16"/>
      <c r="I229" s="7">
        <v>6687258.1002799999</v>
      </c>
      <c r="K229" s="7">
        <v>0</v>
      </c>
      <c r="O229" s="9">
        <f t="shared" si="109"/>
        <v>6687258.1002799999</v>
      </c>
      <c r="Q229" s="9">
        <f t="shared" si="110"/>
        <v>5854944.5653444417</v>
      </c>
      <c r="R229" s="79"/>
      <c r="S229" s="9">
        <f t="shared" si="111"/>
        <v>317119.23544161546</v>
      </c>
      <c r="T229" s="79"/>
      <c r="U229" s="9">
        <f t="shared" si="112"/>
        <v>223962.34857817387</v>
      </c>
      <c r="V229" s="79"/>
      <c r="W229" s="9">
        <f t="shared" si="113"/>
        <v>291231.95091576927</v>
      </c>
      <c r="X229" s="79"/>
      <c r="Y229" s="9">
        <f t="shared" si="114"/>
        <v>0</v>
      </c>
      <c r="Z229" s="79"/>
      <c r="AA229" s="9">
        <f t="shared" si="115"/>
        <v>0</v>
      </c>
      <c r="AB229" s="6" t="s">
        <v>48</v>
      </c>
      <c r="AC229" s="9">
        <f t="shared" si="116"/>
        <v>6687258.1002800008</v>
      </c>
      <c r="AD229" s="14"/>
    </row>
    <row r="230" spans="1:30" x14ac:dyDescent="0.25">
      <c r="A230" s="49">
        <f t="shared" si="117"/>
        <v>191</v>
      </c>
      <c r="C230" s="85">
        <v>338.27</v>
      </c>
      <c r="D230" s="85"/>
      <c r="E230" s="86" t="s">
        <v>111</v>
      </c>
      <c r="G230" s="16"/>
      <c r="I230" s="7">
        <v>3510976.9583800002</v>
      </c>
      <c r="K230" s="7">
        <v>0</v>
      </c>
      <c r="O230" s="9">
        <f t="shared" si="109"/>
        <v>3510976.9583800002</v>
      </c>
      <c r="Q230" s="9">
        <f t="shared" si="110"/>
        <v>3073991.635025396</v>
      </c>
      <c r="R230" s="79"/>
      <c r="S230" s="9">
        <f t="shared" si="111"/>
        <v>166495.49217308892</v>
      </c>
      <c r="T230" s="79"/>
      <c r="U230" s="9">
        <f t="shared" si="112"/>
        <v>117585.80775725021</v>
      </c>
      <c r="V230" s="79"/>
      <c r="W230" s="9">
        <f t="shared" si="113"/>
        <v>152904.02342426532</v>
      </c>
      <c r="X230" s="79"/>
      <c r="Y230" s="9">
        <f t="shared" si="114"/>
        <v>0</v>
      </c>
      <c r="Z230" s="79"/>
      <c r="AA230" s="9">
        <f t="shared" si="115"/>
        <v>0</v>
      </c>
      <c r="AB230" s="6" t="s">
        <v>48</v>
      </c>
      <c r="AC230" s="9">
        <f t="shared" si="116"/>
        <v>3510976.9583800002</v>
      </c>
      <c r="AD230" s="14"/>
    </row>
    <row r="231" spans="1:30" x14ac:dyDescent="0.25">
      <c r="A231" s="49">
        <f t="shared" si="117"/>
        <v>192</v>
      </c>
      <c r="C231" s="85">
        <v>338.28</v>
      </c>
      <c r="D231" s="85"/>
      <c r="E231" s="86" t="s">
        <v>112</v>
      </c>
      <c r="G231" s="16"/>
      <c r="I231" s="7">
        <v>434131.96029000002</v>
      </c>
      <c r="K231" s="7">
        <v>0</v>
      </c>
      <c r="O231" s="9">
        <f t="shared" si="109"/>
        <v>434131.96029000002</v>
      </c>
      <c r="Q231" s="9">
        <f t="shared" si="110"/>
        <v>380098.7674508685</v>
      </c>
      <c r="R231" s="79"/>
      <c r="S231" s="9">
        <f t="shared" si="111"/>
        <v>20587.151454819752</v>
      </c>
      <c r="T231" s="79"/>
      <c r="U231" s="9">
        <f t="shared" si="112"/>
        <v>14539.473721722192</v>
      </c>
      <c r="V231" s="79"/>
      <c r="W231" s="9">
        <f t="shared" si="113"/>
        <v>18906.567662589568</v>
      </c>
      <c r="X231" s="79"/>
      <c r="Y231" s="9">
        <f t="shared" si="114"/>
        <v>0</v>
      </c>
      <c r="Z231" s="79"/>
      <c r="AA231" s="9">
        <f t="shared" si="115"/>
        <v>0</v>
      </c>
      <c r="AB231" s="6" t="s">
        <v>48</v>
      </c>
      <c r="AC231" s="9">
        <f t="shared" si="116"/>
        <v>434131.96029000002</v>
      </c>
      <c r="AD231" s="14"/>
    </row>
    <row r="232" spans="1:30" x14ac:dyDescent="0.25">
      <c r="A232" s="49">
        <f t="shared" si="117"/>
        <v>193</v>
      </c>
      <c r="C232" s="85">
        <v>338.29</v>
      </c>
      <c r="D232" s="85"/>
      <c r="E232" s="86" t="s">
        <v>113</v>
      </c>
      <c r="G232" s="16"/>
      <c r="I232" s="7">
        <v>560898.85505000001</v>
      </c>
      <c r="K232" s="7">
        <v>0</v>
      </c>
      <c r="O232" s="9">
        <f t="shared" si="109"/>
        <v>560898.85505000001</v>
      </c>
      <c r="Q232" s="9">
        <f t="shared" si="110"/>
        <v>491087.92480215663</v>
      </c>
      <c r="R232" s="79"/>
      <c r="S232" s="9">
        <f t="shared" si="111"/>
        <v>26598.61686302879</v>
      </c>
      <c r="T232" s="79"/>
      <c r="U232" s="9">
        <f t="shared" si="112"/>
        <v>18785.012184073908</v>
      </c>
      <c r="V232" s="79"/>
      <c r="W232" s="9">
        <f t="shared" si="113"/>
        <v>24427.301200740727</v>
      </c>
      <c r="X232" s="79"/>
      <c r="Y232" s="9">
        <f t="shared" si="114"/>
        <v>0</v>
      </c>
      <c r="Z232" s="79"/>
      <c r="AA232" s="9">
        <f t="shared" si="115"/>
        <v>0</v>
      </c>
      <c r="AB232" s="6" t="s">
        <v>48</v>
      </c>
      <c r="AC232" s="9">
        <f t="shared" si="116"/>
        <v>560898.85505000001</v>
      </c>
      <c r="AD232" s="14"/>
    </row>
    <row r="233" spans="1:30" x14ac:dyDescent="0.25">
      <c r="A233" s="49">
        <f t="shared" si="117"/>
        <v>194</v>
      </c>
      <c r="C233" s="85">
        <v>338.33</v>
      </c>
      <c r="D233" s="85"/>
      <c r="E233" s="86" t="s">
        <v>114</v>
      </c>
      <c r="G233" s="16"/>
      <c r="I233" s="7">
        <v>61530.56298000001</v>
      </c>
      <c r="K233" s="7">
        <v>0</v>
      </c>
      <c r="O233" s="9">
        <f t="shared" si="109"/>
        <v>61530.56298000001</v>
      </c>
      <c r="Q233" s="9">
        <f t="shared" si="110"/>
        <v>53872.30908692618</v>
      </c>
      <c r="R233" s="79"/>
      <c r="S233" s="9">
        <f t="shared" si="111"/>
        <v>2917.8663057274202</v>
      </c>
      <c r="T233" s="79"/>
      <c r="U233" s="9">
        <f t="shared" si="112"/>
        <v>2060.7144494334748</v>
      </c>
      <c r="V233" s="79"/>
      <c r="W233" s="9">
        <f t="shared" si="113"/>
        <v>2679.6731379129369</v>
      </c>
      <c r="X233" s="79"/>
      <c r="Y233" s="9">
        <f t="shared" si="114"/>
        <v>0</v>
      </c>
      <c r="Z233" s="79"/>
      <c r="AA233" s="9">
        <f t="shared" si="115"/>
        <v>0</v>
      </c>
      <c r="AB233" s="6" t="s">
        <v>48</v>
      </c>
      <c r="AC233" s="9">
        <f t="shared" si="116"/>
        <v>61530.562980000002</v>
      </c>
      <c r="AD233" s="14"/>
    </row>
    <row r="234" spans="1:30" x14ac:dyDescent="0.25">
      <c r="A234" s="49">
        <f t="shared" si="117"/>
        <v>195</v>
      </c>
      <c r="C234" s="71">
        <v>340</v>
      </c>
      <c r="D234" s="72"/>
      <c r="E234" s="73" t="s">
        <v>54</v>
      </c>
      <c r="G234" s="16"/>
      <c r="I234" s="7">
        <v>0</v>
      </c>
      <c r="K234" s="7">
        <v>0</v>
      </c>
      <c r="O234" s="9">
        <f t="shared" si="109"/>
        <v>0</v>
      </c>
      <c r="Q234" s="9">
        <f t="shared" si="110"/>
        <v>0</v>
      </c>
      <c r="R234" s="79"/>
      <c r="S234" s="9">
        <f t="shared" si="111"/>
        <v>0</v>
      </c>
      <c r="T234" s="79"/>
      <c r="U234" s="9">
        <f t="shared" si="112"/>
        <v>0</v>
      </c>
      <c r="V234" s="79"/>
      <c r="W234" s="9">
        <f t="shared" si="113"/>
        <v>0</v>
      </c>
      <c r="X234" s="79"/>
      <c r="Y234" s="9">
        <f t="shared" si="114"/>
        <v>0</v>
      </c>
      <c r="Z234" s="79"/>
      <c r="AA234" s="9">
        <f t="shared" si="115"/>
        <v>0</v>
      </c>
      <c r="AB234" s="6" t="s">
        <v>48</v>
      </c>
      <c r="AC234" s="9">
        <f t="shared" si="116"/>
        <v>0</v>
      </c>
      <c r="AD234" s="14"/>
    </row>
    <row r="235" spans="1:30" x14ac:dyDescent="0.25">
      <c r="A235" s="49">
        <f t="shared" ref="A235:A241" si="118">+A234+1</f>
        <v>196</v>
      </c>
      <c r="C235" s="71">
        <v>341</v>
      </c>
      <c r="D235" s="72"/>
      <c r="E235" s="73" t="s">
        <v>56</v>
      </c>
      <c r="G235" s="81"/>
      <c r="I235" s="7">
        <v>4930663.6277600005</v>
      </c>
      <c r="K235" s="7">
        <v>0</v>
      </c>
      <c r="O235" s="9">
        <f t="shared" si="109"/>
        <v>4930663.6277600005</v>
      </c>
      <c r="Q235" s="9">
        <f t="shared" si="110"/>
        <v>4316980.4093079902</v>
      </c>
      <c r="R235" s="79"/>
      <c r="S235" s="9">
        <f t="shared" si="111"/>
        <v>233819.04158739798</v>
      </c>
      <c r="T235" s="79"/>
      <c r="U235" s="9">
        <f t="shared" si="112"/>
        <v>165132.40397822711</v>
      </c>
      <c r="V235" s="79"/>
      <c r="W235" s="9">
        <f t="shared" si="113"/>
        <v>214731.77288638591</v>
      </c>
      <c r="X235" s="79"/>
      <c r="Y235" s="9">
        <f t="shared" si="114"/>
        <v>0</v>
      </c>
      <c r="Z235" s="79"/>
      <c r="AA235" s="9">
        <f t="shared" si="115"/>
        <v>0</v>
      </c>
      <c r="AB235" s="6" t="s">
        <v>48</v>
      </c>
      <c r="AC235" s="9">
        <f t="shared" si="116"/>
        <v>4930663.6277600015</v>
      </c>
      <c r="AD235" s="14"/>
    </row>
    <row r="236" spans="1:30" x14ac:dyDescent="0.25">
      <c r="A236" s="49">
        <f t="shared" si="118"/>
        <v>197</v>
      </c>
      <c r="C236" s="71">
        <v>342</v>
      </c>
      <c r="D236" s="72"/>
      <c r="E236" s="73" t="s">
        <v>94</v>
      </c>
      <c r="G236" s="81"/>
      <c r="I236" s="7">
        <v>0</v>
      </c>
      <c r="K236" s="7">
        <v>0</v>
      </c>
      <c r="O236" s="9">
        <f t="shared" si="109"/>
        <v>0</v>
      </c>
      <c r="Q236" s="9">
        <f t="shared" si="110"/>
        <v>0</v>
      </c>
      <c r="R236" s="79"/>
      <c r="S236" s="9">
        <f t="shared" si="111"/>
        <v>0</v>
      </c>
      <c r="T236" s="79"/>
      <c r="U236" s="9">
        <f t="shared" si="112"/>
        <v>0</v>
      </c>
      <c r="V236" s="79"/>
      <c r="W236" s="9">
        <f t="shared" si="113"/>
        <v>0</v>
      </c>
      <c r="X236" s="79"/>
      <c r="Y236" s="9">
        <f t="shared" si="114"/>
        <v>0</v>
      </c>
      <c r="Z236" s="79"/>
      <c r="AA236" s="9">
        <f t="shared" si="115"/>
        <v>0</v>
      </c>
      <c r="AB236" s="6" t="s">
        <v>48</v>
      </c>
      <c r="AC236" s="9">
        <f t="shared" si="116"/>
        <v>0</v>
      </c>
      <c r="AD236" s="14"/>
    </row>
    <row r="237" spans="1:30" x14ac:dyDescent="0.25">
      <c r="A237" s="49">
        <f t="shared" si="118"/>
        <v>198</v>
      </c>
      <c r="C237" s="71">
        <v>343</v>
      </c>
      <c r="D237" s="72"/>
      <c r="E237" s="73" t="s">
        <v>87</v>
      </c>
      <c r="G237" s="81"/>
      <c r="I237" s="7">
        <v>0</v>
      </c>
      <c r="K237" s="7">
        <v>0</v>
      </c>
      <c r="O237" s="9">
        <f t="shared" si="109"/>
        <v>0</v>
      </c>
      <c r="Q237" s="9">
        <f t="shared" si="110"/>
        <v>0</v>
      </c>
      <c r="R237" s="79"/>
      <c r="S237" s="9">
        <f t="shared" si="111"/>
        <v>0</v>
      </c>
      <c r="T237" s="79"/>
      <c r="U237" s="9">
        <f t="shared" si="112"/>
        <v>0</v>
      </c>
      <c r="V237" s="79"/>
      <c r="W237" s="9">
        <f t="shared" si="113"/>
        <v>0</v>
      </c>
      <c r="X237" s="79"/>
      <c r="Y237" s="9">
        <f t="shared" si="114"/>
        <v>0</v>
      </c>
      <c r="Z237" s="79"/>
      <c r="AA237" s="9">
        <f t="shared" si="115"/>
        <v>0</v>
      </c>
      <c r="AB237" s="6" t="s">
        <v>48</v>
      </c>
      <c r="AC237" s="9">
        <f t="shared" si="116"/>
        <v>0</v>
      </c>
      <c r="AD237" s="14"/>
    </row>
    <row r="238" spans="1:30" x14ac:dyDescent="0.25">
      <c r="A238" s="49">
        <f t="shared" si="118"/>
        <v>199</v>
      </c>
      <c r="C238" s="71">
        <v>344</v>
      </c>
      <c r="D238" s="72"/>
      <c r="E238" s="73" t="s">
        <v>88</v>
      </c>
      <c r="G238" s="81"/>
      <c r="I238" s="7">
        <v>40362253.89249</v>
      </c>
      <c r="K238" s="7">
        <v>0</v>
      </c>
      <c r="O238" s="9">
        <f t="shared" si="109"/>
        <v>40362253.89249</v>
      </c>
      <c r="Q238" s="9">
        <f t="shared" si="110"/>
        <v>35338662.801573642</v>
      </c>
      <c r="R238" s="79"/>
      <c r="S238" s="9">
        <f t="shared" si="111"/>
        <v>1914035.1550885804</v>
      </c>
      <c r="T238" s="79"/>
      <c r="U238" s="9">
        <f t="shared" si="112"/>
        <v>1351768.5485015309</v>
      </c>
      <c r="V238" s="79"/>
      <c r="W238" s="9">
        <f t="shared" si="113"/>
        <v>1757787.3873262473</v>
      </c>
      <c r="X238" s="79"/>
      <c r="Y238" s="9">
        <f t="shared" si="114"/>
        <v>0</v>
      </c>
      <c r="Z238" s="79"/>
      <c r="AA238" s="9">
        <f t="shared" si="115"/>
        <v>0</v>
      </c>
      <c r="AB238" s="6" t="s">
        <v>48</v>
      </c>
      <c r="AC238" s="9">
        <f t="shared" si="116"/>
        <v>40362253.89249</v>
      </c>
      <c r="AD238" s="14"/>
    </row>
    <row r="239" spans="1:30" x14ac:dyDescent="0.25">
      <c r="A239" s="49">
        <f t="shared" si="118"/>
        <v>200</v>
      </c>
      <c r="C239" s="71">
        <v>345</v>
      </c>
      <c r="D239" s="72"/>
      <c r="E239" s="73" t="s">
        <v>59</v>
      </c>
      <c r="G239" s="81"/>
      <c r="I239" s="7">
        <v>2204360.4413600001</v>
      </c>
      <c r="K239" s="7">
        <v>0</v>
      </c>
      <c r="O239" s="9">
        <f t="shared" si="109"/>
        <v>2204360.4413600001</v>
      </c>
      <c r="Q239" s="9">
        <f t="shared" si="110"/>
        <v>1930000.0078747682</v>
      </c>
      <c r="R239" s="79"/>
      <c r="S239" s="9">
        <f t="shared" si="111"/>
        <v>104533.88927407419</v>
      </c>
      <c r="T239" s="79"/>
      <c r="U239" s="9">
        <f t="shared" si="112"/>
        <v>73826.033653334584</v>
      </c>
      <c r="V239" s="79"/>
      <c r="W239" s="9">
        <f t="shared" si="113"/>
        <v>96000.510557823232</v>
      </c>
      <c r="X239" s="79"/>
      <c r="Y239" s="9">
        <f t="shared" si="114"/>
        <v>0</v>
      </c>
      <c r="Z239" s="79"/>
      <c r="AA239" s="9">
        <f t="shared" si="115"/>
        <v>0</v>
      </c>
      <c r="AB239" s="6" t="s">
        <v>48</v>
      </c>
      <c r="AC239" s="9">
        <f t="shared" si="116"/>
        <v>2204360.4413600005</v>
      </c>
      <c r="AD239" s="14"/>
    </row>
    <row r="240" spans="1:30" x14ac:dyDescent="0.25">
      <c r="A240" s="49">
        <f t="shared" si="118"/>
        <v>201</v>
      </c>
      <c r="C240" s="71">
        <v>346</v>
      </c>
      <c r="D240" s="72"/>
      <c r="E240" s="73" t="s">
        <v>82</v>
      </c>
      <c r="G240" s="81"/>
      <c r="I240" s="7">
        <v>431615.19015000004</v>
      </c>
      <c r="K240" s="7">
        <v>0</v>
      </c>
      <c r="O240" s="9">
        <f t="shared" si="109"/>
        <v>431615.19015000004</v>
      </c>
      <c r="Q240" s="9">
        <f t="shared" si="110"/>
        <v>377895.24106794083</v>
      </c>
      <c r="R240" s="79"/>
      <c r="S240" s="9">
        <f t="shared" si="111"/>
        <v>20467.80265586347</v>
      </c>
      <c r="T240" s="79"/>
      <c r="U240" s="9">
        <f t="shared" si="112"/>
        <v>14455.184803464017</v>
      </c>
      <c r="V240" s="79"/>
      <c r="W240" s="9">
        <f t="shared" si="113"/>
        <v>18796.961622731757</v>
      </c>
      <c r="X240" s="79"/>
      <c r="Y240" s="9">
        <f t="shared" si="114"/>
        <v>0</v>
      </c>
      <c r="Z240" s="79"/>
      <c r="AA240" s="9">
        <f t="shared" si="115"/>
        <v>0</v>
      </c>
      <c r="AB240" s="6" t="s">
        <v>48</v>
      </c>
      <c r="AC240" s="9">
        <f t="shared" si="116"/>
        <v>431615.1901500001</v>
      </c>
      <c r="AD240" s="14"/>
    </row>
    <row r="241" spans="1:31" x14ac:dyDescent="0.25">
      <c r="A241" s="49">
        <f t="shared" si="118"/>
        <v>202</v>
      </c>
      <c r="C241" s="80"/>
      <c r="E241" s="88" t="s">
        <v>115</v>
      </c>
      <c r="G241" s="81"/>
      <c r="I241" s="27">
        <f>SUM(I206:I240)</f>
        <v>1774469253.2148299</v>
      </c>
      <c r="K241" s="27">
        <f>SUM(K206:K240)</f>
        <v>0</v>
      </c>
      <c r="O241" s="27">
        <f>SUM(O206:O240)</f>
        <v>1774469253.2148299</v>
      </c>
      <c r="Q241" s="27">
        <f>SUM(Q206:Q240)</f>
        <v>1551617169.4989624</v>
      </c>
      <c r="S241" s="27">
        <f>SUM(S206:S240)</f>
        <v>84008164.520506188</v>
      </c>
      <c r="U241" s="27">
        <f>SUM(U206:U240)</f>
        <v>59090284.936676234</v>
      </c>
      <c r="W241" s="27">
        <f>SUM(W206:W240)</f>
        <v>77150355.171893537</v>
      </c>
      <c r="Y241" s="27">
        <f>SUM(Y206:Y240)</f>
        <v>0</v>
      </c>
      <c r="AA241" s="27">
        <f>SUM(AA206:AA240)</f>
        <v>2603279.086792089</v>
      </c>
      <c r="AB241" s="6"/>
      <c r="AC241" s="27">
        <f>SUM(AC206:AC240)</f>
        <v>1774469253.2148299</v>
      </c>
      <c r="AD241" s="14"/>
    </row>
    <row r="242" spans="1:31" x14ac:dyDescent="0.25">
      <c r="A242" s="49"/>
      <c r="C242" s="80"/>
      <c r="E242" s="88"/>
      <c r="G242" s="81"/>
      <c r="I242" s="7"/>
      <c r="K242" s="7"/>
      <c r="O242" s="14"/>
      <c r="Q242" s="14"/>
      <c r="S242" s="14"/>
      <c r="U242" s="14"/>
      <c r="W242" s="14"/>
      <c r="Y242" s="14"/>
      <c r="AA242" s="14"/>
      <c r="AB242" s="6"/>
      <c r="AC242" s="14"/>
      <c r="AD242" s="14"/>
    </row>
    <row r="243" spans="1:31" ht="15.75" thickBot="1" x14ac:dyDescent="0.3">
      <c r="A243" s="49">
        <f>+A241+1</f>
        <v>203</v>
      </c>
      <c r="C243" s="80"/>
      <c r="E243" s="88" t="s">
        <v>116</v>
      </c>
      <c r="G243" s="81"/>
      <c r="I243" s="7"/>
      <c r="K243" s="7"/>
      <c r="O243" s="21"/>
      <c r="P243" s="21"/>
      <c r="Q243" s="22">
        <f>+Q241/$AC$241</f>
        <v>0.87441197794094017</v>
      </c>
      <c r="R243" s="22"/>
      <c r="S243" s="22">
        <f>+S241/$AC$241</f>
        <v>4.7342699440019863E-2</v>
      </c>
      <c r="T243" s="22"/>
      <c r="U243" s="22">
        <f>+U241/$AC$241</f>
        <v>3.330025855878966E-2</v>
      </c>
      <c r="V243" s="22"/>
      <c r="W243" s="22">
        <f>+W241/$AC$241</f>
        <v>4.3477989281650947E-2</v>
      </c>
      <c r="X243" s="22"/>
      <c r="Y243" s="22">
        <f>+Y241/$AC$241</f>
        <v>0</v>
      </c>
      <c r="Z243" s="22"/>
      <c r="AA243" s="22">
        <f>+AA241/$AC$241</f>
        <v>1.4670747785996818E-3</v>
      </c>
      <c r="AB243" s="23"/>
      <c r="AC243" s="22">
        <f>SUM(Q243:AB243)</f>
        <v>1.0000000000000004</v>
      </c>
      <c r="AD243" s="21"/>
    </row>
    <row r="244" spans="1:31" ht="15.75" thickTop="1" x14ac:dyDescent="0.25">
      <c r="A244" s="49"/>
      <c r="C244" s="80"/>
      <c r="G244" s="81"/>
      <c r="I244" s="8"/>
      <c r="K244" s="8"/>
      <c r="O244" s="9" t="s">
        <v>117</v>
      </c>
      <c r="Q244" s="9"/>
      <c r="S244" s="9"/>
      <c r="U244" s="9"/>
      <c r="W244" s="9"/>
      <c r="Y244" s="9"/>
      <c r="AA244" s="9"/>
      <c r="AB244" s="6"/>
      <c r="AC244" s="9"/>
      <c r="AD244" s="9"/>
    </row>
    <row r="245" spans="1:31" x14ac:dyDescent="0.25">
      <c r="A245" s="83" t="s">
        <v>118</v>
      </c>
      <c r="B245" s="49"/>
      <c r="C245" s="71"/>
      <c r="D245" s="72"/>
      <c r="E245" s="84"/>
      <c r="F245" s="73"/>
      <c r="G245" s="89"/>
      <c r="I245" s="8"/>
      <c r="K245" s="8"/>
      <c r="O245" s="9"/>
      <c r="Q245" s="9"/>
      <c r="S245" s="9"/>
      <c r="U245" s="9"/>
      <c r="W245" s="9"/>
      <c r="Y245" s="9"/>
      <c r="AA245" s="9"/>
      <c r="AB245" s="6"/>
      <c r="AC245" s="9"/>
      <c r="AD245" s="9"/>
    </row>
    <row r="246" spans="1:31" x14ac:dyDescent="0.25">
      <c r="A246" s="49">
        <f>+A243+1</f>
        <v>204</v>
      </c>
      <c r="B246" s="49"/>
      <c r="C246" s="71"/>
      <c r="D246" s="72"/>
      <c r="E246" s="84" t="s">
        <v>119</v>
      </c>
      <c r="F246" s="73"/>
      <c r="G246" s="89"/>
      <c r="I246" s="8"/>
      <c r="K246" s="8"/>
      <c r="O246" s="9"/>
      <c r="Q246" s="9"/>
      <c r="S246" s="9"/>
      <c r="U246" s="9"/>
      <c r="W246" s="9"/>
      <c r="Y246" s="9"/>
      <c r="AA246" s="9"/>
      <c r="AB246" s="6"/>
      <c r="AC246" s="9"/>
      <c r="AD246" s="9"/>
    </row>
    <row r="247" spans="1:31" x14ac:dyDescent="0.25">
      <c r="A247" s="49">
        <f t="shared" ref="A247:A256" si="119">+A246+1</f>
        <v>205</v>
      </c>
      <c r="B247" s="49"/>
      <c r="C247" s="71">
        <v>350</v>
      </c>
      <c r="D247" s="72"/>
      <c r="E247" s="73" t="s">
        <v>54</v>
      </c>
      <c r="F247" s="73"/>
      <c r="G247" s="1" t="s">
        <v>39</v>
      </c>
      <c r="I247" s="8">
        <v>12542588.700000001</v>
      </c>
      <c r="K247" s="8">
        <v>0</v>
      </c>
      <c r="O247" s="9">
        <f>+I247+K247</f>
        <v>12542588.700000001</v>
      </c>
      <c r="Q247" s="9">
        <f t="shared" ref="Q247:Q255" si="120">O247*$C$375</f>
        <v>10410186.195230929</v>
      </c>
      <c r="S247" s="9">
        <f t="shared" ref="S247:S255" si="121">O247*$C$376</f>
        <v>563843.13296094909</v>
      </c>
      <c r="U247" s="9">
        <f t="shared" ref="U247:U255" si="122">O247*$C$377</f>
        <v>398208.68044082727</v>
      </c>
      <c r="W247" s="9">
        <f t="shared" ref="W247:W255" si="123">O247*$C$378</f>
        <v>517815.12210699409</v>
      </c>
      <c r="Y247" s="9">
        <f t="shared" ref="Y247:Y255" si="124">O247*$C$379</f>
        <v>652535.56926030084</v>
      </c>
      <c r="AA247" s="9">
        <f t="shared" ref="AA247:AA255" si="125">O247*$C$380</f>
        <v>0</v>
      </c>
      <c r="AB247" s="6" t="s">
        <v>120</v>
      </c>
      <c r="AC247" s="9">
        <f>SUM(Q247:AB247)</f>
        <v>12542588.699999999</v>
      </c>
      <c r="AD247" s="9"/>
    </row>
    <row r="248" spans="1:31" x14ac:dyDescent="0.25">
      <c r="A248" s="49">
        <f t="shared" si="119"/>
        <v>206</v>
      </c>
      <c r="B248" s="49"/>
      <c r="C248" s="71">
        <v>352</v>
      </c>
      <c r="D248" s="72"/>
      <c r="E248" s="73" t="s">
        <v>56</v>
      </c>
      <c r="F248" s="73"/>
      <c r="G248" s="75"/>
      <c r="I248" s="8">
        <v>16854735.91</v>
      </c>
      <c r="K248" s="8">
        <v>0</v>
      </c>
      <c r="O248" s="9">
        <f t="shared" ref="O248:O255" si="126">+I248+K248</f>
        <v>16854735.91</v>
      </c>
      <c r="Q248" s="9">
        <f t="shared" si="120"/>
        <v>13989212.537483988</v>
      </c>
      <c r="S248" s="9">
        <f t="shared" si="121"/>
        <v>757692.63650683302</v>
      </c>
      <c r="U248" s="9">
        <f t="shared" si="122"/>
        <v>535112.99034303217</v>
      </c>
      <c r="W248" s="9">
        <f t="shared" si="123"/>
        <v>695840.1763838263</v>
      </c>
      <c r="Y248" s="9">
        <f t="shared" si="124"/>
        <v>876877.56928231916</v>
      </c>
      <c r="AA248" s="9">
        <f t="shared" si="125"/>
        <v>0</v>
      </c>
      <c r="AB248" s="6" t="s">
        <v>120</v>
      </c>
      <c r="AC248" s="9">
        <f t="shared" ref="AC248:AC255" si="127">SUM(Q248:AB248)</f>
        <v>16854735.91</v>
      </c>
      <c r="AD248" s="9"/>
      <c r="AE248" s="78"/>
    </row>
    <row r="249" spans="1:31" x14ac:dyDescent="0.25">
      <c r="A249" s="49">
        <f t="shared" si="119"/>
        <v>207</v>
      </c>
      <c r="B249" s="49"/>
      <c r="C249" s="71" t="s">
        <v>121</v>
      </c>
      <c r="D249" s="72"/>
      <c r="E249" s="73" t="s">
        <v>122</v>
      </c>
      <c r="F249" s="73"/>
      <c r="G249" s="75"/>
      <c r="I249" s="8">
        <v>23393.88</v>
      </c>
      <c r="K249" s="8">
        <v>0</v>
      </c>
      <c r="O249" s="9">
        <f t="shared" si="126"/>
        <v>23393.88</v>
      </c>
      <c r="Q249" s="9">
        <f t="shared" si="120"/>
        <v>19416.617450661433</v>
      </c>
      <c r="S249" s="9">
        <f t="shared" si="121"/>
        <v>1051.6551970896157</v>
      </c>
      <c r="U249" s="9">
        <f t="shared" si="122"/>
        <v>742.72116450657904</v>
      </c>
      <c r="W249" s="9">
        <f t="shared" si="123"/>
        <v>965.8057932455655</v>
      </c>
      <c r="Y249" s="9">
        <f t="shared" si="124"/>
        <v>1217.0803944968047</v>
      </c>
      <c r="AA249" s="9">
        <f t="shared" si="125"/>
        <v>0</v>
      </c>
      <c r="AB249" s="6" t="s">
        <v>120</v>
      </c>
      <c r="AC249" s="9">
        <f t="shared" si="127"/>
        <v>23393.879999999997</v>
      </c>
      <c r="AD249" s="9"/>
    </row>
    <row r="250" spans="1:31" x14ac:dyDescent="0.25">
      <c r="A250" s="49">
        <f t="shared" si="119"/>
        <v>208</v>
      </c>
      <c r="B250" s="49"/>
      <c r="C250" s="85">
        <v>351.03</v>
      </c>
      <c r="D250" s="72"/>
      <c r="E250" s="86" t="s">
        <v>123</v>
      </c>
      <c r="F250" s="73"/>
      <c r="G250" s="75"/>
      <c r="I250" s="8">
        <v>30738.01</v>
      </c>
      <c r="K250" s="8">
        <v>0</v>
      </c>
      <c r="O250" s="9">
        <f>+I250+K250</f>
        <v>30738.01</v>
      </c>
      <c r="Q250" s="9">
        <f t="shared" si="120"/>
        <v>25512.150244619774</v>
      </c>
      <c r="S250" s="9">
        <f t="shared" si="121"/>
        <v>1381.8053253540061</v>
      </c>
      <c r="U250" s="9">
        <f t="shared" si="122"/>
        <v>975.88645328670873</v>
      </c>
      <c r="W250" s="9">
        <f t="shared" si="123"/>
        <v>1269.0048906312302</v>
      </c>
      <c r="Y250" s="9">
        <f t="shared" si="124"/>
        <v>1599.1630861082781</v>
      </c>
      <c r="AA250" s="9">
        <f t="shared" si="125"/>
        <v>0</v>
      </c>
      <c r="AB250" s="6" t="s">
        <v>120</v>
      </c>
      <c r="AC250" s="9">
        <f>SUM(Q250:AB250)</f>
        <v>30738.009999999995</v>
      </c>
      <c r="AD250" s="9"/>
    </row>
    <row r="251" spans="1:31" x14ac:dyDescent="0.25">
      <c r="A251" s="49">
        <f t="shared" si="119"/>
        <v>209</v>
      </c>
      <c r="B251" s="49"/>
      <c r="C251" s="71">
        <v>353</v>
      </c>
      <c r="D251" s="72"/>
      <c r="E251" s="73" t="s">
        <v>124</v>
      </c>
      <c r="F251" s="73"/>
      <c r="G251" s="75"/>
      <c r="I251" s="8">
        <v>277341459.44999999</v>
      </c>
      <c r="K251" s="8">
        <v>0</v>
      </c>
      <c r="O251" s="9">
        <f t="shared" si="126"/>
        <v>277341459.44999999</v>
      </c>
      <c r="Q251" s="9">
        <f t="shared" si="120"/>
        <v>230189819.78828567</v>
      </c>
      <c r="S251" s="9">
        <f t="shared" si="121"/>
        <v>12467687.583206009</v>
      </c>
      <c r="U251" s="9">
        <f t="shared" si="122"/>
        <v>8805182.0274643693</v>
      </c>
      <c r="W251" s="9">
        <f t="shared" si="123"/>
        <v>11449917.168250417</v>
      </c>
      <c r="Y251" s="9">
        <f t="shared" si="124"/>
        <v>14428852.882793516</v>
      </c>
      <c r="AA251" s="9">
        <f t="shared" si="125"/>
        <v>0</v>
      </c>
      <c r="AB251" s="6" t="s">
        <v>120</v>
      </c>
      <c r="AC251" s="9">
        <f t="shared" si="127"/>
        <v>277341459.44999993</v>
      </c>
      <c r="AD251" s="9"/>
    </row>
    <row r="252" spans="1:31" x14ac:dyDescent="0.25">
      <c r="A252" s="49">
        <f t="shared" si="119"/>
        <v>210</v>
      </c>
      <c r="B252" s="49"/>
      <c r="C252" s="71" t="s">
        <v>125</v>
      </c>
      <c r="D252" s="72"/>
      <c r="E252" s="73" t="s">
        <v>126</v>
      </c>
      <c r="F252" s="73"/>
      <c r="G252" s="75"/>
      <c r="I252" s="8">
        <v>481493.71</v>
      </c>
      <c r="K252" s="8">
        <v>0</v>
      </c>
      <c r="O252" s="9">
        <f t="shared" si="126"/>
        <v>481493.71</v>
      </c>
      <c r="Q252" s="9">
        <f t="shared" si="120"/>
        <v>399633.5439854234</v>
      </c>
      <c r="S252" s="9">
        <f t="shared" si="121"/>
        <v>21645.206459444104</v>
      </c>
      <c r="U252" s="9">
        <f t="shared" si="122"/>
        <v>15286.714687507718</v>
      </c>
      <c r="W252" s="9">
        <f t="shared" si="123"/>
        <v>19878.25083010173</v>
      </c>
      <c r="Y252" s="9">
        <f t="shared" si="124"/>
        <v>25049.994037523065</v>
      </c>
      <c r="AA252" s="9">
        <f t="shared" si="125"/>
        <v>0</v>
      </c>
      <c r="AB252" s="6" t="s">
        <v>120</v>
      </c>
      <c r="AC252" s="9">
        <f t="shared" si="127"/>
        <v>481493.71</v>
      </c>
      <c r="AD252" s="9"/>
    </row>
    <row r="253" spans="1:31" x14ac:dyDescent="0.25">
      <c r="A253" s="49">
        <f t="shared" si="119"/>
        <v>211</v>
      </c>
      <c r="B253" s="49"/>
      <c r="C253" s="71">
        <v>354</v>
      </c>
      <c r="D253" s="72"/>
      <c r="E253" s="73" t="s">
        <v>127</v>
      </c>
      <c r="F253" s="73"/>
      <c r="G253" s="75"/>
      <c r="I253" s="8">
        <v>8007757.9199999999</v>
      </c>
      <c r="K253" s="8">
        <v>0</v>
      </c>
      <c r="O253" s="9">
        <f t="shared" si="126"/>
        <v>8007757.9199999999</v>
      </c>
      <c r="Q253" s="9">
        <f t="shared" si="120"/>
        <v>6646335.3736167029</v>
      </c>
      <c r="S253" s="9">
        <f t="shared" si="121"/>
        <v>359983.048284574</v>
      </c>
      <c r="U253" s="9">
        <f t="shared" si="122"/>
        <v>254234.49583520053</v>
      </c>
      <c r="W253" s="9">
        <f t="shared" si="123"/>
        <v>330596.67699603736</v>
      </c>
      <c r="Y253" s="9">
        <f t="shared" si="124"/>
        <v>416608.32526748499</v>
      </c>
      <c r="AA253" s="9">
        <f t="shared" si="125"/>
        <v>0</v>
      </c>
      <c r="AB253" s="6" t="s">
        <v>120</v>
      </c>
      <c r="AC253" s="9">
        <f t="shared" si="127"/>
        <v>8007757.9200000009</v>
      </c>
      <c r="AD253" s="9"/>
    </row>
    <row r="254" spans="1:31" x14ac:dyDescent="0.25">
      <c r="A254" s="49">
        <f t="shared" si="119"/>
        <v>212</v>
      </c>
      <c r="B254" s="49"/>
      <c r="C254" s="71">
        <v>355</v>
      </c>
      <c r="D254" s="72"/>
      <c r="E254" s="73" t="s">
        <v>128</v>
      </c>
      <c r="F254" s="73"/>
      <c r="G254" s="75"/>
      <c r="I254" s="8">
        <v>231412723.66999999</v>
      </c>
      <c r="K254" s="8">
        <v>0</v>
      </c>
      <c r="O254" s="9">
        <f t="shared" si="126"/>
        <v>231412723.66999999</v>
      </c>
      <c r="Q254" s="9">
        <f t="shared" si="120"/>
        <v>192069563.86525083</v>
      </c>
      <c r="S254" s="9">
        <f t="shared" si="121"/>
        <v>10402994.010408645</v>
      </c>
      <c r="U254" s="9">
        <f t="shared" si="122"/>
        <v>7347012.4496586956</v>
      </c>
      <c r="W254" s="9">
        <f t="shared" si="123"/>
        <v>9553770.0095589608</v>
      </c>
      <c r="Y254" s="9">
        <f t="shared" si="124"/>
        <v>12039383.335122846</v>
      </c>
      <c r="AA254" s="9">
        <f t="shared" si="125"/>
        <v>0</v>
      </c>
      <c r="AB254" s="6" t="s">
        <v>120</v>
      </c>
      <c r="AC254" s="9">
        <f t="shared" si="127"/>
        <v>231412723.66999999</v>
      </c>
      <c r="AD254" s="9"/>
    </row>
    <row r="255" spans="1:31" x14ac:dyDescent="0.25">
      <c r="A255" s="49">
        <f t="shared" si="119"/>
        <v>213</v>
      </c>
      <c r="B255" s="49"/>
      <c r="C255" s="71">
        <v>356</v>
      </c>
      <c r="D255" s="72"/>
      <c r="E255" s="73" t="s">
        <v>129</v>
      </c>
      <c r="F255" s="73"/>
      <c r="G255" s="75"/>
      <c r="I255" s="8">
        <v>155353125.06</v>
      </c>
      <c r="K255" s="8">
        <v>0</v>
      </c>
      <c r="O255" s="9">
        <f t="shared" si="126"/>
        <v>155353125.06</v>
      </c>
      <c r="Q255" s="9">
        <f t="shared" si="120"/>
        <v>128941081.98617691</v>
      </c>
      <c r="S255" s="9">
        <f t="shared" si="121"/>
        <v>6983788.9804282999</v>
      </c>
      <c r="U255" s="9">
        <f t="shared" si="122"/>
        <v>4932232.4451651201</v>
      </c>
      <c r="W255" s="9">
        <f t="shared" si="123"/>
        <v>6413683.7575361943</v>
      </c>
      <c r="Y255" s="9">
        <f t="shared" si="124"/>
        <v>8082337.8906934736</v>
      </c>
      <c r="AA255" s="9">
        <f t="shared" si="125"/>
        <v>0</v>
      </c>
      <c r="AB255" s="6" t="s">
        <v>120</v>
      </c>
      <c r="AC255" s="9">
        <f t="shared" si="127"/>
        <v>155353125.06000003</v>
      </c>
      <c r="AD255" s="9"/>
    </row>
    <row r="256" spans="1:31" x14ac:dyDescent="0.25">
      <c r="A256" s="49">
        <f t="shared" si="119"/>
        <v>214</v>
      </c>
      <c r="B256" s="49"/>
      <c r="C256" s="71"/>
      <c r="D256" s="72"/>
      <c r="E256" s="83" t="s">
        <v>130</v>
      </c>
      <c r="F256" s="73"/>
      <c r="G256" s="89"/>
      <c r="I256" s="34">
        <f>SUM(I247:I255)</f>
        <v>702048016.30999994</v>
      </c>
      <c r="K256" s="34">
        <f>SUM(K247:K255)</f>
        <v>0</v>
      </c>
      <c r="O256" s="13">
        <f>SUM(O247:O255)</f>
        <v>702048016.30999994</v>
      </c>
      <c r="Q256" s="13">
        <f>SUM(Q247:Q255)</f>
        <v>582690762.05772567</v>
      </c>
      <c r="S256" s="13">
        <f>SUM(S245:S255)</f>
        <v>31560068.058777198</v>
      </c>
      <c r="U256" s="13">
        <f>SUM(U247:U255)</f>
        <v>22288988.411212545</v>
      </c>
      <c r="W256" s="13">
        <f>SUM(W247:W255)</f>
        <v>28983735.97234641</v>
      </c>
      <c r="Y256" s="13">
        <f>SUM(Y247:Y255)</f>
        <v>36524461.809938066</v>
      </c>
      <c r="AA256" s="13">
        <f>SUM(AA247:AA255)</f>
        <v>0</v>
      </c>
      <c r="AB256" s="6"/>
      <c r="AC256" s="13">
        <f>SUM(AC247:AC255)</f>
        <v>702048016.30999994</v>
      </c>
      <c r="AD256" s="14"/>
      <c r="AE256" s="90"/>
    </row>
    <row r="257" spans="1:31" x14ac:dyDescent="0.25">
      <c r="A257" s="49"/>
      <c r="B257" s="49"/>
      <c r="C257" s="71"/>
      <c r="D257" s="72"/>
      <c r="E257" s="83"/>
      <c r="F257" s="73"/>
      <c r="G257" s="89"/>
      <c r="I257" s="7"/>
      <c r="K257" s="7"/>
      <c r="O257" s="14"/>
      <c r="Q257" s="14"/>
      <c r="S257" s="14"/>
      <c r="U257" s="14"/>
      <c r="W257" s="14"/>
      <c r="Y257" s="14"/>
      <c r="AA257" s="14"/>
      <c r="AB257" s="6"/>
      <c r="AC257" s="14"/>
      <c r="AD257" s="14"/>
      <c r="AE257" s="90"/>
    </row>
    <row r="258" spans="1:31" x14ac:dyDescent="0.25">
      <c r="A258" s="49">
        <f>+A256+1</f>
        <v>215</v>
      </c>
      <c r="B258" s="49"/>
      <c r="C258" s="71"/>
      <c r="D258" s="72"/>
      <c r="E258" s="84" t="s">
        <v>131</v>
      </c>
      <c r="F258" s="73"/>
      <c r="G258" s="89"/>
      <c r="I258" s="7"/>
      <c r="K258" s="7"/>
      <c r="O258" s="14"/>
      <c r="Q258" s="14"/>
      <c r="S258" s="14"/>
      <c r="U258" s="14"/>
      <c r="W258" s="14"/>
      <c r="Y258" s="14"/>
      <c r="AA258" s="14"/>
      <c r="AB258" s="6"/>
      <c r="AC258" s="14"/>
      <c r="AD258" s="14"/>
      <c r="AE258" s="90"/>
    </row>
    <row r="259" spans="1:31" x14ac:dyDescent="0.25">
      <c r="A259" s="49">
        <f t="shared" ref="A259:A264" si="128">+A258+1</f>
        <v>216</v>
      </c>
      <c r="B259" s="49"/>
      <c r="C259" s="71">
        <v>350</v>
      </c>
      <c r="D259" s="72"/>
      <c r="E259" s="73" t="s">
        <v>54</v>
      </c>
      <c r="F259" s="73"/>
      <c r="G259" s="16" t="s">
        <v>47</v>
      </c>
      <c r="I259" s="7">
        <v>0</v>
      </c>
      <c r="K259" s="7">
        <v>0</v>
      </c>
      <c r="O259" s="9">
        <f t="shared" ref="O259:O264" si="129">+I259+K259</f>
        <v>0</v>
      </c>
      <c r="Q259" s="9">
        <f t="shared" ref="Q259:Q264" si="130">O259*$C$386</f>
        <v>0</v>
      </c>
      <c r="S259" s="9">
        <f t="shared" ref="S259:S264" si="131">O259*$C$387</f>
        <v>0</v>
      </c>
      <c r="U259" s="9">
        <f t="shared" ref="U259:U264" si="132">O259*$C$388</f>
        <v>0</v>
      </c>
      <c r="W259" s="9">
        <f t="shared" ref="W259:W264" si="133">O259*$C$389</f>
        <v>0</v>
      </c>
      <c r="Y259" s="9">
        <f t="shared" ref="Y259:Y264" si="134">O259*$C$390</f>
        <v>0</v>
      </c>
      <c r="AA259" s="9">
        <f t="shared" ref="AA259:AA264" si="135">O259*$C$391</f>
        <v>0</v>
      </c>
      <c r="AB259" s="6" t="s">
        <v>132</v>
      </c>
      <c r="AC259" s="9">
        <f t="shared" ref="AC259:AC264" si="136">SUM(Q259:AB259)</f>
        <v>0</v>
      </c>
      <c r="AD259" s="14"/>
      <c r="AE259" s="90"/>
    </row>
    <row r="260" spans="1:31" x14ac:dyDescent="0.25">
      <c r="A260" s="49">
        <f t="shared" si="128"/>
        <v>217</v>
      </c>
      <c r="B260" s="49"/>
      <c r="C260" s="71">
        <v>352</v>
      </c>
      <c r="D260" s="72"/>
      <c r="E260" s="73" t="s">
        <v>56</v>
      </c>
      <c r="F260" s="73"/>
      <c r="G260" s="89"/>
      <c r="I260" s="7">
        <v>0</v>
      </c>
      <c r="K260" s="7">
        <v>0</v>
      </c>
      <c r="O260" s="9">
        <f t="shared" si="129"/>
        <v>0</v>
      </c>
      <c r="Q260" s="9">
        <f t="shared" si="130"/>
        <v>0</v>
      </c>
      <c r="S260" s="9">
        <f t="shared" si="131"/>
        <v>0</v>
      </c>
      <c r="U260" s="9">
        <f t="shared" si="132"/>
        <v>0</v>
      </c>
      <c r="W260" s="9">
        <f t="shared" si="133"/>
        <v>0</v>
      </c>
      <c r="Y260" s="9">
        <f t="shared" si="134"/>
        <v>0</v>
      </c>
      <c r="AA260" s="9">
        <f t="shared" si="135"/>
        <v>0</v>
      </c>
      <c r="AB260" s="6" t="s">
        <v>132</v>
      </c>
      <c r="AC260" s="9">
        <f t="shared" si="136"/>
        <v>0</v>
      </c>
      <c r="AD260" s="14"/>
      <c r="AE260" s="90"/>
    </row>
    <row r="261" spans="1:31" x14ac:dyDescent="0.25">
      <c r="A261" s="49">
        <f t="shared" si="128"/>
        <v>218</v>
      </c>
      <c r="B261" s="49"/>
      <c r="C261" s="71">
        <v>353</v>
      </c>
      <c r="D261" s="72"/>
      <c r="E261" s="73" t="s">
        <v>124</v>
      </c>
      <c r="F261" s="73"/>
      <c r="G261" s="89"/>
      <c r="I261" s="7">
        <v>11484456.85596</v>
      </c>
      <c r="K261" s="7">
        <v>0</v>
      </c>
      <c r="O261" s="9">
        <f t="shared" si="129"/>
        <v>11484456.85596</v>
      </c>
      <c r="Q261" s="9">
        <f t="shared" si="130"/>
        <v>10055071.487658042</v>
      </c>
      <c r="S261" s="9">
        <f t="shared" si="131"/>
        <v>544609.18406480574</v>
      </c>
      <c r="U261" s="9">
        <f t="shared" si="132"/>
        <v>384624.89274906518</v>
      </c>
      <c r="W261" s="9">
        <f t="shared" si="133"/>
        <v>500151.29148808698</v>
      </c>
      <c r="Y261" s="9">
        <f t="shared" si="134"/>
        <v>0</v>
      </c>
      <c r="AA261" s="9">
        <f t="shared" si="135"/>
        <v>0</v>
      </c>
      <c r="AB261" s="6" t="s">
        <v>132</v>
      </c>
      <c r="AC261" s="9">
        <f t="shared" si="136"/>
        <v>11484456.85596</v>
      </c>
      <c r="AD261" s="14"/>
      <c r="AE261" s="90"/>
    </row>
    <row r="262" spans="1:31" x14ac:dyDescent="0.25">
      <c r="A262" s="49">
        <f t="shared" si="128"/>
        <v>219</v>
      </c>
      <c r="B262" s="49"/>
      <c r="C262" s="71">
        <v>354</v>
      </c>
      <c r="D262" s="72"/>
      <c r="E262" s="73" t="s">
        <v>127</v>
      </c>
      <c r="F262" s="73"/>
      <c r="G262" s="89"/>
      <c r="I262" s="7">
        <v>1135824.5387200001</v>
      </c>
      <c r="K262" s="7">
        <v>0</v>
      </c>
      <c r="O262" s="9">
        <f t="shared" si="129"/>
        <v>1135824.5387200001</v>
      </c>
      <c r="Q262" s="9">
        <f t="shared" si="130"/>
        <v>994456.862654228</v>
      </c>
      <c r="S262" s="9">
        <f t="shared" si="131"/>
        <v>53862.405774293424</v>
      </c>
      <c r="U262" s="9">
        <f t="shared" si="132"/>
        <v>38039.79560080103</v>
      </c>
      <c r="W262" s="9">
        <f t="shared" si="133"/>
        <v>49465.474690677634</v>
      </c>
      <c r="Y262" s="9">
        <f t="shared" si="134"/>
        <v>0</v>
      </c>
      <c r="AA262" s="9">
        <f t="shared" si="135"/>
        <v>0</v>
      </c>
      <c r="AB262" s="6" t="s">
        <v>132</v>
      </c>
      <c r="AC262" s="9">
        <f t="shared" si="136"/>
        <v>1135824.5387200001</v>
      </c>
      <c r="AD262" s="14"/>
      <c r="AE262" s="90"/>
    </row>
    <row r="263" spans="1:31" x14ac:dyDescent="0.25">
      <c r="A263" s="49">
        <f t="shared" si="128"/>
        <v>220</v>
      </c>
      <c r="B263" s="49"/>
      <c r="C263" s="71">
        <v>355</v>
      </c>
      <c r="D263" s="72"/>
      <c r="E263" s="73" t="s">
        <v>128</v>
      </c>
      <c r="F263" s="73"/>
      <c r="G263" s="89"/>
      <c r="I263" s="7">
        <v>2272217.19142</v>
      </c>
      <c r="K263" s="7">
        <v>0</v>
      </c>
      <c r="O263" s="9">
        <f t="shared" si="129"/>
        <v>2272217.19142</v>
      </c>
      <c r="Q263" s="9">
        <f t="shared" si="130"/>
        <v>1989411.1303449923</v>
      </c>
      <c r="S263" s="9">
        <f t="shared" si="131"/>
        <v>107751.75231687778</v>
      </c>
      <c r="U263" s="9">
        <f t="shared" si="132"/>
        <v>76098.617854875032</v>
      </c>
      <c r="W263" s="9">
        <f t="shared" si="133"/>
        <v>98955.690903255105</v>
      </c>
      <c r="Y263" s="9">
        <f t="shared" si="134"/>
        <v>0</v>
      </c>
      <c r="AA263" s="9">
        <f t="shared" si="135"/>
        <v>0</v>
      </c>
      <c r="AB263" s="6" t="s">
        <v>132</v>
      </c>
      <c r="AC263" s="9">
        <f t="shared" si="136"/>
        <v>2272217.1914200005</v>
      </c>
      <c r="AD263" s="14"/>
      <c r="AE263" s="90"/>
    </row>
    <row r="264" spans="1:31" x14ac:dyDescent="0.25">
      <c r="A264" s="49">
        <f t="shared" si="128"/>
        <v>221</v>
      </c>
      <c r="B264" s="49"/>
      <c r="C264" s="71">
        <v>356</v>
      </c>
      <c r="D264" s="72"/>
      <c r="E264" s="73" t="s">
        <v>129</v>
      </c>
      <c r="F264" s="73"/>
      <c r="G264" s="89"/>
      <c r="I264" s="7">
        <v>4223434.1947699999</v>
      </c>
      <c r="K264" s="7">
        <v>0</v>
      </c>
      <c r="O264" s="9">
        <f t="shared" si="129"/>
        <v>4223434.1947699999</v>
      </c>
      <c r="Q264" s="9">
        <f t="shared" si="130"/>
        <v>3697774.5908630495</v>
      </c>
      <c r="S264" s="9">
        <f t="shared" si="131"/>
        <v>200281.22179512682</v>
      </c>
      <c r="U264" s="9">
        <f t="shared" si="132"/>
        <v>141446.64781017692</v>
      </c>
      <c r="W264" s="9">
        <f t="shared" si="133"/>
        <v>183931.73430164708</v>
      </c>
      <c r="Y264" s="9">
        <f t="shared" si="134"/>
        <v>0</v>
      </c>
      <c r="AA264" s="9">
        <f t="shared" si="135"/>
        <v>0</v>
      </c>
      <c r="AB264" s="6" t="s">
        <v>132</v>
      </c>
      <c r="AC264" s="9">
        <f t="shared" si="136"/>
        <v>4223434.1947699999</v>
      </c>
      <c r="AD264" s="14"/>
      <c r="AE264" s="90"/>
    </row>
    <row r="265" spans="1:31" x14ac:dyDescent="0.25">
      <c r="A265" s="49"/>
      <c r="B265" s="49"/>
      <c r="C265" s="71"/>
      <c r="D265" s="72"/>
      <c r="E265" s="83"/>
      <c r="F265" s="73"/>
      <c r="G265" s="89"/>
      <c r="I265" s="7"/>
      <c r="K265" s="7"/>
      <c r="O265" s="14"/>
      <c r="Q265" s="14"/>
      <c r="S265" s="14"/>
      <c r="U265" s="14"/>
      <c r="W265" s="14"/>
      <c r="Y265" s="14"/>
      <c r="AA265" s="14"/>
      <c r="AB265" s="6"/>
      <c r="AC265" s="14"/>
      <c r="AD265" s="14"/>
      <c r="AE265" s="90"/>
    </row>
    <row r="266" spans="1:31" x14ac:dyDescent="0.25">
      <c r="A266" s="49">
        <f>+A264+1</f>
        <v>222</v>
      </c>
      <c r="B266" s="49"/>
      <c r="C266" s="71"/>
      <c r="D266" s="72"/>
      <c r="E266" s="84" t="s">
        <v>133</v>
      </c>
      <c r="F266" s="73"/>
      <c r="G266" s="89"/>
      <c r="I266" s="7"/>
      <c r="K266" s="7"/>
      <c r="O266" s="14"/>
      <c r="Q266" s="14"/>
      <c r="S266" s="14"/>
      <c r="U266" s="14"/>
      <c r="W266" s="14"/>
      <c r="Y266" s="14"/>
      <c r="AA266" s="14"/>
      <c r="AB266" s="6"/>
      <c r="AC266" s="14"/>
      <c r="AD266" s="14"/>
      <c r="AE266" s="90"/>
    </row>
    <row r="267" spans="1:31" x14ac:dyDescent="0.25">
      <c r="A267" s="49">
        <f t="shared" ref="A267:A272" si="137">+A266+1</f>
        <v>223</v>
      </c>
      <c r="B267" s="49"/>
      <c r="C267" s="71">
        <v>350</v>
      </c>
      <c r="D267" s="72"/>
      <c r="E267" s="73" t="s">
        <v>54</v>
      </c>
      <c r="F267" s="73"/>
      <c r="G267" s="16" t="s">
        <v>47</v>
      </c>
      <c r="I267" s="7">
        <v>0</v>
      </c>
      <c r="K267" s="7">
        <v>0</v>
      </c>
      <c r="O267" s="9">
        <f t="shared" ref="O267:O272" si="138">+I267+K267</f>
        <v>0</v>
      </c>
      <c r="Q267" s="9">
        <f t="shared" ref="Q267:Q272" si="139">O267*$C$386</f>
        <v>0</v>
      </c>
      <c r="S267" s="9">
        <f t="shared" ref="S267:S272" si="140">O267*$C$387</f>
        <v>0</v>
      </c>
      <c r="U267" s="9">
        <f t="shared" ref="U267:U272" si="141">O267*$C$388</f>
        <v>0</v>
      </c>
      <c r="W267" s="9">
        <f t="shared" ref="W267:W272" si="142">O267*$C$389</f>
        <v>0</v>
      </c>
      <c r="Y267" s="9">
        <f t="shared" ref="Y267:Y272" si="143">O267*$C$390</f>
        <v>0</v>
      </c>
      <c r="AA267" s="9">
        <f t="shared" ref="AA267:AA272" si="144">O267*$C$391</f>
        <v>0</v>
      </c>
      <c r="AB267" s="6" t="s">
        <v>132</v>
      </c>
      <c r="AC267" s="9">
        <f t="shared" ref="AC267:AC272" si="145">SUM(Q267:AB267)</f>
        <v>0</v>
      </c>
      <c r="AD267" s="14"/>
      <c r="AE267" s="90"/>
    </row>
    <row r="268" spans="1:31" x14ac:dyDescent="0.25">
      <c r="A268" s="49">
        <f t="shared" si="137"/>
        <v>224</v>
      </c>
      <c r="B268" s="49"/>
      <c r="C268" s="71">
        <v>352</v>
      </c>
      <c r="D268" s="72"/>
      <c r="E268" s="73" t="s">
        <v>56</v>
      </c>
      <c r="F268" s="73"/>
      <c r="G268" s="89"/>
      <c r="I268" s="7">
        <v>0</v>
      </c>
      <c r="K268" s="7">
        <v>0</v>
      </c>
      <c r="O268" s="9">
        <f t="shared" si="138"/>
        <v>0</v>
      </c>
      <c r="Q268" s="9">
        <f t="shared" si="139"/>
        <v>0</v>
      </c>
      <c r="S268" s="9">
        <f t="shared" si="140"/>
        <v>0</v>
      </c>
      <c r="U268" s="9">
        <f t="shared" si="141"/>
        <v>0</v>
      </c>
      <c r="W268" s="9">
        <f t="shared" si="142"/>
        <v>0</v>
      </c>
      <c r="Y268" s="9">
        <f t="shared" si="143"/>
        <v>0</v>
      </c>
      <c r="AA268" s="9">
        <f t="shared" si="144"/>
        <v>0</v>
      </c>
      <c r="AB268" s="6" t="s">
        <v>132</v>
      </c>
      <c r="AC268" s="9">
        <f t="shared" si="145"/>
        <v>0</v>
      </c>
      <c r="AD268" s="14"/>
      <c r="AE268" s="90"/>
    </row>
    <row r="269" spans="1:31" x14ac:dyDescent="0.25">
      <c r="A269" s="49">
        <f t="shared" si="137"/>
        <v>225</v>
      </c>
      <c r="B269" s="49"/>
      <c r="C269" s="71">
        <v>353</v>
      </c>
      <c r="D269" s="72"/>
      <c r="E269" s="73" t="s">
        <v>124</v>
      </c>
      <c r="F269" s="73"/>
      <c r="G269" s="89"/>
      <c r="I269" s="7">
        <v>5542896.2769200001</v>
      </c>
      <c r="K269" s="7">
        <v>0</v>
      </c>
      <c r="O269" s="9">
        <f t="shared" si="138"/>
        <v>5542896.2769200001</v>
      </c>
      <c r="Q269" s="9">
        <f t="shared" si="139"/>
        <v>4853012.9906997085</v>
      </c>
      <c r="S269" s="9">
        <f t="shared" si="140"/>
        <v>262851.97955727903</v>
      </c>
      <c r="U269" s="9">
        <f t="shared" si="141"/>
        <v>185636.63155938921</v>
      </c>
      <c r="W269" s="9">
        <f t="shared" si="142"/>
        <v>241394.67510362359</v>
      </c>
      <c r="Y269" s="9">
        <f t="shared" si="143"/>
        <v>0</v>
      </c>
      <c r="AA269" s="9">
        <f t="shared" si="144"/>
        <v>0</v>
      </c>
      <c r="AB269" s="6" t="s">
        <v>132</v>
      </c>
      <c r="AC269" s="9">
        <f t="shared" si="145"/>
        <v>5542896.276920001</v>
      </c>
      <c r="AD269" s="14"/>
      <c r="AE269" s="90"/>
    </row>
    <row r="270" spans="1:31" x14ac:dyDescent="0.25">
      <c r="A270" s="49">
        <f t="shared" si="137"/>
        <v>226</v>
      </c>
      <c r="B270" s="49"/>
      <c r="C270" s="71">
        <v>354</v>
      </c>
      <c r="D270" s="72"/>
      <c r="E270" s="73" t="s">
        <v>127</v>
      </c>
      <c r="F270" s="73"/>
      <c r="G270" s="89"/>
      <c r="I270" s="7">
        <v>0</v>
      </c>
      <c r="K270" s="7">
        <v>0</v>
      </c>
      <c r="O270" s="9">
        <f t="shared" si="138"/>
        <v>0</v>
      </c>
      <c r="Q270" s="9">
        <f t="shared" si="139"/>
        <v>0</v>
      </c>
      <c r="S270" s="9">
        <f t="shared" si="140"/>
        <v>0</v>
      </c>
      <c r="U270" s="9">
        <f t="shared" si="141"/>
        <v>0</v>
      </c>
      <c r="W270" s="9">
        <f t="shared" si="142"/>
        <v>0</v>
      </c>
      <c r="Y270" s="9">
        <f t="shared" si="143"/>
        <v>0</v>
      </c>
      <c r="AA270" s="9">
        <f t="shared" si="144"/>
        <v>0</v>
      </c>
      <c r="AB270" s="6" t="s">
        <v>132</v>
      </c>
      <c r="AC270" s="9">
        <f t="shared" si="145"/>
        <v>0</v>
      </c>
      <c r="AD270" s="14"/>
      <c r="AE270" s="90"/>
    </row>
    <row r="271" spans="1:31" x14ac:dyDescent="0.25">
      <c r="A271" s="49">
        <f t="shared" si="137"/>
        <v>227</v>
      </c>
      <c r="B271" s="49"/>
      <c r="C271" s="71">
        <v>355</v>
      </c>
      <c r="D271" s="72"/>
      <c r="E271" s="73" t="s">
        <v>128</v>
      </c>
      <c r="F271" s="73"/>
      <c r="G271" s="89"/>
      <c r="I271" s="7">
        <v>2157404.4396700002</v>
      </c>
      <c r="K271" s="7">
        <v>0</v>
      </c>
      <c r="O271" s="9">
        <f t="shared" si="138"/>
        <v>2157404.4396700002</v>
      </c>
      <c r="Q271" s="9">
        <f t="shared" si="139"/>
        <v>1888888.2722751421</v>
      </c>
      <c r="S271" s="9">
        <f t="shared" si="140"/>
        <v>102307.16927433251</v>
      </c>
      <c r="U271" s="9">
        <f t="shared" si="141"/>
        <v>72253.434501240728</v>
      </c>
      <c r="W271" s="9">
        <f t="shared" si="142"/>
        <v>93955.563619284963</v>
      </c>
      <c r="Y271" s="9">
        <f t="shared" si="143"/>
        <v>0</v>
      </c>
      <c r="AA271" s="9">
        <f t="shared" si="144"/>
        <v>0</v>
      </c>
      <c r="AB271" s="6" t="s">
        <v>132</v>
      </c>
      <c r="AC271" s="9">
        <f t="shared" si="145"/>
        <v>2157404.4396700002</v>
      </c>
      <c r="AD271" s="14"/>
      <c r="AE271" s="90"/>
    </row>
    <row r="272" spans="1:31" x14ac:dyDescent="0.25">
      <c r="A272" s="49">
        <f t="shared" si="137"/>
        <v>228</v>
      </c>
      <c r="B272" s="49"/>
      <c r="C272" s="71">
        <v>356</v>
      </c>
      <c r="D272" s="72"/>
      <c r="E272" s="73" t="s">
        <v>129</v>
      </c>
      <c r="F272" s="73"/>
      <c r="G272" s="89"/>
      <c r="I272" s="7">
        <v>2436527.6830200003</v>
      </c>
      <c r="K272" s="7">
        <v>0</v>
      </c>
      <c r="O272" s="9">
        <f t="shared" si="138"/>
        <v>2436527.6830200003</v>
      </c>
      <c r="Q272" s="9">
        <f t="shared" si="139"/>
        <v>2133271.1108326921</v>
      </c>
      <c r="S272" s="9">
        <f t="shared" si="140"/>
        <v>115543.58817693623</v>
      </c>
      <c r="U272" s="9">
        <f t="shared" si="141"/>
        <v>81601.52548053248</v>
      </c>
      <c r="W272" s="9">
        <f t="shared" si="142"/>
        <v>106111.45852983939</v>
      </c>
      <c r="Y272" s="9">
        <f t="shared" si="143"/>
        <v>0</v>
      </c>
      <c r="AA272" s="9">
        <f t="shared" si="144"/>
        <v>0</v>
      </c>
      <c r="AB272" s="6" t="s">
        <v>132</v>
      </c>
      <c r="AC272" s="9">
        <f t="shared" si="145"/>
        <v>2436527.6830200003</v>
      </c>
      <c r="AD272" s="14"/>
      <c r="AE272" s="90"/>
    </row>
    <row r="273" spans="1:31" x14ac:dyDescent="0.25">
      <c r="A273" s="49"/>
      <c r="B273" s="49"/>
      <c r="C273" s="71"/>
      <c r="D273" s="72"/>
      <c r="E273" s="73"/>
      <c r="F273" s="73"/>
      <c r="G273" s="89"/>
      <c r="I273" s="7"/>
      <c r="K273" s="7"/>
      <c r="O273" s="9"/>
      <c r="Q273" s="9"/>
      <c r="S273" s="9"/>
      <c r="U273" s="9"/>
      <c r="W273" s="9"/>
      <c r="Y273" s="9"/>
      <c r="AA273" s="9"/>
      <c r="AB273" s="6"/>
      <c r="AC273" s="9"/>
      <c r="AD273" s="14"/>
      <c r="AE273" s="90"/>
    </row>
    <row r="274" spans="1:31" x14ac:dyDescent="0.25">
      <c r="A274" s="49">
        <f>+A272+1</f>
        <v>229</v>
      </c>
      <c r="B274" s="49"/>
      <c r="C274" s="71"/>
      <c r="D274" s="72"/>
      <c r="E274" s="84" t="s">
        <v>134</v>
      </c>
      <c r="F274" s="73"/>
      <c r="G274" s="89"/>
      <c r="I274" s="7"/>
      <c r="K274" s="7"/>
      <c r="O274" s="14"/>
      <c r="Q274" s="14"/>
      <c r="S274" s="14"/>
      <c r="U274" s="14"/>
      <c r="W274" s="14"/>
      <c r="Y274" s="14"/>
      <c r="AA274" s="14"/>
      <c r="AB274" s="6"/>
      <c r="AC274" s="14"/>
      <c r="AD274" s="14"/>
      <c r="AE274" s="90"/>
    </row>
    <row r="275" spans="1:31" x14ac:dyDescent="0.25">
      <c r="A275" s="49">
        <f>+A274+1</f>
        <v>230</v>
      </c>
      <c r="B275" s="49"/>
      <c r="C275" s="71">
        <v>350</v>
      </c>
      <c r="D275" s="72"/>
      <c r="E275" s="73" t="s">
        <v>54</v>
      </c>
      <c r="F275" s="73"/>
      <c r="G275" s="16" t="s">
        <v>47</v>
      </c>
      <c r="I275" s="7">
        <v>0</v>
      </c>
      <c r="K275" s="7">
        <v>0</v>
      </c>
      <c r="O275" s="9">
        <f t="shared" ref="O275:O280" si="146">+I275+K275</f>
        <v>0</v>
      </c>
      <c r="Q275" s="9">
        <f t="shared" ref="Q275:Q280" si="147">O275*$C$386</f>
        <v>0</v>
      </c>
      <c r="S275" s="9">
        <f t="shared" ref="S275:S280" si="148">O275*$C$387</f>
        <v>0</v>
      </c>
      <c r="U275" s="9">
        <f t="shared" ref="U275:U280" si="149">O275*$C$388</f>
        <v>0</v>
      </c>
      <c r="W275" s="9">
        <f t="shared" ref="W275:W280" si="150">O275*$C$389</f>
        <v>0</v>
      </c>
      <c r="Y275" s="9">
        <f t="shared" ref="Y275:Y280" si="151">O275*$C$390</f>
        <v>0</v>
      </c>
      <c r="AA275" s="9">
        <f t="shared" ref="AA275:AA280" si="152">O275*$C$391</f>
        <v>0</v>
      </c>
      <c r="AB275" s="6" t="s">
        <v>132</v>
      </c>
      <c r="AC275" s="9">
        <f t="shared" ref="AC275:AC280" si="153">SUM(Q275:AB275)</f>
        <v>0</v>
      </c>
      <c r="AD275" s="14"/>
      <c r="AE275" s="90"/>
    </row>
    <row r="276" spans="1:31" x14ac:dyDescent="0.25">
      <c r="A276" s="49">
        <f t="shared" ref="A276:A281" si="154">+A275+1</f>
        <v>231</v>
      </c>
      <c r="B276" s="49"/>
      <c r="C276" s="71">
        <v>352</v>
      </c>
      <c r="D276" s="72"/>
      <c r="E276" s="73" t="s">
        <v>56</v>
      </c>
      <c r="F276" s="73"/>
      <c r="G276" s="89"/>
      <c r="I276" s="7">
        <v>0</v>
      </c>
      <c r="K276" s="7">
        <v>0</v>
      </c>
      <c r="O276" s="9">
        <f t="shared" si="146"/>
        <v>0</v>
      </c>
      <c r="Q276" s="9">
        <f t="shared" si="147"/>
        <v>0</v>
      </c>
      <c r="S276" s="9">
        <f t="shared" si="148"/>
        <v>0</v>
      </c>
      <c r="U276" s="9">
        <f t="shared" si="149"/>
        <v>0</v>
      </c>
      <c r="W276" s="9">
        <f t="shared" si="150"/>
        <v>0</v>
      </c>
      <c r="Y276" s="9">
        <f t="shared" si="151"/>
        <v>0</v>
      </c>
      <c r="AA276" s="9">
        <f t="shared" si="152"/>
        <v>0</v>
      </c>
      <c r="AB276" s="6" t="s">
        <v>132</v>
      </c>
      <c r="AC276" s="9">
        <f t="shared" si="153"/>
        <v>0</v>
      </c>
      <c r="AD276" s="14"/>
      <c r="AE276" s="90"/>
    </row>
    <row r="277" spans="1:31" x14ac:dyDescent="0.25">
      <c r="A277" s="49">
        <f t="shared" si="154"/>
        <v>232</v>
      </c>
      <c r="B277" s="49"/>
      <c r="C277" s="71">
        <v>353</v>
      </c>
      <c r="D277" s="72"/>
      <c r="E277" s="73" t="s">
        <v>124</v>
      </c>
      <c r="F277" s="73"/>
      <c r="G277" s="89"/>
      <c r="I277" s="7">
        <v>5140370.1218800005</v>
      </c>
      <c r="K277" s="7">
        <v>0</v>
      </c>
      <c r="O277" s="9">
        <f t="shared" si="146"/>
        <v>5140370.1218800005</v>
      </c>
      <c r="Q277" s="9">
        <f t="shared" si="147"/>
        <v>4500586.2877791561</v>
      </c>
      <c r="S277" s="9">
        <f t="shared" si="148"/>
        <v>243763.62008059109</v>
      </c>
      <c r="U277" s="9">
        <f t="shared" si="149"/>
        <v>172155.66496664981</v>
      </c>
      <c r="W277" s="9">
        <f t="shared" si="150"/>
        <v>223864.54905360407</v>
      </c>
      <c r="Y277" s="9">
        <f t="shared" si="151"/>
        <v>0</v>
      </c>
      <c r="AA277" s="9">
        <f t="shared" si="152"/>
        <v>0</v>
      </c>
      <c r="AB277" s="6" t="s">
        <v>132</v>
      </c>
      <c r="AC277" s="9">
        <f t="shared" si="153"/>
        <v>5140370.1218800005</v>
      </c>
      <c r="AD277" s="14"/>
      <c r="AE277" s="90"/>
    </row>
    <row r="278" spans="1:31" x14ac:dyDescent="0.25">
      <c r="A278" s="49">
        <f t="shared" si="154"/>
        <v>233</v>
      </c>
      <c r="B278" s="49"/>
      <c r="C278" s="71">
        <v>354</v>
      </c>
      <c r="D278" s="72"/>
      <c r="E278" s="73" t="s">
        <v>127</v>
      </c>
      <c r="F278" s="73"/>
      <c r="G278" s="89"/>
      <c r="I278" s="7">
        <v>2193583.76486</v>
      </c>
      <c r="K278" s="7">
        <v>0</v>
      </c>
      <c r="O278" s="9">
        <f t="shared" si="146"/>
        <v>2193583.76486</v>
      </c>
      <c r="Q278" s="9">
        <f t="shared" si="147"/>
        <v>1920564.6245592195</v>
      </c>
      <c r="S278" s="9">
        <f t="shared" si="148"/>
        <v>104022.84403534794</v>
      </c>
      <c r="U278" s="9">
        <f t="shared" si="149"/>
        <v>73465.112967664289</v>
      </c>
      <c r="W278" s="9">
        <f t="shared" si="150"/>
        <v>95531.183297768512</v>
      </c>
      <c r="Y278" s="9">
        <f t="shared" si="151"/>
        <v>0</v>
      </c>
      <c r="AA278" s="9">
        <f t="shared" si="152"/>
        <v>0</v>
      </c>
      <c r="AB278" s="6" t="s">
        <v>132</v>
      </c>
      <c r="AC278" s="9">
        <f t="shared" si="153"/>
        <v>2193583.7648600005</v>
      </c>
      <c r="AD278" s="14"/>
      <c r="AE278" s="90"/>
    </row>
    <row r="279" spans="1:31" x14ac:dyDescent="0.25">
      <c r="A279" s="49">
        <f t="shared" si="154"/>
        <v>234</v>
      </c>
      <c r="B279" s="49"/>
      <c r="C279" s="71">
        <v>355</v>
      </c>
      <c r="D279" s="72"/>
      <c r="E279" s="73" t="s">
        <v>128</v>
      </c>
      <c r="F279" s="73"/>
      <c r="G279" s="89"/>
      <c r="I279" s="7">
        <v>4129970.3448600005</v>
      </c>
      <c r="K279" s="7">
        <v>0</v>
      </c>
      <c r="O279" s="9">
        <f t="shared" si="146"/>
        <v>4129970.3448600005</v>
      </c>
      <c r="Q279" s="9">
        <f t="shared" si="147"/>
        <v>3615943.4947873936</v>
      </c>
      <c r="S279" s="9">
        <f t="shared" si="148"/>
        <v>195849.03386691632</v>
      </c>
      <c r="U279" s="9">
        <f t="shared" si="149"/>
        <v>138316.45857280845</v>
      </c>
      <c r="W279" s="9">
        <f t="shared" si="150"/>
        <v>179861.35763288234</v>
      </c>
      <c r="Y279" s="9">
        <f t="shared" si="151"/>
        <v>0</v>
      </c>
      <c r="AA279" s="9">
        <f t="shared" si="152"/>
        <v>0</v>
      </c>
      <c r="AB279" s="6" t="s">
        <v>132</v>
      </c>
      <c r="AC279" s="9">
        <f t="shared" si="153"/>
        <v>4129970.344860001</v>
      </c>
      <c r="AD279" s="14"/>
      <c r="AE279" s="90"/>
    </row>
    <row r="280" spans="1:31" x14ac:dyDescent="0.25">
      <c r="A280" s="49">
        <f t="shared" si="154"/>
        <v>235</v>
      </c>
      <c r="B280" s="49"/>
      <c r="C280" s="71">
        <v>356</v>
      </c>
      <c r="D280" s="72"/>
      <c r="E280" s="73" t="s">
        <v>129</v>
      </c>
      <c r="F280" s="73"/>
      <c r="G280" s="89"/>
      <c r="I280" s="7">
        <v>5774414.4598900005</v>
      </c>
      <c r="K280" s="7">
        <v>0</v>
      </c>
      <c r="O280" s="9">
        <f t="shared" si="146"/>
        <v>5774414.4598900005</v>
      </c>
      <c r="Q280" s="9">
        <f t="shared" si="147"/>
        <v>5055715.8185002189</v>
      </c>
      <c r="S280" s="9">
        <f t="shared" si="148"/>
        <v>273830.89917923958</v>
      </c>
      <c r="U280" s="9">
        <f t="shared" si="149"/>
        <v>193390.38582144491</v>
      </c>
      <c r="W280" s="9">
        <f t="shared" si="150"/>
        <v>251477.35638909755</v>
      </c>
      <c r="Y280" s="9">
        <f t="shared" si="151"/>
        <v>0</v>
      </c>
      <c r="AA280" s="9">
        <f t="shared" si="152"/>
        <v>0</v>
      </c>
      <c r="AB280" s="6" t="s">
        <v>132</v>
      </c>
      <c r="AC280" s="9">
        <f t="shared" si="153"/>
        <v>5774414.4598900015</v>
      </c>
      <c r="AD280" s="14"/>
      <c r="AE280" s="90"/>
    </row>
    <row r="281" spans="1:31" x14ac:dyDescent="0.25">
      <c r="A281" s="49">
        <f t="shared" si="154"/>
        <v>236</v>
      </c>
      <c r="B281" s="49"/>
      <c r="C281" s="71"/>
      <c r="D281" s="72"/>
      <c r="E281" s="83" t="s">
        <v>135</v>
      </c>
      <c r="F281" s="73"/>
      <c r="G281" s="89"/>
      <c r="I281" s="27">
        <f>SUM(I256:I280)</f>
        <v>748539116.18196988</v>
      </c>
      <c r="K281" s="27">
        <f>SUM(K256:K280)</f>
        <v>0</v>
      </c>
      <c r="M281" s="7"/>
      <c r="O281" s="27">
        <f>SUM(O256:O280)</f>
        <v>748539116.18196988</v>
      </c>
      <c r="Q281" s="27">
        <f>SUM(Q256:Q280)</f>
        <v>623395458.72867942</v>
      </c>
      <c r="S281" s="27">
        <f>SUM(S256:S280)</f>
        <v>33764741.756898947</v>
      </c>
      <c r="U281" s="27">
        <f>SUM(U256:U280)</f>
        <v>23846017.579097189</v>
      </c>
      <c r="W281" s="27">
        <f>SUM(W256:W280)</f>
        <v>31008436.307356182</v>
      </c>
      <c r="Y281" s="27">
        <f>SUM(Y256:Y280)</f>
        <v>36524461.809938066</v>
      </c>
      <c r="AA281" s="27">
        <f>SUM(AA256:AA280)</f>
        <v>0</v>
      </c>
      <c r="AB281" s="6"/>
      <c r="AC281" s="27">
        <f>SUM(AC256:AC280)</f>
        <v>748539116.18196988</v>
      </c>
      <c r="AD281" s="14"/>
      <c r="AE281" s="90"/>
    </row>
    <row r="282" spans="1:31" x14ac:dyDescent="0.25">
      <c r="A282" s="49"/>
      <c r="B282" s="49"/>
      <c r="C282" s="71"/>
      <c r="D282" s="72"/>
      <c r="E282" s="83"/>
      <c r="F282" s="73"/>
      <c r="G282" s="89"/>
      <c r="I282" s="7"/>
      <c r="K282" s="7"/>
      <c r="O282" s="14"/>
      <c r="Q282" s="14"/>
      <c r="S282" s="14"/>
      <c r="U282" s="14"/>
      <c r="W282" s="14"/>
      <c r="Y282" s="14"/>
      <c r="AA282" s="14"/>
      <c r="AB282" s="6"/>
      <c r="AC282" s="14"/>
      <c r="AD282" s="14"/>
    </row>
    <row r="283" spans="1:31" ht="15.75" thickBot="1" x14ac:dyDescent="0.3">
      <c r="A283" s="49">
        <f>+A281+1</f>
        <v>237</v>
      </c>
      <c r="B283" s="49"/>
      <c r="C283" s="71"/>
      <c r="D283" s="72"/>
      <c r="E283" s="83" t="s">
        <v>136</v>
      </c>
      <c r="F283" s="73"/>
      <c r="G283" s="89"/>
      <c r="I283" s="7"/>
      <c r="K283" s="7"/>
      <c r="O283" s="14"/>
      <c r="Q283" s="24">
        <f>+Q281/+SUM($Q$281:$W$281)</f>
        <v>0.87553739926671736</v>
      </c>
      <c r="R283" s="24"/>
      <c r="S283" s="24">
        <f>+S281/+SUM($Q$281:$W$281)</f>
        <v>4.7421414081256635E-2</v>
      </c>
      <c r="T283" s="24"/>
      <c r="U283" s="24">
        <f>+U281/+SUM($Q$281:$W$281)</f>
        <v>3.3490908414137086E-2</v>
      </c>
      <c r="V283" s="24"/>
      <c r="W283" s="24">
        <f>+W281/+SUM($Q$281:$W$281)</f>
        <v>4.3550278237888755E-2</v>
      </c>
      <c r="X283" s="24"/>
      <c r="Y283" s="24">
        <v>0</v>
      </c>
      <c r="Z283" s="24"/>
      <c r="AA283" s="24">
        <v>0</v>
      </c>
      <c r="AB283" s="23"/>
      <c r="AC283" s="24">
        <f>SUM(Q283:AB283)</f>
        <v>0.99999999999999978</v>
      </c>
      <c r="AD283" s="25"/>
    </row>
    <row r="284" spans="1:31" ht="15.75" thickTop="1" x14ac:dyDescent="0.25">
      <c r="A284" s="49"/>
      <c r="C284" s="80"/>
      <c r="G284" s="81"/>
      <c r="I284" s="8"/>
      <c r="K284" s="8"/>
      <c r="O284" s="9"/>
      <c r="Q284" s="26"/>
      <c r="R284" s="91"/>
      <c r="S284" s="26"/>
      <c r="T284" s="91"/>
      <c r="U284" s="26"/>
      <c r="V284" s="91"/>
      <c r="W284" s="26"/>
      <c r="X284" s="91"/>
      <c r="Y284" s="26"/>
      <c r="Z284" s="91"/>
      <c r="AA284" s="26"/>
      <c r="AB284" s="6"/>
      <c r="AC284" s="9"/>
      <c r="AD284" s="9"/>
    </row>
    <row r="285" spans="1:31" x14ac:dyDescent="0.25">
      <c r="A285" s="83" t="s">
        <v>137</v>
      </c>
      <c r="B285" s="49"/>
      <c r="C285" s="71"/>
      <c r="D285" s="72"/>
      <c r="E285" s="84"/>
      <c r="G285" s="81"/>
      <c r="I285" s="8"/>
      <c r="K285" s="8"/>
      <c r="O285" s="9"/>
      <c r="Q285" s="9"/>
      <c r="S285" s="9"/>
      <c r="U285" s="9"/>
      <c r="W285" s="9"/>
      <c r="Y285" s="9"/>
      <c r="AA285" s="9"/>
      <c r="AB285" s="6"/>
      <c r="AC285" s="9"/>
      <c r="AD285" s="9"/>
    </row>
    <row r="286" spans="1:31" x14ac:dyDescent="0.25">
      <c r="A286" s="49">
        <f>+A283+1</f>
        <v>238</v>
      </c>
      <c r="B286" s="49"/>
      <c r="C286" s="71">
        <v>360</v>
      </c>
      <c r="D286" s="72"/>
      <c r="E286" s="73" t="s">
        <v>54</v>
      </c>
      <c r="G286" s="1" t="s">
        <v>39</v>
      </c>
      <c r="I286" s="8">
        <v>6029694.2700000014</v>
      </c>
      <c r="K286" s="8">
        <v>0</v>
      </c>
      <c r="O286" s="9">
        <f>+I286+K286</f>
        <v>6029694.2700000014</v>
      </c>
      <c r="Q286" s="9">
        <v>5353679.8600000003</v>
      </c>
      <c r="S286" s="9">
        <v>321834.26</v>
      </c>
      <c r="U286" s="9">
        <v>337389.08</v>
      </c>
      <c r="W286" s="9">
        <v>16791.07</v>
      </c>
      <c r="X286" s="6"/>
      <c r="Y286" s="92">
        <v>0</v>
      </c>
      <c r="Z286" s="79"/>
      <c r="AA286" s="79">
        <v>0</v>
      </c>
      <c r="AB286" s="6" t="s">
        <v>93</v>
      </c>
      <c r="AC286" s="9">
        <f t="shared" ref="AC286:AC292" si="155">SUM(Q286:AB286)</f>
        <v>6029694.2700000005</v>
      </c>
      <c r="AD286" s="9"/>
      <c r="AE286" s="93"/>
    </row>
    <row r="287" spans="1:31" x14ac:dyDescent="0.25">
      <c r="A287" s="49">
        <f t="shared" ref="A287:A310" si="156">+A286+1</f>
        <v>239</v>
      </c>
      <c r="B287" s="49"/>
      <c r="C287" s="71">
        <v>361</v>
      </c>
      <c r="D287" s="72"/>
      <c r="E287" s="73" t="s">
        <v>56</v>
      </c>
      <c r="G287" s="81"/>
      <c r="I287" s="8">
        <v>68649933.829999998</v>
      </c>
      <c r="K287" s="8">
        <v>-18206844.800000001</v>
      </c>
      <c r="L287" s="6" t="s">
        <v>138</v>
      </c>
      <c r="M287" s="6"/>
      <c r="O287" s="9">
        <f t="shared" ref="O287:O309" si="157">+I287+K287</f>
        <v>50443089.030000001</v>
      </c>
      <c r="Q287" s="9">
        <v>39265844.460000008</v>
      </c>
      <c r="S287" s="9">
        <v>7432508.3499999996</v>
      </c>
      <c r="U287" s="9">
        <v>3665595.9699999997</v>
      </c>
      <c r="W287" s="9">
        <v>79140.25</v>
      </c>
      <c r="X287" s="6"/>
      <c r="Y287" s="79">
        <v>0</v>
      </c>
      <c r="Z287" s="6"/>
      <c r="AA287" s="79">
        <v>0</v>
      </c>
      <c r="AB287" s="6" t="s">
        <v>93</v>
      </c>
      <c r="AC287" s="9">
        <f t="shared" si="155"/>
        <v>50443089.030000009</v>
      </c>
      <c r="AD287" s="9"/>
      <c r="AE287" s="93"/>
    </row>
    <row r="288" spans="1:31" x14ac:dyDescent="0.25">
      <c r="A288" s="49">
        <f t="shared" si="156"/>
        <v>240</v>
      </c>
      <c r="B288" s="49"/>
      <c r="C288" s="71">
        <v>362</v>
      </c>
      <c r="D288" s="72"/>
      <c r="E288" s="73" t="s">
        <v>124</v>
      </c>
      <c r="G288" s="81"/>
      <c r="I288" s="8">
        <v>257515522.66999999</v>
      </c>
      <c r="K288" s="8">
        <v>0</v>
      </c>
      <c r="O288" s="9">
        <f>+I288+K288</f>
        <v>257515522.66999999</v>
      </c>
      <c r="Q288" s="9">
        <v>217667865.10000002</v>
      </c>
      <c r="S288" s="9">
        <v>19049817.59</v>
      </c>
      <c r="U288" s="9">
        <v>14219947.549999999</v>
      </c>
      <c r="W288" s="9">
        <v>6577892.4299999997</v>
      </c>
      <c r="X288" s="6"/>
      <c r="Y288" s="79">
        <v>0</v>
      </c>
      <c r="Z288" s="6"/>
      <c r="AA288" s="79">
        <v>0</v>
      </c>
      <c r="AB288" s="6" t="s">
        <v>93</v>
      </c>
      <c r="AC288" s="9">
        <f t="shared" si="155"/>
        <v>257515522.67000005</v>
      </c>
      <c r="AD288" s="9"/>
      <c r="AE288" s="93"/>
    </row>
    <row r="289" spans="1:31" x14ac:dyDescent="0.25">
      <c r="A289" s="49">
        <f t="shared" si="156"/>
        <v>241</v>
      </c>
      <c r="B289" s="49"/>
      <c r="C289" s="85">
        <v>363.02</v>
      </c>
      <c r="D289" s="72"/>
      <c r="E289" s="86" t="s">
        <v>66</v>
      </c>
      <c r="G289" s="81"/>
      <c r="I289" s="8">
        <v>347646.09</v>
      </c>
      <c r="K289" s="8">
        <v>0</v>
      </c>
      <c r="O289" s="9">
        <f>+I289+K289</f>
        <v>347646.09</v>
      </c>
      <c r="Q289" s="9">
        <v>347646.09</v>
      </c>
      <c r="S289" s="9">
        <v>0</v>
      </c>
      <c r="U289" s="9">
        <v>0</v>
      </c>
      <c r="W289" s="9">
        <v>0</v>
      </c>
      <c r="X289" s="6"/>
      <c r="Y289" s="79">
        <v>0</v>
      </c>
      <c r="Z289" s="6"/>
      <c r="AA289" s="79">
        <v>0</v>
      </c>
      <c r="AB289" s="6" t="s">
        <v>93</v>
      </c>
      <c r="AC289" s="9">
        <f t="shared" si="155"/>
        <v>347646.09</v>
      </c>
      <c r="AD289" s="9"/>
      <c r="AE289" s="93"/>
    </row>
    <row r="290" spans="1:31" x14ac:dyDescent="0.25">
      <c r="A290" s="49">
        <f t="shared" si="156"/>
        <v>242</v>
      </c>
      <c r="B290" s="49"/>
      <c r="C290" s="85">
        <v>363.02</v>
      </c>
      <c r="D290" s="72"/>
      <c r="E290" s="86" t="s">
        <v>77</v>
      </c>
      <c r="G290" s="81"/>
      <c r="I290" s="8">
        <v>345280.87</v>
      </c>
      <c r="K290" s="8">
        <v>0</v>
      </c>
      <c r="O290" s="9">
        <f>+I290+K290</f>
        <v>345280.87</v>
      </c>
      <c r="Q290" s="9">
        <v>345280.87000000005</v>
      </c>
      <c r="S290" s="9">
        <v>0</v>
      </c>
      <c r="U290" s="9">
        <v>0</v>
      </c>
      <c r="W290" s="9">
        <v>0</v>
      </c>
      <c r="X290" s="6"/>
      <c r="Y290" s="79">
        <v>0</v>
      </c>
      <c r="Z290" s="6"/>
      <c r="AA290" s="79">
        <v>0</v>
      </c>
      <c r="AB290" s="6" t="s">
        <v>93</v>
      </c>
      <c r="AC290" s="9">
        <f t="shared" si="155"/>
        <v>345280.87000000005</v>
      </c>
      <c r="AD290" s="9"/>
      <c r="AE290" s="93"/>
    </row>
    <row r="291" spans="1:31" x14ac:dyDescent="0.25">
      <c r="A291" s="49">
        <f t="shared" si="156"/>
        <v>243</v>
      </c>
      <c r="B291" s="49"/>
      <c r="C291" s="85">
        <v>363.02</v>
      </c>
      <c r="D291" s="72"/>
      <c r="E291" s="86" t="s">
        <v>139</v>
      </c>
      <c r="G291" s="81"/>
      <c r="I291" s="8">
        <v>11207597.35</v>
      </c>
      <c r="K291" s="8">
        <v>0</v>
      </c>
      <c r="O291" s="9">
        <f>+I291+K291</f>
        <v>11207597.35</v>
      </c>
      <c r="Q291" s="9">
        <v>11207597.35</v>
      </c>
      <c r="S291" s="9">
        <v>0</v>
      </c>
      <c r="U291" s="9">
        <v>0</v>
      </c>
      <c r="W291" s="9">
        <v>0</v>
      </c>
      <c r="X291" s="6"/>
      <c r="Y291" s="79">
        <v>0</v>
      </c>
      <c r="Z291" s="6"/>
      <c r="AA291" s="79">
        <v>0</v>
      </c>
      <c r="AB291" s="6" t="s">
        <v>93</v>
      </c>
      <c r="AC291" s="9">
        <f t="shared" si="155"/>
        <v>11207597.35</v>
      </c>
      <c r="AD291" s="9"/>
      <c r="AE291" s="93"/>
    </row>
    <row r="292" spans="1:31" x14ac:dyDescent="0.25">
      <c r="A292" s="49">
        <f t="shared" si="156"/>
        <v>244</v>
      </c>
      <c r="B292" s="49"/>
      <c r="C292" s="85">
        <v>363.02</v>
      </c>
      <c r="D292" s="72"/>
      <c r="E292" s="86" t="s">
        <v>96</v>
      </c>
      <c r="G292" s="81"/>
      <c r="I292" s="8">
        <v>5166444.75</v>
      </c>
      <c r="K292" s="8">
        <v>0</v>
      </c>
      <c r="O292" s="9">
        <f>+I292+K292</f>
        <v>5166444.75</v>
      </c>
      <c r="Q292" s="9">
        <v>5166444.75</v>
      </c>
      <c r="S292" s="9">
        <v>0</v>
      </c>
      <c r="U292" s="9">
        <v>0</v>
      </c>
      <c r="W292" s="9">
        <v>0</v>
      </c>
      <c r="X292" s="6"/>
      <c r="Y292" s="79">
        <v>0</v>
      </c>
      <c r="Z292" s="6"/>
      <c r="AA292" s="79">
        <v>0</v>
      </c>
      <c r="AB292" s="6" t="s">
        <v>93</v>
      </c>
      <c r="AC292" s="9">
        <f t="shared" si="155"/>
        <v>5166444.75</v>
      </c>
      <c r="AD292" s="9"/>
      <c r="AE292" s="93"/>
    </row>
    <row r="293" spans="1:31" x14ac:dyDescent="0.25">
      <c r="A293" s="49">
        <f t="shared" si="156"/>
        <v>245</v>
      </c>
      <c r="B293" s="49"/>
      <c r="C293" s="71">
        <v>364</v>
      </c>
      <c r="D293" s="72"/>
      <c r="E293" s="73" t="s">
        <v>140</v>
      </c>
      <c r="G293" s="81"/>
      <c r="I293" s="8">
        <v>356910322.68000001</v>
      </c>
      <c r="K293" s="8">
        <v>0</v>
      </c>
      <c r="O293" s="9">
        <f t="shared" si="157"/>
        <v>356910322.68000001</v>
      </c>
      <c r="Q293" s="9">
        <v>290836452.69999999</v>
      </c>
      <c r="S293" s="9">
        <v>33121518.460000001</v>
      </c>
      <c r="U293" s="9">
        <v>12608627.939999999</v>
      </c>
      <c r="W293" s="9">
        <v>20343723.580000002</v>
      </c>
      <c r="X293" s="6"/>
      <c r="Y293" s="79">
        <v>0</v>
      </c>
      <c r="Z293" s="6"/>
      <c r="AA293" s="79">
        <v>0</v>
      </c>
      <c r="AB293" s="6" t="s">
        <v>93</v>
      </c>
      <c r="AC293" s="9">
        <f t="shared" ref="AC293:AC309" si="158">SUM(Q293:AB293)</f>
        <v>356910322.67999995</v>
      </c>
      <c r="AD293" s="9"/>
      <c r="AE293" s="93"/>
    </row>
    <row r="294" spans="1:31" x14ac:dyDescent="0.25">
      <c r="A294" s="49">
        <f t="shared" si="156"/>
        <v>246</v>
      </c>
      <c r="B294" s="49"/>
      <c r="C294" s="71">
        <v>365</v>
      </c>
      <c r="D294" s="72"/>
      <c r="E294" s="73" t="s">
        <v>129</v>
      </c>
      <c r="G294" s="81"/>
      <c r="I294" s="8">
        <v>295193948.11000001</v>
      </c>
      <c r="K294" s="8">
        <v>0</v>
      </c>
      <c r="O294" s="9">
        <f t="shared" si="157"/>
        <v>295193948.11000001</v>
      </c>
      <c r="Q294" s="9">
        <v>250531871.46000001</v>
      </c>
      <c r="S294" s="9">
        <v>22653026.77</v>
      </c>
      <c r="U294" s="9">
        <v>9485813.5699999984</v>
      </c>
      <c r="W294" s="9">
        <v>12523236.310000001</v>
      </c>
      <c r="X294" s="6"/>
      <c r="Y294" s="79">
        <v>0</v>
      </c>
      <c r="Z294" s="6"/>
      <c r="AA294" s="79">
        <v>0</v>
      </c>
      <c r="AB294" s="6" t="s">
        <v>93</v>
      </c>
      <c r="AC294" s="9">
        <f t="shared" si="158"/>
        <v>295193948.11000001</v>
      </c>
      <c r="AD294" s="9"/>
      <c r="AE294" s="93"/>
    </row>
    <row r="295" spans="1:31" x14ac:dyDescent="0.25">
      <c r="A295" s="49">
        <f t="shared" si="156"/>
        <v>247</v>
      </c>
      <c r="B295" s="49"/>
      <c r="C295" s="71">
        <v>366</v>
      </c>
      <c r="D295" s="72"/>
      <c r="E295" s="73" t="s">
        <v>141</v>
      </c>
      <c r="G295" s="81"/>
      <c r="I295" s="8">
        <v>99399097.950000003</v>
      </c>
      <c r="K295" s="8">
        <v>0</v>
      </c>
      <c r="O295" s="9">
        <f t="shared" si="157"/>
        <v>99399097.950000003</v>
      </c>
      <c r="Q295" s="9">
        <v>93175126.780000001</v>
      </c>
      <c r="S295" s="9">
        <v>1554635.39</v>
      </c>
      <c r="U295" s="9">
        <v>3375056.58</v>
      </c>
      <c r="W295" s="9">
        <v>1294279.2</v>
      </c>
      <c r="X295" s="6"/>
      <c r="Y295" s="79">
        <v>0</v>
      </c>
      <c r="Z295" s="6"/>
      <c r="AA295" s="79">
        <v>0</v>
      </c>
      <c r="AB295" s="6" t="s">
        <v>93</v>
      </c>
      <c r="AC295" s="9">
        <f t="shared" si="158"/>
        <v>99399097.950000003</v>
      </c>
      <c r="AD295" s="9"/>
      <c r="AE295" s="93"/>
    </row>
    <row r="296" spans="1:31" x14ac:dyDescent="0.25">
      <c r="A296" s="49">
        <f t="shared" si="156"/>
        <v>248</v>
      </c>
      <c r="B296" s="49"/>
      <c r="C296" s="71">
        <v>367</v>
      </c>
      <c r="D296" s="72"/>
      <c r="E296" s="73" t="s">
        <v>142</v>
      </c>
      <c r="G296" s="81"/>
      <c r="I296" s="8">
        <v>107600791.06</v>
      </c>
      <c r="K296" s="8">
        <v>0</v>
      </c>
      <c r="O296" s="9">
        <f t="shared" si="157"/>
        <v>107600791.06</v>
      </c>
      <c r="Q296" s="9">
        <v>103091372.62</v>
      </c>
      <c r="S296" s="9">
        <v>1019615.7100000001</v>
      </c>
      <c r="U296" s="9">
        <v>2452737.58</v>
      </c>
      <c r="W296" s="9">
        <v>1037065.15</v>
      </c>
      <c r="X296" s="6"/>
      <c r="Y296" s="79">
        <v>0</v>
      </c>
      <c r="Z296" s="6"/>
      <c r="AA296" s="79">
        <v>0</v>
      </c>
      <c r="AB296" s="6" t="s">
        <v>93</v>
      </c>
      <c r="AC296" s="9">
        <f t="shared" si="158"/>
        <v>107600791.06</v>
      </c>
      <c r="AD296" s="9"/>
      <c r="AE296" s="93"/>
    </row>
    <row r="297" spans="1:31" x14ac:dyDescent="0.25">
      <c r="A297" s="49">
        <f t="shared" si="156"/>
        <v>249</v>
      </c>
      <c r="B297" s="49"/>
      <c r="C297" s="71">
        <v>368</v>
      </c>
      <c r="D297" s="72"/>
      <c r="E297" s="73" t="s">
        <v>143</v>
      </c>
      <c r="G297" s="81"/>
      <c r="I297" s="8">
        <v>188365682.25</v>
      </c>
      <c r="K297" s="8">
        <v>0</v>
      </c>
      <c r="O297" s="9">
        <f t="shared" si="157"/>
        <v>188365682.25</v>
      </c>
      <c r="Q297" s="9">
        <v>168495562.59</v>
      </c>
      <c r="S297" s="9">
        <v>9142905.6000000015</v>
      </c>
      <c r="U297" s="9">
        <v>5303716.8000000007</v>
      </c>
      <c r="W297" s="9">
        <v>5423497.2599999998</v>
      </c>
      <c r="X297" s="6"/>
      <c r="Y297" s="79">
        <v>0</v>
      </c>
      <c r="Z297" s="6"/>
      <c r="AA297" s="79">
        <v>0</v>
      </c>
      <c r="AB297" s="6" t="s">
        <v>93</v>
      </c>
      <c r="AC297" s="9">
        <f t="shared" si="158"/>
        <v>188365682.25</v>
      </c>
      <c r="AD297" s="9"/>
      <c r="AE297" s="93"/>
    </row>
    <row r="298" spans="1:31" x14ac:dyDescent="0.25">
      <c r="A298" s="49">
        <f t="shared" si="156"/>
        <v>250</v>
      </c>
      <c r="B298" s="49"/>
      <c r="C298" s="71">
        <v>369</v>
      </c>
      <c r="D298" s="72"/>
      <c r="E298" s="73" t="s">
        <v>144</v>
      </c>
      <c r="G298" s="81"/>
      <c r="I298" s="8">
        <v>129853885.89</v>
      </c>
      <c r="K298" s="8">
        <v>0</v>
      </c>
      <c r="O298" s="9">
        <f t="shared" si="157"/>
        <v>129853885.89</v>
      </c>
      <c r="Q298" s="9">
        <v>115397722.62</v>
      </c>
      <c r="S298" s="9">
        <v>7194759.3799999999</v>
      </c>
      <c r="U298" s="9">
        <v>4163160.92</v>
      </c>
      <c r="W298" s="9">
        <v>3098242.9699999997</v>
      </c>
      <c r="X298" s="6"/>
      <c r="Y298" s="79">
        <v>0</v>
      </c>
      <c r="Z298" s="6"/>
      <c r="AA298" s="79">
        <v>0</v>
      </c>
      <c r="AB298" s="6" t="s">
        <v>93</v>
      </c>
      <c r="AC298" s="9">
        <f t="shared" si="158"/>
        <v>129853885.89</v>
      </c>
      <c r="AD298" s="9"/>
      <c r="AE298" s="93"/>
    </row>
    <row r="299" spans="1:31" x14ac:dyDescent="0.25">
      <c r="A299" s="49">
        <f t="shared" si="156"/>
        <v>251</v>
      </c>
      <c r="B299" s="49"/>
      <c r="C299" s="71">
        <v>370</v>
      </c>
      <c r="D299" s="72"/>
      <c r="E299" s="73" t="s">
        <v>145</v>
      </c>
      <c r="G299" s="81"/>
      <c r="I299" s="8">
        <v>10383431.92</v>
      </c>
      <c r="K299" s="8">
        <v>0</v>
      </c>
      <c r="O299" s="9">
        <f t="shared" si="157"/>
        <v>10383431.92</v>
      </c>
      <c r="Q299" s="9">
        <v>8702274.9400000013</v>
      </c>
      <c r="S299" s="9">
        <v>1002450.87</v>
      </c>
      <c r="U299" s="9">
        <v>254566.63</v>
      </c>
      <c r="W299" s="9">
        <v>424139.48000000004</v>
      </c>
      <c r="X299" s="6"/>
      <c r="Y299" s="79">
        <v>0</v>
      </c>
      <c r="Z299" s="6"/>
      <c r="AA299" s="79">
        <v>0</v>
      </c>
      <c r="AB299" s="6" t="s">
        <v>93</v>
      </c>
      <c r="AC299" s="9">
        <f t="shared" si="158"/>
        <v>10383431.920000002</v>
      </c>
      <c r="AD299" s="9"/>
      <c r="AE299" s="93"/>
    </row>
    <row r="300" spans="1:31" x14ac:dyDescent="0.25">
      <c r="A300" s="49">
        <f t="shared" si="156"/>
        <v>252</v>
      </c>
      <c r="B300" s="49"/>
      <c r="C300" s="72">
        <v>370.1</v>
      </c>
      <c r="D300" s="72"/>
      <c r="E300" s="73" t="s">
        <v>146</v>
      </c>
      <c r="G300" s="81"/>
      <c r="I300" s="8">
        <v>47294171.590000004</v>
      </c>
      <c r="K300" s="8">
        <v>0</v>
      </c>
      <c r="O300" s="9">
        <f t="shared" si="157"/>
        <v>47294171.590000004</v>
      </c>
      <c r="Q300" s="9">
        <v>40349096.730000004</v>
      </c>
      <c r="S300" s="9">
        <v>3887873.2199999997</v>
      </c>
      <c r="U300" s="9">
        <v>1630952.06</v>
      </c>
      <c r="W300" s="9">
        <v>1426249.58</v>
      </c>
      <c r="X300" s="6"/>
      <c r="Y300" s="79">
        <v>0</v>
      </c>
      <c r="Z300" s="6"/>
      <c r="AA300" s="79">
        <v>0</v>
      </c>
      <c r="AB300" s="6" t="s">
        <v>93</v>
      </c>
      <c r="AC300" s="9">
        <f t="shared" si="158"/>
        <v>47294171.590000004</v>
      </c>
      <c r="AD300" s="9"/>
      <c r="AE300" s="93"/>
    </row>
    <row r="301" spans="1:31" x14ac:dyDescent="0.25">
      <c r="A301" s="49">
        <f t="shared" si="156"/>
        <v>253</v>
      </c>
      <c r="B301" s="49"/>
      <c r="C301" s="85">
        <v>370.99</v>
      </c>
      <c r="D301" s="72"/>
      <c r="E301" s="73" t="s">
        <v>147</v>
      </c>
      <c r="G301" s="81"/>
      <c r="I301" s="8">
        <v>4347849.47</v>
      </c>
      <c r="K301" s="8">
        <f>-I301</f>
        <v>-4347849.47</v>
      </c>
      <c r="L301" s="6" t="s">
        <v>148</v>
      </c>
      <c r="O301" s="9">
        <f t="shared" si="157"/>
        <v>0</v>
      </c>
      <c r="Q301" s="9">
        <v>0</v>
      </c>
      <c r="S301" s="9">
        <v>0</v>
      </c>
      <c r="U301" s="9">
        <v>0</v>
      </c>
      <c r="W301" s="9">
        <v>0</v>
      </c>
      <c r="X301" s="6"/>
      <c r="Y301" s="79">
        <v>0</v>
      </c>
      <c r="Z301" s="6"/>
      <c r="AA301" s="79">
        <v>0</v>
      </c>
      <c r="AB301" s="6" t="s">
        <v>93</v>
      </c>
      <c r="AC301" s="9">
        <f t="shared" si="158"/>
        <v>0</v>
      </c>
      <c r="AD301" s="9"/>
      <c r="AE301" s="93"/>
    </row>
    <row r="302" spans="1:31" x14ac:dyDescent="0.25">
      <c r="A302" s="49">
        <f t="shared" si="156"/>
        <v>254</v>
      </c>
      <c r="B302" s="49"/>
      <c r="C302" s="71">
        <v>371</v>
      </c>
      <c r="D302" s="72"/>
      <c r="E302" s="86" t="s">
        <v>149</v>
      </c>
      <c r="G302" s="81"/>
      <c r="I302" s="8">
        <v>22336004.32</v>
      </c>
      <c r="K302" s="8">
        <v>0</v>
      </c>
      <c r="O302" s="9">
        <f t="shared" si="157"/>
        <v>22336004.32</v>
      </c>
      <c r="Q302" s="9">
        <v>18714330.18</v>
      </c>
      <c r="S302" s="9">
        <v>1871389.52</v>
      </c>
      <c r="U302" s="9">
        <v>572526.81000000006</v>
      </c>
      <c r="W302" s="9">
        <v>1177757.81</v>
      </c>
      <c r="X302" s="6"/>
      <c r="Y302" s="79">
        <v>0</v>
      </c>
      <c r="Z302" s="6"/>
      <c r="AA302" s="79">
        <v>0</v>
      </c>
      <c r="AB302" s="6" t="s">
        <v>93</v>
      </c>
      <c r="AC302" s="9">
        <f t="shared" si="158"/>
        <v>22336004.319999997</v>
      </c>
      <c r="AD302" s="9"/>
      <c r="AE302" s="93"/>
    </row>
    <row r="303" spans="1:31" x14ac:dyDescent="0.25">
      <c r="A303" s="49">
        <f t="shared" si="156"/>
        <v>255</v>
      </c>
      <c r="B303" s="49"/>
      <c r="C303" s="72">
        <v>371.1</v>
      </c>
      <c r="D303" s="72"/>
      <c r="E303" s="86" t="s">
        <v>150</v>
      </c>
      <c r="G303" s="81"/>
      <c r="I303" s="8">
        <v>284355.06</v>
      </c>
      <c r="K303" s="8">
        <v>0</v>
      </c>
      <c r="O303" s="9">
        <f t="shared" si="157"/>
        <v>284355.06</v>
      </c>
      <c r="Q303" s="9">
        <v>284355.06</v>
      </c>
      <c r="S303" s="9">
        <v>0</v>
      </c>
      <c r="U303" s="9">
        <v>0</v>
      </c>
      <c r="W303" s="9">
        <v>0</v>
      </c>
      <c r="X303" s="6"/>
      <c r="Y303" s="79">
        <v>0</v>
      </c>
      <c r="Z303" s="6"/>
      <c r="AA303" s="79">
        <v>0</v>
      </c>
      <c r="AB303" s="6" t="s">
        <v>93</v>
      </c>
      <c r="AC303" s="9">
        <f t="shared" si="158"/>
        <v>284355.06</v>
      </c>
      <c r="AD303" s="9"/>
      <c r="AE303" s="93"/>
    </row>
    <row r="304" spans="1:31" x14ac:dyDescent="0.25">
      <c r="A304" s="49">
        <f t="shared" si="156"/>
        <v>256</v>
      </c>
      <c r="B304" s="49"/>
      <c r="C304" s="94">
        <v>371.2</v>
      </c>
      <c r="D304" s="72"/>
      <c r="E304" s="86" t="s">
        <v>151</v>
      </c>
      <c r="G304" s="81"/>
      <c r="I304" s="8">
        <v>22270.66</v>
      </c>
      <c r="K304" s="8">
        <v>0</v>
      </c>
      <c r="O304" s="9">
        <f t="shared" si="157"/>
        <v>22270.66</v>
      </c>
      <c r="Q304" s="9">
        <v>22270.66</v>
      </c>
      <c r="S304" s="9">
        <v>0</v>
      </c>
      <c r="U304" s="9">
        <v>0</v>
      </c>
      <c r="W304" s="9">
        <v>0</v>
      </c>
      <c r="X304" s="6"/>
      <c r="Y304" s="79">
        <v>0</v>
      </c>
      <c r="Z304" s="6"/>
      <c r="AA304" s="79">
        <v>0</v>
      </c>
      <c r="AB304" s="6" t="s">
        <v>93</v>
      </c>
      <c r="AC304" s="9">
        <f t="shared" si="158"/>
        <v>22270.66</v>
      </c>
      <c r="AD304" s="9"/>
      <c r="AE304" s="93"/>
    </row>
    <row r="305" spans="1:31" x14ac:dyDescent="0.25">
      <c r="A305" s="49">
        <f t="shared" si="156"/>
        <v>257</v>
      </c>
      <c r="B305" s="49"/>
      <c r="C305" s="94">
        <v>371.3</v>
      </c>
      <c r="D305" s="72"/>
      <c r="E305" s="86" t="s">
        <v>152</v>
      </c>
      <c r="G305" s="81"/>
      <c r="I305" s="8">
        <v>330439.65000000002</v>
      </c>
      <c r="K305" s="8">
        <v>0</v>
      </c>
      <c r="O305" s="9">
        <f t="shared" si="157"/>
        <v>330439.65000000002</v>
      </c>
      <c r="Q305" s="9">
        <v>330439.65000000002</v>
      </c>
      <c r="S305" s="9">
        <v>0</v>
      </c>
      <c r="U305" s="9">
        <v>0</v>
      </c>
      <c r="W305" s="9">
        <v>0</v>
      </c>
      <c r="X305" s="6"/>
      <c r="Y305" s="9">
        <v>0</v>
      </c>
      <c r="Z305" s="6"/>
      <c r="AA305" s="9">
        <v>0</v>
      </c>
      <c r="AB305" s="6" t="s">
        <v>93</v>
      </c>
      <c r="AC305" s="9">
        <f t="shared" si="158"/>
        <v>330439.65000000002</v>
      </c>
      <c r="AD305" s="9"/>
      <c r="AE305" s="93"/>
    </row>
    <row r="306" spans="1:31" x14ac:dyDescent="0.25">
      <c r="A306" s="49">
        <f t="shared" si="156"/>
        <v>258</v>
      </c>
      <c r="B306" s="49"/>
      <c r="C306" s="94">
        <v>371.4</v>
      </c>
      <c r="D306" s="72"/>
      <c r="E306" s="86" t="s">
        <v>153</v>
      </c>
      <c r="G306" s="81"/>
      <c r="I306" s="8">
        <v>0</v>
      </c>
      <c r="K306" s="8">
        <v>0</v>
      </c>
      <c r="O306" s="9">
        <f t="shared" si="157"/>
        <v>0</v>
      </c>
      <c r="Q306" s="9">
        <v>0</v>
      </c>
      <c r="S306" s="9">
        <v>0</v>
      </c>
      <c r="U306" s="9">
        <v>0</v>
      </c>
      <c r="W306" s="9">
        <v>0</v>
      </c>
      <c r="X306" s="6"/>
      <c r="Y306" s="9">
        <v>0</v>
      </c>
      <c r="Z306" s="6"/>
      <c r="AA306" s="9">
        <v>0</v>
      </c>
      <c r="AB306" s="6" t="s">
        <v>93</v>
      </c>
      <c r="AC306" s="9">
        <f t="shared" si="158"/>
        <v>0</v>
      </c>
      <c r="AD306" s="9"/>
      <c r="AE306" s="93"/>
    </row>
    <row r="307" spans="1:31" x14ac:dyDescent="0.25">
      <c r="A307" s="49">
        <f t="shared" si="156"/>
        <v>259</v>
      </c>
      <c r="B307" s="49"/>
      <c r="C307" s="94">
        <v>371.5</v>
      </c>
      <c r="D307" s="72"/>
      <c r="E307" s="86" t="s">
        <v>154</v>
      </c>
      <c r="G307" s="81"/>
      <c r="I307" s="8">
        <v>15137.71</v>
      </c>
      <c r="K307" s="8">
        <v>0</v>
      </c>
      <c r="O307" s="9">
        <f t="shared" si="157"/>
        <v>15137.71</v>
      </c>
      <c r="Q307" s="9">
        <v>15137.710000000001</v>
      </c>
      <c r="S307" s="9">
        <v>0</v>
      </c>
      <c r="U307" s="9">
        <v>0</v>
      </c>
      <c r="W307" s="9">
        <v>0</v>
      </c>
      <c r="X307" s="6"/>
      <c r="Y307" s="9">
        <v>0</v>
      </c>
      <c r="Z307" s="6"/>
      <c r="AA307" s="9">
        <v>0</v>
      </c>
      <c r="AB307" s="6" t="s">
        <v>93</v>
      </c>
      <c r="AC307" s="9">
        <f t="shared" si="158"/>
        <v>15137.710000000001</v>
      </c>
      <c r="AD307" s="9"/>
      <c r="AE307" s="93"/>
    </row>
    <row r="308" spans="1:31" x14ac:dyDescent="0.25">
      <c r="A308" s="49">
        <f t="shared" si="156"/>
        <v>260</v>
      </c>
      <c r="B308" s="49"/>
      <c r="C308" s="71">
        <v>373</v>
      </c>
      <c r="D308" s="72"/>
      <c r="E308" s="73" t="s">
        <v>155</v>
      </c>
      <c r="G308" s="81"/>
      <c r="I308" s="8">
        <v>26699797.620000001</v>
      </c>
      <c r="K308" s="8">
        <v>0</v>
      </c>
      <c r="O308" s="9">
        <f t="shared" si="157"/>
        <v>26699797.620000001</v>
      </c>
      <c r="Q308" s="9">
        <v>23944679.82</v>
      </c>
      <c r="S308" s="9">
        <v>1656150.93</v>
      </c>
      <c r="U308" s="9">
        <v>524477.88</v>
      </c>
      <c r="W308" s="9">
        <v>574488.99000000011</v>
      </c>
      <c r="X308" s="6"/>
      <c r="Y308" s="79">
        <v>0</v>
      </c>
      <c r="Z308" s="79"/>
      <c r="AA308" s="79">
        <v>0</v>
      </c>
      <c r="AB308" s="6" t="s">
        <v>93</v>
      </c>
      <c r="AC308" s="9">
        <f t="shared" si="158"/>
        <v>26699797.619999997</v>
      </c>
      <c r="AD308" s="9"/>
      <c r="AE308" s="93"/>
    </row>
    <row r="309" spans="1:31" x14ac:dyDescent="0.25">
      <c r="A309" s="49">
        <f t="shared" si="156"/>
        <v>261</v>
      </c>
      <c r="B309" s="49"/>
      <c r="C309" s="71">
        <v>375</v>
      </c>
      <c r="D309" s="72"/>
      <c r="E309" s="73" t="s">
        <v>156</v>
      </c>
      <c r="G309" s="81"/>
      <c r="I309" s="8">
        <v>0</v>
      </c>
      <c r="K309" s="8">
        <v>0</v>
      </c>
      <c r="O309" s="9">
        <f t="shared" si="157"/>
        <v>0</v>
      </c>
      <c r="Q309" s="8">
        <v>0</v>
      </c>
      <c r="S309" s="9">
        <f>0</f>
        <v>0</v>
      </c>
      <c r="U309" s="9">
        <v>0</v>
      </c>
      <c r="W309" s="9">
        <v>0</v>
      </c>
      <c r="X309" s="6"/>
      <c r="Y309" s="79">
        <v>0</v>
      </c>
      <c r="Z309" s="79"/>
      <c r="AA309" s="79">
        <v>0</v>
      </c>
      <c r="AB309" s="6" t="s">
        <v>93</v>
      </c>
      <c r="AC309" s="9">
        <f t="shared" si="158"/>
        <v>0</v>
      </c>
      <c r="AD309" s="9"/>
      <c r="AE309" s="93"/>
    </row>
    <row r="310" spans="1:31" x14ac:dyDescent="0.25">
      <c r="A310" s="49">
        <f t="shared" si="156"/>
        <v>262</v>
      </c>
      <c r="B310" s="49"/>
      <c r="C310" s="76"/>
      <c r="D310" s="46"/>
      <c r="E310" s="83" t="s">
        <v>157</v>
      </c>
      <c r="G310" s="81"/>
      <c r="I310" s="27">
        <f>SUM(I286:I309)</f>
        <v>1638299305.77</v>
      </c>
      <c r="K310" s="27">
        <f>SUM(K286:K309)</f>
        <v>-22554694.27</v>
      </c>
      <c r="O310" s="28">
        <f>SUM(O286:O309)</f>
        <v>1615744611.5</v>
      </c>
      <c r="Q310" s="28">
        <f>SUM(Q286:Q309)</f>
        <v>1393245052.0000002</v>
      </c>
      <c r="S310" s="28">
        <f>SUM(S286:S309)</f>
        <v>109908486.05</v>
      </c>
      <c r="U310" s="28">
        <f>SUM(U286:U309)</f>
        <v>58594569.370000005</v>
      </c>
      <c r="W310" s="28">
        <f>SUM(W286:W309)</f>
        <v>53996504.079999998</v>
      </c>
      <c r="Y310" s="28">
        <f>SUM(Y286:Y309)</f>
        <v>0</v>
      </c>
      <c r="AA310" s="28">
        <f>SUM(AA286:AA309)</f>
        <v>0</v>
      </c>
      <c r="AB310" s="6"/>
      <c r="AC310" s="28">
        <f>SUM(AC286:AC309)</f>
        <v>1615744611.5</v>
      </c>
      <c r="AD310" s="14"/>
      <c r="AE310" s="78"/>
    </row>
    <row r="311" spans="1:31" x14ac:dyDescent="0.25">
      <c r="A311" s="49"/>
      <c r="C311" s="80"/>
      <c r="G311" s="81"/>
      <c r="I311" s="8"/>
      <c r="K311" s="8"/>
      <c r="O311" s="9"/>
      <c r="P311" s="95" t="s">
        <v>158</v>
      </c>
      <c r="Q311" s="29">
        <v>0</v>
      </c>
      <c r="R311" s="96"/>
      <c r="S311" s="29">
        <v>0</v>
      </c>
      <c r="T311" s="96"/>
      <c r="U311" s="29">
        <v>0</v>
      </c>
      <c r="V311" s="96"/>
      <c r="W311" s="29">
        <v>0</v>
      </c>
      <c r="Y311" s="9"/>
      <c r="AA311" s="9"/>
      <c r="AB311" s="6"/>
      <c r="AC311" s="9"/>
      <c r="AD311" s="9"/>
    </row>
    <row r="312" spans="1:31" ht="15.75" thickBot="1" x14ac:dyDescent="0.3">
      <c r="A312" s="49">
        <f>+A310+1</f>
        <v>263</v>
      </c>
      <c r="C312" s="80"/>
      <c r="E312" s="83" t="s">
        <v>159</v>
      </c>
      <c r="G312" s="81"/>
      <c r="I312" s="8"/>
      <c r="K312" s="8"/>
      <c r="O312" s="9"/>
      <c r="Q312" s="22">
        <f>+Q310/$AC$310</f>
        <v>0.86229286613963141</v>
      </c>
      <c r="R312" s="22"/>
      <c r="S312" s="22">
        <f>+S310/$AC$310</f>
        <v>6.8023427259314734E-2</v>
      </c>
      <c r="T312" s="22"/>
      <c r="U312" s="22">
        <f>+U310/$AC$310</f>
        <v>3.6264746886949473E-2</v>
      </c>
      <c r="V312" s="22"/>
      <c r="W312" s="22">
        <f>+W310/$AC$310</f>
        <v>3.3418959714104544E-2</v>
      </c>
      <c r="X312" s="22"/>
      <c r="Y312" s="22">
        <f>+Y310/$AC$310</f>
        <v>0</v>
      </c>
      <c r="Z312" s="22"/>
      <c r="AA312" s="22">
        <f>+AA310/$AC$310</f>
        <v>0</v>
      </c>
      <c r="AB312" s="23"/>
      <c r="AC312" s="24">
        <f>SUM(Q312:AA312)</f>
        <v>1.0000000000000002</v>
      </c>
      <c r="AD312" s="21"/>
    </row>
    <row r="313" spans="1:31" ht="15.75" thickTop="1" x14ac:dyDescent="0.25">
      <c r="A313" s="49"/>
      <c r="C313" s="80"/>
      <c r="G313" s="81"/>
      <c r="I313" s="8"/>
      <c r="K313" s="8"/>
      <c r="O313" s="9"/>
      <c r="Q313" s="9"/>
      <c r="S313" s="9"/>
      <c r="U313" s="9"/>
      <c r="W313" s="9"/>
      <c r="Y313" s="9"/>
      <c r="AA313" s="9"/>
      <c r="AB313" s="6"/>
      <c r="AC313" s="9"/>
      <c r="AD313" s="9"/>
    </row>
    <row r="314" spans="1:31" x14ac:dyDescent="0.25">
      <c r="A314" s="83" t="s">
        <v>160</v>
      </c>
      <c r="B314" s="49"/>
      <c r="C314" s="71"/>
      <c r="D314" s="72"/>
      <c r="E314" s="84"/>
      <c r="G314" s="75"/>
      <c r="I314" s="8"/>
      <c r="K314" s="8"/>
      <c r="O314" s="9"/>
      <c r="Q314" s="9"/>
      <c r="S314" s="9"/>
      <c r="U314" s="9"/>
      <c r="W314" s="9"/>
      <c r="Y314" s="9"/>
      <c r="AA314" s="9"/>
      <c r="AB314" s="6"/>
      <c r="AC314" s="9"/>
      <c r="AD314" s="9"/>
    </row>
    <row r="315" spans="1:31" x14ac:dyDescent="0.25">
      <c r="A315" s="49">
        <f>+A312+1</f>
        <v>264</v>
      </c>
      <c r="B315" s="49"/>
      <c r="C315" s="71">
        <v>389</v>
      </c>
      <c r="D315" s="72"/>
      <c r="E315" s="73" t="s">
        <v>54</v>
      </c>
      <c r="G315" s="1" t="s">
        <v>39</v>
      </c>
      <c r="I315" s="8">
        <v>1022840.5199999999</v>
      </c>
      <c r="K315" s="8">
        <v>0</v>
      </c>
      <c r="O315" s="9">
        <f>+I315+K315</f>
        <v>1022840.5199999999</v>
      </c>
      <c r="Q315" s="9">
        <f>O315*$C$397</f>
        <v>881849.81272962841</v>
      </c>
      <c r="S315" s="9">
        <f t="shared" ref="S315:S337" si="159">O315*$C$398</f>
        <v>56268.580124833978</v>
      </c>
      <c r="U315" s="9">
        <f t="shared" ref="U315:U337" si="160">O315*$C$399</f>
        <v>34977.567219856159</v>
      </c>
      <c r="W315" s="9">
        <f t="shared" ref="W315:W337" si="161">O315*$C$400</f>
        <v>40074.63301050591</v>
      </c>
      <c r="Y315" s="9">
        <f t="shared" ref="Y315:Y337" si="162">O315*$C$401</f>
        <v>9026.5593725533654</v>
      </c>
      <c r="AA315" s="9">
        <f t="shared" ref="AA315:AA337" si="163">O315*$C$402</f>
        <v>643.36754262211923</v>
      </c>
      <c r="AB315" s="6" t="s">
        <v>41</v>
      </c>
      <c r="AC315" s="9">
        <f>SUM(Q315:AB315)</f>
        <v>1022840.52</v>
      </c>
      <c r="AD315" s="9"/>
    </row>
    <row r="316" spans="1:31" x14ac:dyDescent="0.25">
      <c r="A316" s="49">
        <f t="shared" ref="A316:A338" si="164">+A315+1</f>
        <v>265</v>
      </c>
      <c r="B316" s="49"/>
      <c r="C316" s="71">
        <v>390</v>
      </c>
      <c r="D316" s="72"/>
      <c r="E316" s="73" t="s">
        <v>56</v>
      </c>
      <c r="G316" s="81"/>
      <c r="I316" s="8">
        <v>20937433.969999999</v>
      </c>
      <c r="K316" s="8">
        <f>-K287</f>
        <v>18206844.800000001</v>
      </c>
      <c r="L316" s="6" t="s">
        <v>138</v>
      </c>
      <c r="M316" s="6"/>
      <c r="O316" s="9">
        <f t="shared" ref="O316:O337" si="165">+I316+K316</f>
        <v>39144278.769999996</v>
      </c>
      <c r="Q316" s="9">
        <f>O316*$C$397</f>
        <v>33748540.684290521</v>
      </c>
      <c r="S316" s="9">
        <f t="shared" si="159"/>
        <v>2153408.0272832587</v>
      </c>
      <c r="U316" s="9">
        <f t="shared" si="160"/>
        <v>1338597.3816822032</v>
      </c>
      <c r="W316" s="9">
        <f t="shared" si="161"/>
        <v>1533662.9469554918</v>
      </c>
      <c r="Y316" s="9">
        <f t="shared" si="162"/>
        <v>345447.94570045511</v>
      </c>
      <c r="AA316" s="9">
        <f t="shared" si="163"/>
        <v>24621.784088070828</v>
      </c>
      <c r="AB316" s="6" t="s">
        <v>41</v>
      </c>
      <c r="AC316" s="9">
        <f t="shared" ref="AC316:AC337" si="166">SUM(Q316:AB316)</f>
        <v>39144278.769999996</v>
      </c>
      <c r="AD316" s="9"/>
    </row>
    <row r="317" spans="1:31" x14ac:dyDescent="0.25">
      <c r="A317" s="49">
        <f t="shared" si="164"/>
        <v>266</v>
      </c>
      <c r="B317" s="49"/>
      <c r="C317" s="71">
        <v>391.1</v>
      </c>
      <c r="D317" s="72"/>
      <c r="E317" s="73" t="s">
        <v>161</v>
      </c>
      <c r="G317" s="81"/>
      <c r="I317" s="8">
        <v>5362098.54</v>
      </c>
      <c r="K317" s="8">
        <v>0</v>
      </c>
      <c r="O317" s="9">
        <f t="shared" si="165"/>
        <v>5362098.54</v>
      </c>
      <c r="Q317" s="9">
        <f t="shared" ref="Q317:Q337" si="167">O317*$C$397</f>
        <v>4622974.4528861791</v>
      </c>
      <c r="S317" s="9">
        <f t="shared" si="159"/>
        <v>294980.17084349116</v>
      </c>
      <c r="U317" s="9">
        <f t="shared" si="160"/>
        <v>183365.00994538481</v>
      </c>
      <c r="W317" s="9">
        <f t="shared" si="161"/>
        <v>210085.66531629933</v>
      </c>
      <c r="Y317" s="9">
        <f t="shared" si="162"/>
        <v>47320.476541926328</v>
      </c>
      <c r="AA317" s="9">
        <f t="shared" si="163"/>
        <v>3372.7644667200452</v>
      </c>
      <c r="AB317" s="6" t="s">
        <v>41</v>
      </c>
      <c r="AC317" s="9">
        <f t="shared" si="166"/>
        <v>5362098.540000001</v>
      </c>
      <c r="AD317" s="9"/>
    </row>
    <row r="318" spans="1:31" x14ac:dyDescent="0.25">
      <c r="A318" s="49">
        <f t="shared" si="164"/>
        <v>267</v>
      </c>
      <c r="B318" s="49"/>
      <c r="C318" s="71" t="s">
        <v>162</v>
      </c>
      <c r="D318" s="72"/>
      <c r="E318" s="73" t="s">
        <v>163</v>
      </c>
      <c r="G318" s="81"/>
      <c r="I318" s="8">
        <v>9814096.9399999995</v>
      </c>
      <c r="K318" s="8">
        <v>0</v>
      </c>
      <c r="O318" s="9">
        <f t="shared" si="165"/>
        <v>9814096.9399999995</v>
      </c>
      <c r="Q318" s="9">
        <f t="shared" si="167"/>
        <v>8461299.0778361224</v>
      </c>
      <c r="S318" s="9">
        <f t="shared" si="159"/>
        <v>539893.8438822095</v>
      </c>
      <c r="U318" s="9">
        <f t="shared" si="160"/>
        <v>335607.77922743483</v>
      </c>
      <c r="W318" s="9">
        <f t="shared" si="161"/>
        <v>384513.83721093595</v>
      </c>
      <c r="Y318" s="9">
        <f t="shared" si="162"/>
        <v>86609.326659159255</v>
      </c>
      <c r="AA318" s="9">
        <f t="shared" si="163"/>
        <v>6173.0751841382471</v>
      </c>
      <c r="AB318" s="6" t="s">
        <v>41</v>
      </c>
      <c r="AC318" s="9">
        <f t="shared" si="166"/>
        <v>9814096.9400000013</v>
      </c>
      <c r="AD318" s="9"/>
    </row>
    <row r="319" spans="1:31" x14ac:dyDescent="0.25">
      <c r="A319" s="49">
        <f t="shared" si="164"/>
        <v>268</v>
      </c>
      <c r="B319" s="49"/>
      <c r="C319" s="71" t="s">
        <v>164</v>
      </c>
      <c r="D319" s="72"/>
      <c r="E319" s="73" t="s">
        <v>165</v>
      </c>
      <c r="G319" s="81"/>
      <c r="I319" s="8">
        <v>0</v>
      </c>
      <c r="K319" s="8">
        <v>0</v>
      </c>
      <c r="O319" s="9">
        <f t="shared" si="165"/>
        <v>0</v>
      </c>
      <c r="Q319" s="9">
        <f t="shared" si="167"/>
        <v>0</v>
      </c>
      <c r="S319" s="9">
        <f t="shared" si="159"/>
        <v>0</v>
      </c>
      <c r="U319" s="9">
        <f t="shared" si="160"/>
        <v>0</v>
      </c>
      <c r="W319" s="9">
        <f t="shared" si="161"/>
        <v>0</v>
      </c>
      <c r="Y319" s="9">
        <f t="shared" si="162"/>
        <v>0</v>
      </c>
      <c r="AA319" s="9">
        <f t="shared" si="163"/>
        <v>0</v>
      </c>
      <c r="AB319" s="6" t="s">
        <v>41</v>
      </c>
      <c r="AC319" s="9">
        <f>SUM(Q319:AB319)</f>
        <v>0</v>
      </c>
      <c r="AD319" s="9"/>
    </row>
    <row r="320" spans="1:31" x14ac:dyDescent="0.25">
      <c r="A320" s="49">
        <f t="shared" si="164"/>
        <v>269</v>
      </c>
      <c r="B320" s="49"/>
      <c r="C320" s="72">
        <v>391.1</v>
      </c>
      <c r="D320" s="72"/>
      <c r="E320" s="73" t="s">
        <v>166</v>
      </c>
      <c r="G320" s="81"/>
      <c r="I320" s="8">
        <v>244268.57</v>
      </c>
      <c r="K320" s="8">
        <v>0</v>
      </c>
      <c r="O320" s="9">
        <f t="shared" si="165"/>
        <v>244268.57</v>
      </c>
      <c r="Q320" s="9">
        <f>O320*$C$397</f>
        <v>210598.02432370803</v>
      </c>
      <c r="S320" s="9">
        <f t="shared" si="159"/>
        <v>13437.721066255392</v>
      </c>
      <c r="U320" s="9">
        <f t="shared" si="160"/>
        <v>8353.1304830132667</v>
      </c>
      <c r="W320" s="9">
        <f t="shared" si="161"/>
        <v>9570.3808241299193</v>
      </c>
      <c r="Y320" s="9">
        <f t="shared" si="162"/>
        <v>2155.6681680480433</v>
      </c>
      <c r="AA320" s="9">
        <f t="shared" si="163"/>
        <v>153.64513484538054</v>
      </c>
      <c r="AB320" s="6" t="s">
        <v>41</v>
      </c>
      <c r="AC320" s="9">
        <f>SUM(Q320:AB320)</f>
        <v>244268.57</v>
      </c>
      <c r="AD320" s="9"/>
    </row>
    <row r="321" spans="1:30" x14ac:dyDescent="0.25">
      <c r="A321" s="49">
        <f t="shared" si="164"/>
        <v>270</v>
      </c>
      <c r="B321" s="49"/>
      <c r="C321" s="71">
        <v>392</v>
      </c>
      <c r="D321" s="72"/>
      <c r="E321" s="73" t="s">
        <v>167</v>
      </c>
      <c r="G321" s="81"/>
      <c r="I321" s="8">
        <v>14751771.99</v>
      </c>
      <c r="K321" s="8">
        <v>0</v>
      </c>
      <c r="O321" s="9">
        <f t="shared" si="165"/>
        <v>14751771.99</v>
      </c>
      <c r="Q321" s="9">
        <f t="shared" si="167"/>
        <v>12718353.55800304</v>
      </c>
      <c r="S321" s="9">
        <f t="shared" si="159"/>
        <v>811525.59756099293</v>
      </c>
      <c r="U321" s="9">
        <f t="shared" si="160"/>
        <v>504458.99072537356</v>
      </c>
      <c r="W321" s="9">
        <f t="shared" si="161"/>
        <v>577970.69747873361</v>
      </c>
      <c r="Y321" s="9">
        <f t="shared" si="162"/>
        <v>130184.2693112165</v>
      </c>
      <c r="AA321" s="9">
        <f t="shared" si="163"/>
        <v>9278.8769206445904</v>
      </c>
      <c r="AB321" s="6" t="s">
        <v>41</v>
      </c>
      <c r="AC321" s="9">
        <f t="shared" si="166"/>
        <v>14751771.99</v>
      </c>
      <c r="AD321" s="9"/>
    </row>
    <row r="322" spans="1:30" x14ac:dyDescent="0.25">
      <c r="A322" s="49">
        <f t="shared" si="164"/>
        <v>271</v>
      </c>
      <c r="B322" s="49"/>
      <c r="C322" s="71">
        <v>393</v>
      </c>
      <c r="D322" s="72"/>
      <c r="E322" s="73" t="s">
        <v>168</v>
      </c>
      <c r="G322" s="81"/>
      <c r="I322" s="8">
        <v>3109065.93</v>
      </c>
      <c r="K322" s="8">
        <v>0</v>
      </c>
      <c r="O322" s="9">
        <f t="shared" si="165"/>
        <v>3109065.93</v>
      </c>
      <c r="Q322" s="9">
        <f t="shared" si="167"/>
        <v>2680505.0782839232</v>
      </c>
      <c r="S322" s="9">
        <f t="shared" si="159"/>
        <v>171036.17032652997</v>
      </c>
      <c r="U322" s="9">
        <f t="shared" si="160"/>
        <v>106319.17726288318</v>
      </c>
      <c r="W322" s="9">
        <f t="shared" si="161"/>
        <v>121812.41719893662</v>
      </c>
      <c r="Y322" s="9">
        <f t="shared" si="162"/>
        <v>27437.481857218416</v>
      </c>
      <c r="AA322" s="9">
        <f t="shared" si="163"/>
        <v>1955.6050705091877</v>
      </c>
      <c r="AB322" s="6" t="s">
        <v>41</v>
      </c>
      <c r="AC322" s="9">
        <f t="shared" si="166"/>
        <v>3109065.93</v>
      </c>
      <c r="AD322" s="9"/>
    </row>
    <row r="323" spans="1:30" x14ac:dyDescent="0.25">
      <c r="A323" s="49">
        <f t="shared" si="164"/>
        <v>272</v>
      </c>
      <c r="B323" s="49"/>
      <c r="C323" s="71">
        <v>394</v>
      </c>
      <c r="D323" s="72"/>
      <c r="E323" s="73" t="s">
        <v>169</v>
      </c>
      <c r="G323" s="81"/>
      <c r="I323" s="8">
        <v>11462293.67</v>
      </c>
      <c r="K323" s="8">
        <v>0</v>
      </c>
      <c r="O323" s="9">
        <f t="shared" si="165"/>
        <v>11462293.67</v>
      </c>
      <c r="Q323" s="9">
        <f t="shared" si="167"/>
        <v>9882304.5515849404</v>
      </c>
      <c r="S323" s="9">
        <f t="shared" si="159"/>
        <v>630564.56717687752</v>
      </c>
      <c r="U323" s="9">
        <f t="shared" si="160"/>
        <v>391970.34092485579</v>
      </c>
      <c r="W323" s="9">
        <f t="shared" si="161"/>
        <v>449089.76844591077</v>
      </c>
      <c r="Y323" s="9">
        <f t="shared" si="162"/>
        <v>101154.6495614953</v>
      </c>
      <c r="AA323" s="9">
        <f t="shared" si="163"/>
        <v>7209.7923059217219</v>
      </c>
      <c r="AB323" s="6" t="s">
        <v>41</v>
      </c>
      <c r="AC323" s="9">
        <f t="shared" si="166"/>
        <v>11462293.670000002</v>
      </c>
      <c r="AD323" s="9"/>
    </row>
    <row r="324" spans="1:30" x14ac:dyDescent="0.25">
      <c r="A324" s="49">
        <f t="shared" si="164"/>
        <v>273</v>
      </c>
      <c r="B324" s="49"/>
      <c r="C324" s="71">
        <v>395</v>
      </c>
      <c r="D324" s="72"/>
      <c r="E324" s="73" t="s">
        <v>170</v>
      </c>
      <c r="G324" s="81"/>
      <c r="I324" s="8">
        <v>2631987.08</v>
      </c>
      <c r="K324" s="8">
        <v>0</v>
      </c>
      <c r="O324" s="9">
        <f t="shared" si="165"/>
        <v>2631987.08</v>
      </c>
      <c r="Q324" s="9">
        <f t="shared" si="167"/>
        <v>2269187.8823932414</v>
      </c>
      <c r="S324" s="9">
        <f t="shared" si="159"/>
        <v>144791.07251099893</v>
      </c>
      <c r="U324" s="9">
        <f t="shared" si="160"/>
        <v>90004.749726274953</v>
      </c>
      <c r="W324" s="9">
        <f t="shared" si="161"/>
        <v>103120.58845634418</v>
      </c>
      <c r="Y324" s="9">
        <f t="shared" si="162"/>
        <v>23227.264838328236</v>
      </c>
      <c r="AA324" s="9">
        <f t="shared" si="163"/>
        <v>1655.5220748125694</v>
      </c>
      <c r="AB324" s="6" t="s">
        <v>41</v>
      </c>
      <c r="AC324" s="9">
        <f t="shared" si="166"/>
        <v>2631987.0800000005</v>
      </c>
      <c r="AD324" s="9"/>
    </row>
    <row r="325" spans="1:30" x14ac:dyDescent="0.25">
      <c r="A325" s="49">
        <f t="shared" si="164"/>
        <v>274</v>
      </c>
      <c r="B325" s="49"/>
      <c r="C325" s="71">
        <v>396</v>
      </c>
      <c r="D325" s="72"/>
      <c r="E325" s="73" t="s">
        <v>171</v>
      </c>
      <c r="G325" s="81"/>
      <c r="I325" s="8">
        <v>40062794.740000002</v>
      </c>
      <c r="K325" s="8">
        <v>0</v>
      </c>
      <c r="O325" s="9">
        <f t="shared" si="165"/>
        <v>40062794.740000002</v>
      </c>
      <c r="Q325" s="9">
        <f t="shared" si="167"/>
        <v>34540446.28471949</v>
      </c>
      <c r="S325" s="9">
        <f t="shared" si="159"/>
        <v>2203937.4973651492</v>
      </c>
      <c r="U325" s="9">
        <f t="shared" si="160"/>
        <v>1370007.4142874687</v>
      </c>
      <c r="W325" s="9">
        <f t="shared" si="161"/>
        <v>1569650.1704691234</v>
      </c>
      <c r="Y325" s="9">
        <f t="shared" si="162"/>
        <v>353553.84175729443</v>
      </c>
      <c r="AA325" s="9">
        <f t="shared" si="163"/>
        <v>25199.531401481992</v>
      </c>
      <c r="AB325" s="6" t="s">
        <v>41</v>
      </c>
      <c r="AC325" s="9">
        <f t="shared" si="166"/>
        <v>40062794.74000001</v>
      </c>
      <c r="AD325" s="9"/>
    </row>
    <row r="326" spans="1:30" x14ac:dyDescent="0.25">
      <c r="A326" s="49">
        <f t="shared" si="164"/>
        <v>275</v>
      </c>
      <c r="B326" s="49"/>
      <c r="C326" s="71">
        <v>397</v>
      </c>
      <c r="D326" s="72"/>
      <c r="E326" s="73" t="s">
        <v>123</v>
      </c>
      <c r="G326" s="81"/>
      <c r="I326" s="8">
        <v>10491451.52</v>
      </c>
      <c r="K326" s="8">
        <v>0</v>
      </c>
      <c r="O326" s="9">
        <f t="shared" si="165"/>
        <v>10491451.52</v>
      </c>
      <c r="Q326" s="9">
        <f t="shared" si="167"/>
        <v>9045285.5330506228</v>
      </c>
      <c r="S326" s="9">
        <f t="shared" si="159"/>
        <v>577156.52531924658</v>
      </c>
      <c r="U326" s="9">
        <f t="shared" si="160"/>
        <v>358770.93603474181</v>
      </c>
      <c r="W326" s="9">
        <f t="shared" si="161"/>
        <v>411052.41842737561</v>
      </c>
      <c r="Y326" s="9">
        <f t="shared" si="162"/>
        <v>92586.975386490609</v>
      </c>
      <c r="AA326" s="9">
        <f t="shared" si="163"/>
        <v>6599.1317815229868</v>
      </c>
      <c r="AB326" s="6" t="s">
        <v>41</v>
      </c>
      <c r="AC326" s="9">
        <f t="shared" si="166"/>
        <v>10491451.52</v>
      </c>
      <c r="AD326" s="9"/>
    </row>
    <row r="327" spans="1:30" x14ac:dyDescent="0.25">
      <c r="A327" s="49">
        <f t="shared" si="164"/>
        <v>276</v>
      </c>
      <c r="B327" s="49"/>
      <c r="C327" s="85">
        <v>397.01</v>
      </c>
      <c r="D327" s="72"/>
      <c r="E327" s="86" t="s">
        <v>172</v>
      </c>
      <c r="G327" s="81"/>
      <c r="I327" s="8">
        <v>16374.65</v>
      </c>
      <c r="K327" s="8">
        <v>0</v>
      </c>
      <c r="O327" s="9">
        <f t="shared" si="165"/>
        <v>16374.65</v>
      </c>
      <c r="Q327" s="9">
        <f t="shared" si="167"/>
        <v>14117.530302781915</v>
      </c>
      <c r="S327" s="9">
        <f t="shared" si="159"/>
        <v>900.80348551415693</v>
      </c>
      <c r="U327" s="9">
        <f t="shared" si="160"/>
        <v>559.95574078021241</v>
      </c>
      <c r="W327" s="9">
        <f t="shared" si="161"/>
        <v>641.55464766440878</v>
      </c>
      <c r="Y327" s="9">
        <f t="shared" si="162"/>
        <v>144.50615471293705</v>
      </c>
      <c r="AA327" s="9">
        <f t="shared" si="163"/>
        <v>10.299668546370539</v>
      </c>
      <c r="AB327" s="6" t="s">
        <v>41</v>
      </c>
      <c r="AC327" s="9">
        <f t="shared" si="166"/>
        <v>16374.650000000003</v>
      </c>
      <c r="AD327" s="9"/>
    </row>
    <row r="328" spans="1:30" x14ac:dyDescent="0.25">
      <c r="A328" s="49">
        <f t="shared" si="164"/>
        <v>277</v>
      </c>
      <c r="B328" s="49"/>
      <c r="C328" s="85">
        <v>397.02</v>
      </c>
      <c r="D328" s="72"/>
      <c r="E328" s="86" t="s">
        <v>66</v>
      </c>
      <c r="G328" s="81"/>
      <c r="I328" s="8">
        <v>31597922.960000001</v>
      </c>
      <c r="K328" s="8">
        <v>0</v>
      </c>
      <c r="O328" s="9">
        <f t="shared" si="165"/>
        <v>31597922.960000001</v>
      </c>
      <c r="Q328" s="9">
        <f t="shared" si="167"/>
        <v>27242392.044579178</v>
      </c>
      <c r="S328" s="9">
        <f t="shared" si="159"/>
        <v>1738267.3301338232</v>
      </c>
      <c r="U328" s="9">
        <f t="shared" si="160"/>
        <v>1080538.4150612613</v>
      </c>
      <c r="W328" s="9">
        <f t="shared" si="161"/>
        <v>1237998.633957363</v>
      </c>
      <c r="Y328" s="9">
        <f t="shared" si="162"/>
        <v>278851.41629685066</v>
      </c>
      <c r="AA328" s="9">
        <f t="shared" si="163"/>
        <v>19875.119971526201</v>
      </c>
      <c r="AB328" s="6" t="s">
        <v>41</v>
      </c>
      <c r="AC328" s="9">
        <f t="shared" si="166"/>
        <v>31597922.960000001</v>
      </c>
      <c r="AD328" s="9"/>
    </row>
    <row r="329" spans="1:30" x14ac:dyDescent="0.25">
      <c r="A329" s="49">
        <f t="shared" si="164"/>
        <v>278</v>
      </c>
      <c r="B329" s="49"/>
      <c r="C329" s="85">
        <v>397.02</v>
      </c>
      <c r="D329" s="72"/>
      <c r="E329" s="86" t="s">
        <v>77</v>
      </c>
      <c r="G329" s="81"/>
      <c r="I329" s="8">
        <v>5575099.4199999999</v>
      </c>
      <c r="K329" s="8">
        <v>0</v>
      </c>
      <c r="O329" s="9">
        <f t="shared" si="165"/>
        <v>5575099.4199999999</v>
      </c>
      <c r="Q329" s="9">
        <f t="shared" si="167"/>
        <v>4806614.7980489284</v>
      </c>
      <c r="S329" s="9">
        <f t="shared" si="159"/>
        <v>306697.79138020996</v>
      </c>
      <c r="U329" s="9">
        <f t="shared" si="160"/>
        <v>190648.89482519825</v>
      </c>
      <c r="W329" s="9">
        <f t="shared" si="161"/>
        <v>218430.98595036534</v>
      </c>
      <c r="Y329" s="9">
        <f t="shared" si="162"/>
        <v>49200.207596896769</v>
      </c>
      <c r="AA329" s="9">
        <f t="shared" si="163"/>
        <v>3506.7421984019588</v>
      </c>
      <c r="AB329" s="6" t="s">
        <v>41</v>
      </c>
      <c r="AC329" s="9">
        <f t="shared" si="166"/>
        <v>5575099.4200000018</v>
      </c>
      <c r="AD329" s="9"/>
    </row>
    <row r="330" spans="1:30" x14ac:dyDescent="0.25">
      <c r="A330" s="49">
        <f t="shared" si="164"/>
        <v>279</v>
      </c>
      <c r="B330" s="49"/>
      <c r="C330" s="85">
        <v>397.02</v>
      </c>
      <c r="D330" s="72"/>
      <c r="E330" s="86" t="s">
        <v>139</v>
      </c>
      <c r="G330" s="81"/>
      <c r="I330" s="8">
        <v>6700335.0800000001</v>
      </c>
      <c r="K330" s="8">
        <v>0</v>
      </c>
      <c r="O330" s="9">
        <f t="shared" si="165"/>
        <v>6700335.0800000001</v>
      </c>
      <c r="Q330" s="9">
        <f t="shared" si="167"/>
        <v>5776745.3674242012</v>
      </c>
      <c r="S330" s="9">
        <f t="shared" si="159"/>
        <v>368599.34069899376</v>
      </c>
      <c r="U330" s="9">
        <f t="shared" si="160"/>
        <v>229128.01758798165</v>
      </c>
      <c r="W330" s="9">
        <f t="shared" si="161"/>
        <v>262517.43466168002</v>
      </c>
      <c r="Y330" s="9">
        <f t="shared" si="162"/>
        <v>59130.403257413105</v>
      </c>
      <c r="AA330" s="9">
        <f t="shared" si="163"/>
        <v>4214.5163697312082</v>
      </c>
      <c r="AB330" s="6" t="s">
        <v>41</v>
      </c>
      <c r="AC330" s="9">
        <f t="shared" si="166"/>
        <v>6700335.0800000001</v>
      </c>
      <c r="AD330" s="9"/>
    </row>
    <row r="331" spans="1:30" x14ac:dyDescent="0.25">
      <c r="A331" s="49">
        <f t="shared" si="164"/>
        <v>280</v>
      </c>
      <c r="B331" s="49"/>
      <c r="C331" s="85">
        <v>397.02</v>
      </c>
      <c r="D331" s="72"/>
      <c r="E331" s="86" t="s">
        <v>173</v>
      </c>
      <c r="G331" s="81"/>
      <c r="I331" s="8">
        <v>2025609.38</v>
      </c>
      <c r="K331" s="8">
        <v>0</v>
      </c>
      <c r="O331" s="9">
        <f t="shared" si="165"/>
        <v>2025609.38</v>
      </c>
      <c r="Q331" s="9">
        <f t="shared" si="167"/>
        <v>1746394.6895811078</v>
      </c>
      <c r="S331" s="9">
        <f t="shared" si="159"/>
        <v>111432.97657013556</v>
      </c>
      <c r="U331" s="9">
        <f t="shared" si="160"/>
        <v>69268.753891487562</v>
      </c>
      <c r="W331" s="9">
        <f t="shared" si="161"/>
        <v>79362.863456111823</v>
      </c>
      <c r="Y331" s="9">
        <f t="shared" si="162"/>
        <v>17875.986506841764</v>
      </c>
      <c r="AA331" s="9">
        <f t="shared" si="163"/>
        <v>1274.1099943155505</v>
      </c>
      <c r="AB331" s="6" t="s">
        <v>41</v>
      </c>
      <c r="AC331" s="9">
        <f t="shared" si="166"/>
        <v>2025609.3800000001</v>
      </c>
      <c r="AD331" s="9"/>
    </row>
    <row r="332" spans="1:30" x14ac:dyDescent="0.25">
      <c r="A332" s="49">
        <f t="shared" si="164"/>
        <v>281</v>
      </c>
      <c r="B332" s="49"/>
      <c r="C332" s="85">
        <v>397.02</v>
      </c>
      <c r="D332" s="72"/>
      <c r="E332" s="86" t="s">
        <v>96</v>
      </c>
      <c r="G332" s="81"/>
      <c r="I332" s="8">
        <v>27312693.52</v>
      </c>
      <c r="K332" s="8">
        <v>0</v>
      </c>
      <c r="O332" s="9">
        <f t="shared" si="165"/>
        <v>27312693.52</v>
      </c>
      <c r="Q332" s="9">
        <f t="shared" si="167"/>
        <v>23547848.559767399</v>
      </c>
      <c r="S332" s="9">
        <f t="shared" si="159"/>
        <v>1502527.963748595</v>
      </c>
      <c r="U332" s="9">
        <f t="shared" si="160"/>
        <v>933998.56074447429</v>
      </c>
      <c r="W332" s="9">
        <f t="shared" si="161"/>
        <v>1070104.4277581249</v>
      </c>
      <c r="Y332" s="9">
        <f t="shared" si="162"/>
        <v>241034.30091196779</v>
      </c>
      <c r="AA332" s="9">
        <f t="shared" si="163"/>
        <v>17179.707069439799</v>
      </c>
      <c r="AB332" s="6" t="s">
        <v>41</v>
      </c>
      <c r="AC332" s="9">
        <f t="shared" si="166"/>
        <v>27312693.52</v>
      </c>
      <c r="AD332" s="9"/>
    </row>
    <row r="333" spans="1:30" x14ac:dyDescent="0.25">
      <c r="A333" s="49">
        <f t="shared" si="164"/>
        <v>282</v>
      </c>
      <c r="B333" s="49"/>
      <c r="C333" s="85">
        <v>397.02</v>
      </c>
      <c r="D333" s="72"/>
      <c r="E333" s="86" t="s">
        <v>174</v>
      </c>
      <c r="G333" s="81"/>
      <c r="I333" s="8">
        <v>309866.96000000002</v>
      </c>
      <c r="K333" s="8">
        <v>0</v>
      </c>
      <c r="O333" s="9">
        <f t="shared" si="165"/>
        <v>309866.96000000002</v>
      </c>
      <c r="Q333" s="9">
        <f t="shared" si="167"/>
        <v>267154.18025001523</v>
      </c>
      <c r="S333" s="9">
        <f t="shared" si="159"/>
        <v>17046.424663347058</v>
      </c>
      <c r="U333" s="9">
        <f t="shared" si="160"/>
        <v>10596.365915003524</v>
      </c>
      <c r="W333" s="9">
        <f t="shared" si="161"/>
        <v>12140.509161761714</v>
      </c>
      <c r="Y333" s="9">
        <f t="shared" si="162"/>
        <v>2734.5734328481817</v>
      </c>
      <c r="AA333" s="9">
        <f t="shared" si="163"/>
        <v>194.90657702433077</v>
      </c>
      <c r="AB333" s="6" t="s">
        <v>41</v>
      </c>
      <c r="AC333" s="9">
        <f t="shared" si="166"/>
        <v>309866.96000000008</v>
      </c>
      <c r="AD333" s="9"/>
    </row>
    <row r="334" spans="1:30" x14ac:dyDescent="0.25">
      <c r="A334" s="49">
        <f t="shared" si="164"/>
        <v>283</v>
      </c>
      <c r="B334" s="49"/>
      <c r="C334" s="85">
        <v>397.02</v>
      </c>
      <c r="D334" s="72"/>
      <c r="E334" s="86" t="s">
        <v>175</v>
      </c>
      <c r="G334" s="81"/>
      <c r="I334" s="8">
        <v>1936740.19</v>
      </c>
      <c r="K334" s="8">
        <v>0</v>
      </c>
      <c r="O334" s="9">
        <f t="shared" si="165"/>
        <v>1936740.19</v>
      </c>
      <c r="Q334" s="9">
        <f t="shared" si="167"/>
        <v>1669775.4346468842</v>
      </c>
      <c r="S334" s="9">
        <f t="shared" si="159"/>
        <v>106544.0979616267</v>
      </c>
      <c r="U334" s="9">
        <f t="shared" si="160"/>
        <v>66229.738515953577</v>
      </c>
      <c r="W334" s="9">
        <f t="shared" si="161"/>
        <v>75880.991057088249</v>
      </c>
      <c r="Y334" s="9">
        <f t="shared" si="162"/>
        <v>17091.71661897525</v>
      </c>
      <c r="AA334" s="9">
        <f t="shared" si="163"/>
        <v>1218.2111994720315</v>
      </c>
      <c r="AB334" s="6" t="s">
        <v>41</v>
      </c>
      <c r="AC334" s="9">
        <f t="shared" si="166"/>
        <v>1936740.1899999997</v>
      </c>
      <c r="AD334" s="9"/>
    </row>
    <row r="335" spans="1:30" x14ac:dyDescent="0.25">
      <c r="A335" s="49">
        <f t="shared" si="164"/>
        <v>284</v>
      </c>
      <c r="B335" s="49"/>
      <c r="C335" s="85">
        <v>397.02</v>
      </c>
      <c r="D335" s="72"/>
      <c r="E335" s="86" t="s">
        <v>176</v>
      </c>
      <c r="G335" s="81"/>
      <c r="I335" s="8">
        <v>158745454.81</v>
      </c>
      <c r="K335" s="8">
        <v>0</v>
      </c>
      <c r="O335" s="9">
        <f t="shared" si="165"/>
        <v>158745454.81</v>
      </c>
      <c r="Q335" s="9">
        <f t="shared" si="167"/>
        <v>136863613.49458292</v>
      </c>
      <c r="S335" s="9">
        <f t="shared" si="159"/>
        <v>8732916.9785233941</v>
      </c>
      <c r="U335" s="9">
        <f t="shared" si="160"/>
        <v>5428539.1592263216</v>
      </c>
      <c r="W335" s="9">
        <f t="shared" si="161"/>
        <v>6219606.790310381</v>
      </c>
      <c r="Y335" s="9">
        <f t="shared" si="162"/>
        <v>1400927.3635008638</v>
      </c>
      <c r="AA335" s="9">
        <f t="shared" si="163"/>
        <v>99851.023856133892</v>
      </c>
      <c r="AB335" s="6" t="s">
        <v>41</v>
      </c>
      <c r="AC335" s="9">
        <f t="shared" si="166"/>
        <v>158745454.81000003</v>
      </c>
      <c r="AD335" s="9"/>
    </row>
    <row r="336" spans="1:30" x14ac:dyDescent="0.25">
      <c r="A336" s="49">
        <f t="shared" si="164"/>
        <v>285</v>
      </c>
      <c r="B336" s="49"/>
      <c r="C336" s="85">
        <v>397.03</v>
      </c>
      <c r="D336" s="72"/>
      <c r="E336" s="86" t="s">
        <v>123</v>
      </c>
      <c r="G336" s="81"/>
      <c r="I336" s="8">
        <v>9173.65</v>
      </c>
      <c r="K336" s="8">
        <v>0</v>
      </c>
      <c r="O336" s="9">
        <f t="shared" si="165"/>
        <v>9173.65</v>
      </c>
      <c r="Q336" s="9">
        <f t="shared" si="167"/>
        <v>7909.132828006419</v>
      </c>
      <c r="S336" s="9">
        <f t="shared" si="159"/>
        <v>504.66152833110607</v>
      </c>
      <c r="U336" s="9">
        <f t="shared" si="160"/>
        <v>313.70673458109917</v>
      </c>
      <c r="W336" s="9">
        <f t="shared" si="161"/>
        <v>359.42128799984141</v>
      </c>
      <c r="Y336" s="9">
        <f t="shared" si="162"/>
        <v>80.95738755834995</v>
      </c>
      <c r="AA336" s="9">
        <f t="shared" si="163"/>
        <v>5.7702335231844399</v>
      </c>
      <c r="AB336" s="6" t="s">
        <v>41</v>
      </c>
      <c r="AC336" s="9">
        <f t="shared" si="166"/>
        <v>9173.65</v>
      </c>
      <c r="AD336" s="9"/>
    </row>
    <row r="337" spans="1:31" x14ac:dyDescent="0.25">
      <c r="A337" s="49">
        <f t="shared" si="164"/>
        <v>286</v>
      </c>
      <c r="B337" s="49"/>
      <c r="C337" s="85">
        <v>398</v>
      </c>
      <c r="D337" s="72"/>
      <c r="E337" s="73" t="s">
        <v>90</v>
      </c>
      <c r="G337" s="81"/>
      <c r="I337" s="8">
        <v>354471.23</v>
      </c>
      <c r="K337" s="8">
        <v>0</v>
      </c>
      <c r="O337" s="9">
        <f t="shared" si="165"/>
        <v>354471.23</v>
      </c>
      <c r="Q337" s="9">
        <f t="shared" si="167"/>
        <v>305610.09432197805</v>
      </c>
      <c r="S337" s="9">
        <f t="shared" si="159"/>
        <v>19500.198141547477</v>
      </c>
      <c r="U337" s="9">
        <f t="shared" si="160"/>
        <v>12121.67589413655</v>
      </c>
      <c r="W337" s="9">
        <f t="shared" si="161"/>
        <v>13888.093184881483</v>
      </c>
      <c r="Y337" s="9">
        <f t="shared" si="162"/>
        <v>3128.2057572934441</v>
      </c>
      <c r="AA337" s="9">
        <f t="shared" si="163"/>
        <v>222.96270016301276</v>
      </c>
      <c r="AB337" s="6" t="s">
        <v>41</v>
      </c>
      <c r="AC337" s="9">
        <f t="shared" si="166"/>
        <v>354471.23000000004</v>
      </c>
      <c r="AD337" s="9"/>
    </row>
    <row r="338" spans="1:31" x14ac:dyDescent="0.25">
      <c r="A338" s="49">
        <f t="shared" si="164"/>
        <v>287</v>
      </c>
      <c r="B338" s="49"/>
      <c r="C338" s="46"/>
      <c r="D338" s="46"/>
      <c r="E338" s="97" t="s">
        <v>177</v>
      </c>
      <c r="G338" s="81"/>
      <c r="I338" s="27">
        <f>SUM(I315:I337)</f>
        <v>354473845.32000005</v>
      </c>
      <c r="K338" s="27">
        <f>SUM(K315:K337)</f>
        <v>18206844.800000001</v>
      </c>
      <c r="O338" s="27">
        <f>SUM(O315:O337)</f>
        <v>372680690.12</v>
      </c>
      <c r="Q338" s="27">
        <f>SUM(Q315:Q337)</f>
        <v>321309520.26643473</v>
      </c>
      <c r="S338" s="27">
        <f>SUM(S315:S337)</f>
        <v>20501938.340295359</v>
      </c>
      <c r="U338" s="27">
        <f>SUM(U315:U337)</f>
        <v>12744375.721656671</v>
      </c>
      <c r="W338" s="27">
        <f>SUM(W315:W337)</f>
        <v>14601535.229227209</v>
      </c>
      <c r="Y338" s="27">
        <f>SUM(Y315:Y337)</f>
        <v>3288904.0965764071</v>
      </c>
      <c r="AA338" s="27">
        <f>SUM(AA315:AA337)</f>
        <v>234416.46580956719</v>
      </c>
      <c r="AB338" s="6"/>
      <c r="AC338" s="27">
        <f>SUM(AC315:AC337)</f>
        <v>372680690.12000006</v>
      </c>
      <c r="AD338" s="14"/>
    </row>
    <row r="339" spans="1:31" x14ac:dyDescent="0.25">
      <c r="A339" s="49"/>
      <c r="B339" s="49"/>
      <c r="C339" s="46"/>
      <c r="D339" s="46"/>
      <c r="E339" s="97"/>
      <c r="G339" s="81"/>
      <c r="AB339" s="6"/>
    </row>
    <row r="340" spans="1:31" x14ac:dyDescent="0.25">
      <c r="G340" s="81"/>
      <c r="AB340" s="6"/>
    </row>
    <row r="341" spans="1:31" ht="15.75" thickBot="1" x14ac:dyDescent="0.3">
      <c r="A341" s="98">
        <f>+A338+1</f>
        <v>288</v>
      </c>
      <c r="E341" s="88" t="s">
        <v>178</v>
      </c>
      <c r="G341" s="1" t="s">
        <v>179</v>
      </c>
      <c r="I341" s="99">
        <f>+I18+I206+I256+I310+I338</f>
        <v>3969899833.5799999</v>
      </c>
      <c r="J341" s="8"/>
      <c r="K341" s="99">
        <f>+K18+K206+K256+K310+K338</f>
        <v>-37685106.390000001</v>
      </c>
      <c r="L341" s="8"/>
      <c r="M341" s="8"/>
      <c r="N341" s="8"/>
      <c r="O341" s="99">
        <f>+O18+O206+O256+O310+O338</f>
        <v>3932214727.1899996</v>
      </c>
      <c r="P341" s="8"/>
      <c r="Q341" s="99">
        <f>+Q18+Q206+Q256+Q310+Q338</f>
        <v>3382281383.8498344</v>
      </c>
      <c r="R341" s="8"/>
      <c r="S341" s="99">
        <f>+S18+S206+S256+S310+S338</f>
        <v>220805569.19504321</v>
      </c>
      <c r="T341" s="8"/>
      <c r="U341" s="99">
        <f>+U18+U206+U256+U310+U338</f>
        <v>134885009.66157714</v>
      </c>
      <c r="V341" s="8"/>
      <c r="W341" s="99">
        <f>+W18+W206+W256+W310+W338</f>
        <v>151480083.51214525</v>
      </c>
      <c r="X341" s="8"/>
      <c r="Y341" s="99">
        <f>+Y18+Y206+Y256+Y310+Y338</f>
        <v>39917559.057466663</v>
      </c>
      <c r="Z341" s="8"/>
      <c r="AA341" s="99">
        <f>+AA18+AA206+AA256+AA310+AA338</f>
        <v>2845121.9139337488</v>
      </c>
      <c r="AB341" s="30"/>
      <c r="AC341" s="99">
        <f>+AC18+AC206+AC256+AC310+AC338</f>
        <v>3932214727.1899996</v>
      </c>
      <c r="AD341" s="100"/>
      <c r="AE341" s="101"/>
    </row>
    <row r="342" spans="1:31" ht="15.75" thickTop="1" x14ac:dyDescent="0.25">
      <c r="A342" s="98"/>
      <c r="E342" s="88"/>
      <c r="G342" s="1"/>
      <c r="I342" s="100"/>
      <c r="K342" s="100"/>
      <c r="O342" s="100"/>
      <c r="Q342" s="100"/>
      <c r="S342" s="100"/>
      <c r="U342" s="100"/>
      <c r="W342" s="100"/>
      <c r="Y342" s="100"/>
      <c r="AA342" s="100"/>
      <c r="AB342" s="6"/>
      <c r="AC342" s="100"/>
      <c r="AD342" s="100"/>
      <c r="AE342" s="101"/>
    </row>
    <row r="343" spans="1:31" ht="15.75" thickBot="1" x14ac:dyDescent="0.3">
      <c r="A343" s="98">
        <f>+A341+1</f>
        <v>289</v>
      </c>
      <c r="E343" s="88" t="s">
        <v>180</v>
      </c>
      <c r="G343" s="1"/>
      <c r="I343" s="102">
        <f>+I34+I241+I281+I310+I338</f>
        <v>4571950688.9394598</v>
      </c>
      <c r="K343" s="102">
        <f>+K34+K241+K281+K310+K338</f>
        <v>-4347849.4699999988</v>
      </c>
      <c r="O343" s="102">
        <f>+O34+O241+O281+O310+O338</f>
        <v>4567602839.4694595</v>
      </c>
      <c r="Q343" s="102">
        <f>+Q34+Q241+Q281+Q310+Q338</f>
        <v>3938587439.1999817</v>
      </c>
      <c r="S343" s="102">
        <f>+S34+S241+S281+S310+S338</f>
        <v>250936571.96975541</v>
      </c>
      <c r="U343" s="102">
        <f>+U34+U241+U281+U310+U338</f>
        <v>156164734.73736</v>
      </c>
      <c r="W343" s="102">
        <f>+W34+W241+W281+W310+W338</f>
        <v>179151412.59096268</v>
      </c>
      <c r="Y343" s="102">
        <f>+Y34+Y241+Y281+Y310+Y338</f>
        <v>39917559.057466663</v>
      </c>
      <c r="AA343" s="102">
        <f>+AA34+AA241+AA281+AA310+AA338</f>
        <v>2845121.9139337488</v>
      </c>
      <c r="AB343" s="6"/>
      <c r="AC343" s="102">
        <f>+AC34+AC241+AC281+AC310+AC338</f>
        <v>4567602839.4694595</v>
      </c>
      <c r="AD343" s="100"/>
      <c r="AE343" s="101"/>
    </row>
    <row r="344" spans="1:31" ht="15.75" thickTop="1" x14ac:dyDescent="0.25">
      <c r="A344" s="98"/>
      <c r="E344" s="88"/>
      <c r="G344" s="103"/>
      <c r="I344" s="100"/>
      <c r="K344" s="100"/>
      <c r="O344" s="100"/>
      <c r="Q344" s="100"/>
      <c r="S344" s="100"/>
      <c r="U344" s="100"/>
      <c r="W344" s="100"/>
      <c r="Y344" s="100"/>
      <c r="AA344" s="100"/>
      <c r="AB344" s="6"/>
      <c r="AC344" s="100"/>
      <c r="AD344" s="100"/>
    </row>
    <row r="345" spans="1:31" ht="15.75" thickBot="1" x14ac:dyDescent="0.3">
      <c r="A345" s="98">
        <f>+A343+1</f>
        <v>290</v>
      </c>
      <c r="E345" s="88" t="s">
        <v>181</v>
      </c>
      <c r="G345" s="103"/>
      <c r="I345" s="100"/>
      <c r="K345" s="100"/>
      <c r="O345" s="100"/>
      <c r="Q345" s="104">
        <f>+Q343/$AC$343</f>
        <v>0.8622876326211979</v>
      </c>
      <c r="R345" s="104"/>
      <c r="S345" s="104">
        <f>+S343/$AC$343</f>
        <v>5.4938351863994907E-2</v>
      </c>
      <c r="T345" s="104"/>
      <c r="U345" s="104">
        <f>+U343/$AC$343</f>
        <v>3.4189648317912637E-2</v>
      </c>
      <c r="V345" s="104"/>
      <c r="W345" s="104">
        <f>+W343/$AC$343</f>
        <v>3.9222195730960627E-2</v>
      </c>
      <c r="X345" s="104"/>
      <c r="Y345" s="104">
        <f>+Y343/$AC$343</f>
        <v>8.7392797623584983E-3</v>
      </c>
      <c r="Z345" s="104"/>
      <c r="AA345" s="104">
        <f>+AA343/$AC$343</f>
        <v>6.2289170357557138E-4</v>
      </c>
      <c r="AB345" s="23"/>
      <c r="AC345" s="24">
        <f>SUM(Q345:AB345)</f>
        <v>1</v>
      </c>
      <c r="AD345" s="105"/>
    </row>
    <row r="346" spans="1:31" ht="15.75" thickTop="1" x14ac:dyDescent="0.25">
      <c r="A346" s="98"/>
      <c r="E346" s="88"/>
      <c r="G346" s="103"/>
      <c r="I346" s="100"/>
      <c r="K346" s="100"/>
      <c r="O346" s="100"/>
      <c r="Q346" s="2"/>
      <c r="S346" s="2"/>
      <c r="U346" s="2"/>
      <c r="W346" s="2"/>
      <c r="Y346" s="2"/>
      <c r="AA346" s="2"/>
      <c r="AB346" s="6"/>
      <c r="AC346" s="2"/>
      <c r="AD346" s="2"/>
    </row>
    <row r="347" spans="1:31" ht="15.75" thickBot="1" x14ac:dyDescent="0.3">
      <c r="A347" s="98">
        <f>+A345+1</f>
        <v>291</v>
      </c>
      <c r="E347" s="88" t="s">
        <v>182</v>
      </c>
      <c r="G347" s="103"/>
      <c r="I347" s="100"/>
      <c r="K347" s="100"/>
      <c r="M347" s="135"/>
      <c r="O347" s="100"/>
      <c r="Q347" s="2"/>
      <c r="S347" s="2"/>
      <c r="U347" s="2"/>
      <c r="W347" s="2"/>
      <c r="Y347" s="24">
        <f>+Y343/SUM($Y$343:$AA$343)</f>
        <v>0.93346717630177212</v>
      </c>
      <c r="Z347" s="24"/>
      <c r="AA347" s="24">
        <f>+AA343/SUM($Y$343:$AA$343)</f>
        <v>6.6532823698227911E-2</v>
      </c>
      <c r="AB347" s="23"/>
      <c r="AC347" s="24">
        <f>SUM(Y347:AB347)</f>
        <v>1</v>
      </c>
      <c r="AD347" s="106"/>
    </row>
    <row r="348" spans="1:31" ht="15.75" thickTop="1" x14ac:dyDescent="0.25">
      <c r="G348" s="107"/>
      <c r="I348" s="39"/>
      <c r="J348" s="96"/>
      <c r="K348" s="96"/>
      <c r="M348" s="108"/>
      <c r="O348" s="7"/>
      <c r="AB348" s="6"/>
    </row>
    <row r="349" spans="1:31" x14ac:dyDescent="0.25">
      <c r="G349" s="107"/>
      <c r="M349" s="108"/>
      <c r="O349" s="7"/>
      <c r="AB349" s="6"/>
    </row>
    <row r="350" spans="1:31" x14ac:dyDescent="0.25">
      <c r="A350" s="109" t="s">
        <v>183</v>
      </c>
      <c r="G350" s="107"/>
      <c r="I350" s="39"/>
      <c r="J350" s="96"/>
      <c r="K350" s="96"/>
      <c r="M350" s="108"/>
      <c r="O350" s="7"/>
      <c r="AB350" s="6"/>
      <c r="AC350" s="90"/>
    </row>
    <row r="351" spans="1:31" ht="15.75" thickBot="1" x14ac:dyDescent="0.3">
      <c r="G351" s="107"/>
      <c r="I351" s="39"/>
      <c r="J351" s="96"/>
      <c r="K351" s="96"/>
      <c r="M351" s="108"/>
      <c r="O351" s="7"/>
      <c r="AA351" s="110"/>
      <c r="AB351" s="6"/>
      <c r="AC351" s="90"/>
    </row>
    <row r="352" spans="1:31" x14ac:dyDescent="0.25">
      <c r="A352" s="111" t="s">
        <v>184</v>
      </c>
      <c r="B352" s="112"/>
      <c r="C352" s="112"/>
      <c r="D352" s="112"/>
      <c r="E352" s="113"/>
      <c r="F352" s="52"/>
      <c r="G352" s="114"/>
      <c r="M352" s="108"/>
      <c r="O352" s="7"/>
      <c r="AB352" s="6"/>
      <c r="AC352" s="90"/>
    </row>
    <row r="353" spans="1:29" x14ac:dyDescent="0.25">
      <c r="A353" s="115" t="s">
        <v>185</v>
      </c>
      <c r="B353" s="116"/>
      <c r="C353" s="117">
        <v>0.87368372179403853</v>
      </c>
      <c r="D353" s="116"/>
      <c r="E353" s="31" t="s">
        <v>186</v>
      </c>
      <c r="F353" s="116"/>
      <c r="G353" s="118"/>
      <c r="M353" s="108"/>
      <c r="O353" s="7"/>
      <c r="AB353" s="6"/>
      <c r="AC353" s="90"/>
    </row>
    <row r="354" spans="1:29" x14ac:dyDescent="0.25">
      <c r="A354" s="115" t="s">
        <v>187</v>
      </c>
      <c r="B354" s="116"/>
      <c r="C354" s="117">
        <v>4.7321014021729037E-2</v>
      </c>
      <c r="D354" s="116"/>
      <c r="E354" s="31" t="s">
        <v>186</v>
      </c>
      <c r="F354" s="116"/>
      <c r="G354" s="118"/>
      <c r="M354" s="108"/>
      <c r="O354" s="7"/>
      <c r="AB354" s="6"/>
    </row>
    <row r="355" spans="1:29" x14ac:dyDescent="0.25">
      <c r="A355" s="115" t="s">
        <v>188</v>
      </c>
      <c r="B355" s="116"/>
      <c r="C355" s="117">
        <v>3.3420001857182656E-2</v>
      </c>
      <c r="D355" s="116"/>
      <c r="E355" s="31" t="s">
        <v>186</v>
      </c>
      <c r="F355" s="116"/>
      <c r="G355" s="118"/>
      <c r="M355" s="108"/>
      <c r="O355" s="7"/>
      <c r="Q355" s="96"/>
      <c r="AB355" s="6"/>
    </row>
    <row r="356" spans="1:29" x14ac:dyDescent="0.25">
      <c r="A356" s="115" t="s">
        <v>189</v>
      </c>
      <c r="B356" s="116"/>
      <c r="C356" s="117">
        <v>4.345807410158789E-2</v>
      </c>
      <c r="D356" s="116"/>
      <c r="E356" s="31" t="s">
        <v>186</v>
      </c>
      <c r="F356" s="116"/>
      <c r="G356" s="118"/>
      <c r="M356" s="108"/>
      <c r="O356" s="7"/>
      <c r="Q356" s="96"/>
      <c r="AB356" s="6"/>
    </row>
    <row r="357" spans="1:29" x14ac:dyDescent="0.25">
      <c r="A357" s="115" t="s">
        <v>190</v>
      </c>
      <c r="B357" s="116"/>
      <c r="C357" s="117">
        <v>0</v>
      </c>
      <c r="D357" s="116"/>
      <c r="E357" s="31" t="s">
        <v>186</v>
      </c>
      <c r="F357" s="116"/>
      <c r="G357" s="118"/>
      <c r="O357" s="7"/>
      <c r="Q357" s="96"/>
      <c r="AB357" s="6"/>
    </row>
    <row r="358" spans="1:29" x14ac:dyDescent="0.25">
      <c r="A358" s="115" t="s">
        <v>191</v>
      </c>
      <c r="B358" s="116"/>
      <c r="C358" s="117">
        <v>2.1171882254619745E-3</v>
      </c>
      <c r="D358" s="116"/>
      <c r="E358" s="31" t="s">
        <v>186</v>
      </c>
      <c r="F358" s="116"/>
      <c r="G358" s="118"/>
      <c r="O358" s="38"/>
      <c r="Q358" s="96"/>
      <c r="AB358" s="6"/>
    </row>
    <row r="359" spans="1:29" x14ac:dyDescent="0.25">
      <c r="A359" s="115" t="s">
        <v>192</v>
      </c>
      <c r="B359" s="116"/>
      <c r="C359" s="117">
        <f>SUM(C353:C358)</f>
        <v>1</v>
      </c>
      <c r="D359" s="116"/>
      <c r="E359" s="119"/>
      <c r="F359" s="116"/>
      <c r="G359" s="120"/>
      <c r="O359" s="39"/>
      <c r="P359" s="96"/>
      <c r="AB359" s="6"/>
    </row>
    <row r="360" spans="1:29" x14ac:dyDescent="0.25">
      <c r="A360" s="115"/>
      <c r="B360" s="116"/>
      <c r="C360" s="52"/>
      <c r="D360" s="116"/>
      <c r="E360" s="121"/>
      <c r="F360" s="116"/>
      <c r="G360" s="122"/>
      <c r="AB360" s="6"/>
    </row>
    <row r="361" spans="1:29" ht="31.5" customHeight="1" thickBot="1" x14ac:dyDescent="0.3">
      <c r="A361" s="166" t="s">
        <v>193</v>
      </c>
      <c r="B361" s="167"/>
      <c r="C361" s="167"/>
      <c r="D361" s="167"/>
      <c r="E361" s="168"/>
      <c r="F361" s="123"/>
      <c r="G361" s="124"/>
      <c r="AB361" s="6"/>
    </row>
    <row r="362" spans="1:29" ht="15.75" thickBot="1" x14ac:dyDescent="0.3">
      <c r="A362" s="125"/>
      <c r="B362" s="125"/>
      <c r="C362" s="125"/>
      <c r="D362" s="125"/>
      <c r="E362" s="125"/>
      <c r="F362" s="125"/>
      <c r="G362" s="126"/>
      <c r="AB362" s="6"/>
    </row>
    <row r="363" spans="1:29" x14ac:dyDescent="0.25">
      <c r="A363" s="111" t="s">
        <v>194</v>
      </c>
      <c r="B363" s="112"/>
      <c r="C363" s="112"/>
      <c r="D363" s="112"/>
      <c r="E363" s="113"/>
      <c r="F363" s="125"/>
      <c r="G363" s="126"/>
      <c r="AB363" s="6"/>
    </row>
    <row r="364" spans="1:29" x14ac:dyDescent="0.25">
      <c r="A364" s="115" t="s">
        <v>185</v>
      </c>
      <c r="B364" s="127"/>
      <c r="C364" s="117">
        <v>0.87553739926671759</v>
      </c>
      <c r="D364" s="127"/>
      <c r="E364" s="32" t="s">
        <v>186</v>
      </c>
      <c r="F364" s="125"/>
      <c r="G364" s="126"/>
      <c r="AB364" s="6"/>
    </row>
    <row r="365" spans="1:29" x14ac:dyDescent="0.25">
      <c r="A365" s="115" t="s">
        <v>187</v>
      </c>
      <c r="B365" s="127"/>
      <c r="C365" s="117">
        <v>4.7421414081256628E-2</v>
      </c>
      <c r="D365" s="127"/>
      <c r="E365" s="32" t="s">
        <v>186</v>
      </c>
      <c r="F365" s="125"/>
      <c r="G365" s="126"/>
      <c r="AB365" s="6"/>
    </row>
    <row r="366" spans="1:29" x14ac:dyDescent="0.25">
      <c r="A366" s="115" t="s">
        <v>188</v>
      </c>
      <c r="B366" s="127"/>
      <c r="C366" s="117">
        <v>3.3490908414137092E-2</v>
      </c>
      <c r="D366" s="127"/>
      <c r="E366" s="32" t="s">
        <v>186</v>
      </c>
      <c r="F366" s="125"/>
      <c r="G366" s="126"/>
      <c r="AB366" s="6"/>
    </row>
    <row r="367" spans="1:29" x14ac:dyDescent="0.25">
      <c r="A367" s="115" t="s">
        <v>189</v>
      </c>
      <c r="B367" s="127"/>
      <c r="C367" s="117">
        <v>4.3550278237888741E-2</v>
      </c>
      <c r="D367" s="127"/>
      <c r="E367" s="32" t="s">
        <v>186</v>
      </c>
      <c r="F367" s="125"/>
      <c r="G367" s="126"/>
      <c r="AB367" s="6"/>
    </row>
    <row r="368" spans="1:29" x14ac:dyDescent="0.25">
      <c r="A368" s="115" t="s">
        <v>190</v>
      </c>
      <c r="B368" s="127"/>
      <c r="C368" s="117">
        <v>0</v>
      </c>
      <c r="D368" s="127"/>
      <c r="E368" s="32" t="s">
        <v>186</v>
      </c>
      <c r="F368" s="125"/>
      <c r="G368" s="126"/>
      <c r="AB368" s="6"/>
    </row>
    <row r="369" spans="1:28" x14ac:dyDescent="0.25">
      <c r="A369" s="115" t="s">
        <v>191</v>
      </c>
      <c r="B369" s="127"/>
      <c r="C369" s="117">
        <v>0</v>
      </c>
      <c r="D369" s="127"/>
      <c r="E369" s="32" t="s">
        <v>186</v>
      </c>
      <c r="F369" s="125"/>
      <c r="G369" s="126"/>
      <c r="AB369" s="6"/>
    </row>
    <row r="370" spans="1:28" x14ac:dyDescent="0.25">
      <c r="A370" s="115" t="s">
        <v>192</v>
      </c>
      <c r="B370" s="127"/>
      <c r="C370" s="117">
        <f>SUM(C364:C369)</f>
        <v>1</v>
      </c>
      <c r="D370" s="127"/>
      <c r="E370" s="119"/>
      <c r="F370" s="125"/>
      <c r="G370" s="126"/>
      <c r="AB370" s="6"/>
    </row>
    <row r="371" spans="1:28" x14ac:dyDescent="0.25">
      <c r="A371" s="115"/>
      <c r="B371" s="127"/>
      <c r="C371" s="52"/>
      <c r="D371" s="127"/>
      <c r="E371" s="121"/>
      <c r="F371" s="125"/>
      <c r="G371" s="126"/>
      <c r="AB371" s="6"/>
    </row>
    <row r="372" spans="1:28" ht="33" customHeight="1" thickBot="1" x14ac:dyDescent="0.3">
      <c r="A372" s="166" t="s">
        <v>195</v>
      </c>
      <c r="B372" s="167"/>
      <c r="C372" s="167"/>
      <c r="D372" s="167"/>
      <c r="E372" s="168"/>
      <c r="F372" s="125"/>
      <c r="G372" s="126"/>
      <c r="AB372" s="6"/>
    </row>
    <row r="373" spans="1:28" ht="15.75" thickBot="1" x14ac:dyDescent="0.3">
      <c r="A373" s="125"/>
      <c r="B373" s="125"/>
      <c r="C373" s="125"/>
      <c r="D373" s="125"/>
      <c r="E373" s="125"/>
      <c r="F373" s="125"/>
      <c r="G373" s="126"/>
      <c r="AB373" s="6"/>
    </row>
    <row r="374" spans="1:28" x14ac:dyDescent="0.25">
      <c r="A374" s="111" t="s">
        <v>196</v>
      </c>
      <c r="B374" s="112"/>
      <c r="C374" s="112"/>
      <c r="D374" s="112"/>
      <c r="E374" s="113"/>
      <c r="F374" s="125"/>
      <c r="G374" s="126"/>
      <c r="AB374" s="6"/>
    </row>
    <row r="375" spans="1:28" x14ac:dyDescent="0.25">
      <c r="A375" s="115" t="s">
        <v>185</v>
      </c>
      <c r="B375" s="116"/>
      <c r="C375" s="117">
        <v>0.82998705006016249</v>
      </c>
      <c r="D375" s="116"/>
      <c r="E375" s="31" t="s">
        <v>197</v>
      </c>
      <c r="F375" s="125"/>
      <c r="G375" s="126"/>
      <c r="AB375" s="6"/>
    </row>
    <row r="376" spans="1:28" x14ac:dyDescent="0.25">
      <c r="A376" s="115" t="s">
        <v>187</v>
      </c>
      <c r="B376" s="116"/>
      <c r="C376" s="117">
        <v>4.4954287065233113E-2</v>
      </c>
      <c r="D376" s="116"/>
      <c r="E376" s="31" t="s">
        <v>197</v>
      </c>
      <c r="F376" s="125"/>
      <c r="G376" s="126"/>
      <c r="AB376" s="6"/>
    </row>
    <row r="377" spans="1:28" x14ac:dyDescent="0.25">
      <c r="A377" s="115" t="s">
        <v>188</v>
      </c>
      <c r="B377" s="116"/>
      <c r="C377" s="117">
        <v>3.1748524165575741E-2</v>
      </c>
      <c r="D377" s="116"/>
      <c r="E377" s="31" t="s">
        <v>197</v>
      </c>
      <c r="F377" s="125"/>
      <c r="G377" s="126"/>
      <c r="AB377" s="6"/>
    </row>
    <row r="378" spans="1:28" x14ac:dyDescent="0.25">
      <c r="A378" s="115" t="s">
        <v>189</v>
      </c>
      <c r="B378" s="116"/>
      <c r="C378" s="117">
        <v>4.128454934562225E-2</v>
      </c>
      <c r="D378" s="116"/>
      <c r="E378" s="31" t="s">
        <v>197</v>
      </c>
      <c r="F378" s="125"/>
      <c r="G378" s="126"/>
      <c r="AB378" s="6"/>
    </row>
    <row r="379" spans="1:28" x14ac:dyDescent="0.25">
      <c r="A379" s="115" t="s">
        <v>190</v>
      </c>
      <c r="B379" s="116"/>
      <c r="C379" s="117">
        <v>5.2025589363406358E-2</v>
      </c>
      <c r="D379" s="116"/>
      <c r="E379" s="31" t="s">
        <v>197</v>
      </c>
      <c r="F379" s="125"/>
      <c r="G379" s="126"/>
      <c r="AB379" s="6"/>
    </row>
    <row r="380" spans="1:28" x14ac:dyDescent="0.25">
      <c r="A380" s="115" t="s">
        <v>191</v>
      </c>
      <c r="B380" s="116"/>
      <c r="C380" s="117">
        <v>0</v>
      </c>
      <c r="D380" s="116"/>
      <c r="E380" s="31" t="s">
        <v>197</v>
      </c>
      <c r="F380" s="125"/>
      <c r="G380" s="126"/>
      <c r="AB380" s="6"/>
    </row>
    <row r="381" spans="1:28" x14ac:dyDescent="0.25">
      <c r="A381" s="115" t="s">
        <v>192</v>
      </c>
      <c r="B381" s="116"/>
      <c r="C381" s="117">
        <f>SUM(C375:C380)</f>
        <v>0.99999999999999989</v>
      </c>
      <c r="D381" s="116"/>
      <c r="E381" s="119"/>
      <c r="F381" s="125"/>
      <c r="G381" s="126"/>
      <c r="AB381" s="6"/>
    </row>
    <row r="382" spans="1:28" x14ac:dyDescent="0.25">
      <c r="A382" s="115"/>
      <c r="B382" s="116"/>
      <c r="C382" s="52"/>
      <c r="D382" s="116"/>
      <c r="E382" s="121"/>
      <c r="F382" s="125"/>
      <c r="G382" s="126"/>
      <c r="AB382" s="6"/>
    </row>
    <row r="383" spans="1:28" ht="30" customHeight="1" thickBot="1" x14ac:dyDescent="0.3">
      <c r="A383" s="166" t="s">
        <v>193</v>
      </c>
      <c r="B383" s="167"/>
      <c r="C383" s="167"/>
      <c r="D383" s="167"/>
      <c r="E383" s="168"/>
      <c r="F383" s="125"/>
      <c r="G383" s="126"/>
      <c r="AB383" s="6"/>
    </row>
    <row r="384" spans="1:28" ht="15.75" thickBot="1" x14ac:dyDescent="0.3">
      <c r="A384" s="125"/>
      <c r="B384" s="125"/>
      <c r="C384" s="125"/>
      <c r="D384" s="125"/>
      <c r="E384" s="125"/>
      <c r="F384" s="125"/>
      <c r="G384" s="126"/>
      <c r="AB384" s="6"/>
    </row>
    <row r="385" spans="1:28" x14ac:dyDescent="0.25">
      <c r="A385" s="111" t="s">
        <v>198</v>
      </c>
      <c r="B385" s="112"/>
      <c r="C385" s="112"/>
      <c r="D385" s="112"/>
      <c r="E385" s="113"/>
      <c r="F385" s="125"/>
      <c r="G385" s="126"/>
      <c r="AB385" s="6"/>
    </row>
    <row r="386" spans="1:28" x14ac:dyDescent="0.25">
      <c r="A386" s="115" t="s">
        <v>185</v>
      </c>
      <c r="B386" s="127"/>
      <c r="C386" s="117">
        <v>0.87553739926671759</v>
      </c>
      <c r="D386" s="127"/>
      <c r="E386" s="32" t="s">
        <v>197</v>
      </c>
      <c r="F386" s="125"/>
      <c r="G386" s="126"/>
      <c r="AB386" s="6"/>
    </row>
    <row r="387" spans="1:28" x14ac:dyDescent="0.25">
      <c r="A387" s="115" t="s">
        <v>187</v>
      </c>
      <c r="B387" s="127"/>
      <c r="C387" s="117">
        <v>4.7421414081256628E-2</v>
      </c>
      <c r="D387" s="127"/>
      <c r="E387" s="32" t="s">
        <v>197</v>
      </c>
      <c r="F387" s="125"/>
      <c r="G387" s="126"/>
      <c r="AB387" s="6"/>
    </row>
    <row r="388" spans="1:28" x14ac:dyDescent="0.25">
      <c r="A388" s="115" t="s">
        <v>188</v>
      </c>
      <c r="B388" s="127"/>
      <c r="C388" s="117">
        <v>3.3490908414137092E-2</v>
      </c>
      <c r="D388" s="127"/>
      <c r="E388" s="32" t="s">
        <v>197</v>
      </c>
      <c r="F388" s="125"/>
      <c r="G388" s="126"/>
      <c r="AB388" s="6"/>
    </row>
    <row r="389" spans="1:28" x14ac:dyDescent="0.25">
      <c r="A389" s="115" t="s">
        <v>189</v>
      </c>
      <c r="B389" s="127"/>
      <c r="C389" s="117">
        <v>4.3550278237888741E-2</v>
      </c>
      <c r="D389" s="127"/>
      <c r="E389" s="32" t="s">
        <v>197</v>
      </c>
      <c r="F389" s="125"/>
      <c r="G389" s="126"/>
      <c r="AB389" s="6"/>
    </row>
    <row r="390" spans="1:28" x14ac:dyDescent="0.25">
      <c r="A390" s="115" t="s">
        <v>190</v>
      </c>
      <c r="B390" s="127"/>
      <c r="C390" s="117">
        <v>0</v>
      </c>
      <c r="D390" s="127"/>
      <c r="E390" s="32" t="s">
        <v>197</v>
      </c>
      <c r="F390" s="125"/>
      <c r="G390" s="126"/>
      <c r="AB390" s="6"/>
    </row>
    <row r="391" spans="1:28" x14ac:dyDescent="0.25">
      <c r="A391" s="115" t="s">
        <v>191</v>
      </c>
      <c r="B391" s="127"/>
      <c r="C391" s="117">
        <v>0</v>
      </c>
      <c r="D391" s="127"/>
      <c r="E391" s="32" t="s">
        <v>197</v>
      </c>
      <c r="F391" s="125"/>
      <c r="G391" s="126"/>
      <c r="AB391" s="6"/>
    </row>
    <row r="392" spans="1:28" x14ac:dyDescent="0.25">
      <c r="A392" s="115" t="s">
        <v>192</v>
      </c>
      <c r="B392" s="127"/>
      <c r="C392" s="117">
        <f>SUM(C386:C391)</f>
        <v>1</v>
      </c>
      <c r="D392" s="127"/>
      <c r="E392" s="119"/>
      <c r="F392" s="125"/>
      <c r="G392" s="126"/>
      <c r="AB392" s="6"/>
    </row>
    <row r="393" spans="1:28" x14ac:dyDescent="0.25">
      <c r="A393" s="115"/>
      <c r="B393" s="127"/>
      <c r="C393" s="52"/>
      <c r="D393" s="127"/>
      <c r="E393" s="121"/>
      <c r="F393" s="125"/>
      <c r="G393" s="126"/>
      <c r="AB393" s="6"/>
    </row>
    <row r="394" spans="1:28" ht="31.5" customHeight="1" thickBot="1" x14ac:dyDescent="0.3">
      <c r="A394" s="166" t="s">
        <v>195</v>
      </c>
      <c r="B394" s="167"/>
      <c r="C394" s="167"/>
      <c r="D394" s="167"/>
      <c r="E394" s="168"/>
      <c r="F394" s="125"/>
      <c r="G394" s="126"/>
      <c r="AB394" s="6"/>
    </row>
    <row r="395" spans="1:28" ht="15.75" thickBot="1" x14ac:dyDescent="0.3">
      <c r="A395" s="125"/>
      <c r="B395" s="125"/>
      <c r="C395" s="125"/>
      <c r="D395" s="125"/>
      <c r="E395" s="125"/>
      <c r="F395" s="125"/>
      <c r="G395" s="126"/>
      <c r="AB395" s="6"/>
    </row>
    <row r="396" spans="1:28" x14ac:dyDescent="0.25">
      <c r="A396" s="111" t="s">
        <v>199</v>
      </c>
      <c r="B396" s="112"/>
      <c r="C396" s="112"/>
      <c r="D396" s="112"/>
      <c r="E396" s="113"/>
      <c r="F396" s="52"/>
      <c r="G396" s="122"/>
    </row>
    <row r="397" spans="1:28" x14ac:dyDescent="0.25">
      <c r="A397" s="115" t="s">
        <v>185</v>
      </c>
      <c r="B397" s="116"/>
      <c r="C397" s="117">
        <v>0.86215768292952311</v>
      </c>
      <c r="D397" s="116"/>
      <c r="E397" s="31" t="s">
        <v>200</v>
      </c>
      <c r="F397" s="116"/>
      <c r="G397" s="120"/>
    </row>
    <row r="398" spans="1:28" x14ac:dyDescent="0.25">
      <c r="A398" s="115" t="s">
        <v>187</v>
      </c>
      <c r="B398" s="116"/>
      <c r="C398" s="117">
        <v>5.5012075709352994E-2</v>
      </c>
      <c r="D398" s="116"/>
      <c r="E398" s="31" t="s">
        <v>200</v>
      </c>
      <c r="F398" s="116"/>
      <c r="G398" s="120"/>
    </row>
    <row r="399" spans="1:28" x14ac:dyDescent="0.25">
      <c r="A399" s="115" t="s">
        <v>188</v>
      </c>
      <c r="B399" s="116"/>
      <c r="C399" s="117">
        <v>3.4196501346911989E-2</v>
      </c>
      <c r="D399" s="116"/>
      <c r="E399" s="31" t="s">
        <v>200</v>
      </c>
      <c r="F399" s="116"/>
      <c r="G399" s="120"/>
    </row>
    <row r="400" spans="1:28" x14ac:dyDescent="0.25">
      <c r="A400" s="115" t="s">
        <v>189</v>
      </c>
      <c r="B400" s="116"/>
      <c r="C400" s="117">
        <v>3.9179747210743972E-2</v>
      </c>
      <c r="D400" s="116"/>
      <c r="E400" s="31" t="s">
        <v>200</v>
      </c>
      <c r="F400" s="116"/>
      <c r="G400" s="128"/>
    </row>
    <row r="401" spans="1:17" x14ac:dyDescent="0.25">
      <c r="A401" s="115" t="s">
        <v>190</v>
      </c>
      <c r="B401" s="116"/>
      <c r="C401" s="117">
        <v>8.8249919670305658E-3</v>
      </c>
      <c r="D401" s="116"/>
      <c r="E401" s="31" t="s">
        <v>200</v>
      </c>
      <c r="F401" s="116"/>
      <c r="G401" s="128"/>
    </row>
    <row r="402" spans="1:17" x14ac:dyDescent="0.25">
      <c r="A402" s="115" t="s">
        <v>191</v>
      </c>
      <c r="B402" s="116"/>
      <c r="C402" s="117">
        <v>6.2900083643745294E-4</v>
      </c>
      <c r="D402" s="116"/>
      <c r="E402" s="31" t="s">
        <v>200</v>
      </c>
      <c r="F402" s="116"/>
      <c r="G402" s="128"/>
    </row>
    <row r="403" spans="1:17" x14ac:dyDescent="0.25">
      <c r="A403" s="115" t="s">
        <v>192</v>
      </c>
      <c r="B403" s="116"/>
      <c r="C403" s="117">
        <f>SUM(C397:C402)</f>
        <v>1</v>
      </c>
      <c r="D403" s="116"/>
      <c r="E403" s="119"/>
      <c r="F403" s="116"/>
      <c r="G403" s="128"/>
    </row>
    <row r="404" spans="1:17" x14ac:dyDescent="0.25">
      <c r="A404" s="115"/>
      <c r="B404" s="116"/>
      <c r="C404" s="52"/>
      <c r="D404" s="116"/>
      <c r="E404" s="121"/>
      <c r="F404" s="116"/>
      <c r="G404" s="49"/>
    </row>
    <row r="405" spans="1:17" ht="30.75" customHeight="1" thickBot="1" x14ac:dyDescent="0.3">
      <c r="A405" s="166" t="s">
        <v>201</v>
      </c>
      <c r="B405" s="167"/>
      <c r="C405" s="167"/>
      <c r="D405" s="167"/>
      <c r="E405" s="168"/>
      <c r="F405" s="129"/>
      <c r="G405" s="130"/>
    </row>
    <row r="406" spans="1:17" x14ac:dyDescent="0.25">
      <c r="A406" s="125"/>
      <c r="B406" s="125"/>
      <c r="C406" s="125"/>
      <c r="D406" s="125"/>
      <c r="E406" s="125"/>
      <c r="F406" s="129"/>
      <c r="G406" s="33"/>
      <c r="P406" s="131"/>
      <c r="Q406" s="131"/>
    </row>
    <row r="407" spans="1:17" s="133" customFormat="1" ht="15" customHeight="1" x14ac:dyDescent="0.25">
      <c r="A407" s="132" t="s">
        <v>202</v>
      </c>
      <c r="B407" s="132"/>
      <c r="C407" s="132"/>
      <c r="D407" s="132"/>
      <c r="E407" s="132"/>
      <c r="F407" s="132"/>
      <c r="G407" s="132"/>
      <c r="H407" s="132"/>
      <c r="I407" s="132"/>
      <c r="J407" s="132"/>
      <c r="K407" s="132"/>
      <c r="L407" s="132"/>
      <c r="M407" s="42"/>
      <c r="N407" s="42"/>
      <c r="O407" s="42"/>
      <c r="P407" s="42"/>
      <c r="Q407" s="42"/>
    </row>
    <row r="408" spans="1:17" x14ac:dyDescent="0.25">
      <c r="A408" s="125"/>
      <c r="B408" s="125"/>
      <c r="C408" s="125"/>
      <c r="D408" s="125"/>
      <c r="E408" s="125"/>
      <c r="F408" s="129"/>
      <c r="G408" s="129"/>
      <c r="M408" s="125"/>
      <c r="P408" s="125"/>
      <c r="Q408" s="125"/>
    </row>
    <row r="409" spans="1:17" ht="45" customHeight="1" x14ac:dyDescent="0.25">
      <c r="A409" s="159" t="s">
        <v>203</v>
      </c>
      <c r="B409" s="159"/>
      <c r="C409" s="159"/>
      <c r="D409" s="159"/>
      <c r="E409" s="159"/>
      <c r="F409" s="159"/>
      <c r="G409" s="159"/>
      <c r="H409" s="159"/>
      <c r="I409" s="159"/>
      <c r="J409" s="159"/>
      <c r="K409" s="159"/>
      <c r="L409" s="159"/>
      <c r="M409" s="159"/>
      <c r="P409" s="125"/>
      <c r="Q409" s="125"/>
    </row>
    <row r="410" spans="1:17" x14ac:dyDescent="0.25">
      <c r="A410" s="125"/>
      <c r="B410" s="125"/>
      <c r="C410" s="125"/>
      <c r="D410" s="125"/>
      <c r="E410" s="125"/>
      <c r="F410" s="125"/>
      <c r="G410" s="125"/>
      <c r="H410" s="125"/>
      <c r="I410" s="125"/>
      <c r="J410" s="125"/>
      <c r="K410" s="125"/>
      <c r="L410" s="125"/>
      <c r="M410" s="131"/>
      <c r="N410" s="131"/>
      <c r="O410" s="131"/>
      <c r="P410" s="131"/>
      <c r="Q410" s="131"/>
    </row>
    <row r="411" spans="1:17" ht="15" customHeight="1" x14ac:dyDescent="0.25">
      <c r="A411" s="132" t="s">
        <v>204</v>
      </c>
      <c r="B411" s="131"/>
      <c r="C411" s="131"/>
      <c r="D411" s="131"/>
      <c r="E411" s="131"/>
      <c r="F411" s="131"/>
      <c r="G411" s="131"/>
      <c r="H411" s="131"/>
      <c r="I411" s="131"/>
      <c r="J411" s="131"/>
      <c r="K411" s="131"/>
      <c r="L411" s="131"/>
      <c r="M411" s="125"/>
      <c r="P411" s="125"/>
      <c r="Q411" s="125"/>
    </row>
    <row r="412" spans="1:17" x14ac:dyDescent="0.25">
      <c r="A412" s="125"/>
      <c r="B412" s="125"/>
      <c r="C412" s="125"/>
      <c r="D412" s="125"/>
      <c r="E412" s="125"/>
      <c r="F412" s="125"/>
      <c r="G412" s="125"/>
      <c r="H412" s="125"/>
      <c r="I412" s="125"/>
      <c r="J412" s="125"/>
      <c r="K412" s="125"/>
      <c r="L412" s="125"/>
      <c r="M412" s="125"/>
      <c r="P412" s="125"/>
      <c r="Q412" s="125"/>
    </row>
    <row r="413" spans="1:17" x14ac:dyDescent="0.25">
      <c r="A413" s="132" t="s">
        <v>205</v>
      </c>
      <c r="B413" s="125"/>
      <c r="C413" s="125"/>
      <c r="D413" s="125"/>
      <c r="E413" s="125"/>
      <c r="F413" s="125"/>
      <c r="G413" s="125"/>
      <c r="H413" s="125"/>
      <c r="I413" s="125"/>
      <c r="J413" s="125"/>
      <c r="K413" s="125"/>
      <c r="L413" s="125"/>
      <c r="M413" s="125"/>
      <c r="P413" s="125"/>
      <c r="Q413" s="125"/>
    </row>
    <row r="414" spans="1:17" x14ac:dyDescent="0.25">
      <c r="A414" s="125"/>
      <c r="B414" s="125"/>
      <c r="C414" s="125"/>
      <c r="D414" s="125"/>
      <c r="E414" s="125"/>
      <c r="F414" s="125"/>
      <c r="G414" s="125"/>
      <c r="H414" s="125"/>
      <c r="I414" s="125"/>
      <c r="J414" s="125"/>
      <c r="K414" s="125"/>
      <c r="L414" s="125"/>
      <c r="M414" s="125"/>
      <c r="N414" s="125"/>
      <c r="O414" s="125"/>
    </row>
    <row r="415" spans="1:17" x14ac:dyDescent="0.25">
      <c r="A415" s="109" t="s">
        <v>206</v>
      </c>
      <c r="B415" s="42" t="s">
        <v>207</v>
      </c>
      <c r="M415" s="125"/>
      <c r="N415" s="125"/>
      <c r="O415" s="125"/>
    </row>
    <row r="416" spans="1:17" x14ac:dyDescent="0.25">
      <c r="A416" s="109"/>
      <c r="M416" s="131"/>
      <c r="N416" s="131"/>
      <c r="O416" s="131"/>
    </row>
    <row r="417" spans="1:15" x14ac:dyDescent="0.25">
      <c r="A417" s="109" t="s">
        <v>208</v>
      </c>
      <c r="B417" s="42" t="s">
        <v>209</v>
      </c>
      <c r="M417" s="125"/>
      <c r="N417" s="125"/>
      <c r="O417" s="125"/>
    </row>
    <row r="418" spans="1:15" ht="15.75" thickBot="1" x14ac:dyDescent="0.3"/>
    <row r="419" spans="1:15" ht="15.75" thickBot="1" x14ac:dyDescent="0.3">
      <c r="A419" s="134"/>
      <c r="B419" s="107" t="s">
        <v>210</v>
      </c>
    </row>
  </sheetData>
  <mergeCells count="13">
    <mergeCell ref="A409:M409"/>
    <mergeCell ref="A1:AC1"/>
    <mergeCell ref="A2:AC2"/>
    <mergeCell ref="A3:AC3"/>
    <mergeCell ref="A4:AC4"/>
    <mergeCell ref="A6:AC6"/>
    <mergeCell ref="Q9:W9"/>
    <mergeCell ref="Y9:AA9"/>
    <mergeCell ref="A361:E361"/>
    <mergeCell ref="A372:E372"/>
    <mergeCell ref="A383:E383"/>
    <mergeCell ref="A394:E394"/>
    <mergeCell ref="A405:E405"/>
  </mergeCells>
  <hyperlinks>
    <hyperlink ref="AE1" location="'WP - Summary'!A1" display="Summary" xr:uid="{A70E2876-81F4-4035-A7DF-E57EB23412D2}"/>
    <hyperlink ref="G38" location="'WP - PIS Detail'!A1" display="WP - PIS Detail" xr:uid="{1CFF6775-6345-4C19-8F0C-4657541FF1C6}"/>
    <hyperlink ref="G46" location="'WP - PIS Detail'!A1" display="WP - PIS Detail" xr:uid="{2DE01ED4-BB95-4BF3-A520-8090E9CC0C9E}"/>
    <hyperlink ref="G55" location="'WP - PIS Detail'!A1" display="WP - PIS Detail" xr:uid="{C735C155-69A7-4399-BF6F-232CE971E205}"/>
    <hyperlink ref="G65" location="'WP - PIS Detail'!A1" display="WP - PIS Detail" xr:uid="{1FE3D7D7-99CD-43A4-B124-0F7DAEE43C1A}"/>
    <hyperlink ref="G79" location="'WP - PIS Detail'!A1" display="WP - PIS Detail" xr:uid="{3CD82ABB-DD6F-481F-8EAC-A59B1FB70C0E}"/>
    <hyperlink ref="G88" location="'WP - PIS Detail'!A1" display="WP - PIS Detail" xr:uid="{C3F9C6B4-A333-4EE1-8D70-A3FB4D4F9B7F}"/>
    <hyperlink ref="G100" location="'WP - PIS Detail'!A1" display="WP - PIS Detail" xr:uid="{BFAD40CF-7228-45AD-A80F-8C989FF75F44}"/>
    <hyperlink ref="G132" location="'WP - PIS Detail'!A1" display="WP - PIS Detail" xr:uid="{593AADBB-0DDC-495B-8F1B-325B86787A83}"/>
    <hyperlink ref="G143" location="'WP - PIS Detail'!A1" display="WP - PIS Detail" xr:uid="{92109C1E-9F2B-44C1-956D-84D19583A34F}"/>
    <hyperlink ref="G152" location="'WP - PIS Detail'!A1" display="WP - PIS Detail" xr:uid="{E246D884-F14B-4565-ABFD-D0D75111E81D}"/>
    <hyperlink ref="G156" location="'WP - PIS Detail'!A1" display="WP - PIS Detail" xr:uid="{8DE4EB07-19B1-4652-B52D-0AC2C00596F2}"/>
    <hyperlink ref="G166" location="'WP - PIS Detail'!A1" display="WP - PIS Detail" xr:uid="{819A4E3F-8F2F-46D8-91AF-2A165253E927}"/>
    <hyperlink ref="G176" location="'WP - PIS Detail'!A1" display="WP - PIS Detail" xr:uid="{E3DCDD94-0B5D-4D29-AFF2-ADE00B74E1BF}"/>
    <hyperlink ref="G186" location="'WP - PIS Detail'!A1" display="WP - PIS Detail" xr:uid="{2DEAA083-E97D-4EF8-BFE7-9835F1A370B1}"/>
    <hyperlink ref="G198" location="'WP - PIS Detail'!A1" display="WP - PIS Detail" xr:uid="{AD51A024-B072-49A1-9D1B-3C66220F42FF}"/>
    <hyperlink ref="G247" location="'WP - PIS Detail'!A1" display="WP - PIS Detail" xr:uid="{35232957-7D9D-453A-94AD-4008284F6E6F}"/>
    <hyperlink ref="G286" location="'WP - PIS Detail'!A1" display="WP - PIS Detail" xr:uid="{29D54185-41BD-41ED-9F4F-EA608EBA6A9A}"/>
    <hyperlink ref="G315" location="'WP - PIS Detail'!A1" display="WP - PIS Detail" xr:uid="{6678D311-E23A-4874-9D57-1B5989811CD4}"/>
    <hyperlink ref="G341" location="'WP - PIS Detail'!A1" display="WP - PIS Detail (B)" xr:uid="{FFA96545-501B-4879-A764-EC60899BB819}"/>
    <hyperlink ref="E353" location="'WP - Coin. Peak Allocator Prod'!A1" display="WP - 12 Month Average Peak Allocator Prod" xr:uid="{871229FF-227B-47C1-BF43-692B624A5C3C}"/>
    <hyperlink ref="E397" location="'WP - Int &amp; Gen Allocator'!A1" display="WP - Intangible &amp; General Plant Allocator" xr:uid="{A1115BDE-E2AE-4DD2-892D-9A09DAF8BCA9}"/>
    <hyperlink ref="E398:E402" location="'WP - Int &amp; Gen Allocator'!A1" display="WP - Intangible &amp; General Plant Allocator" xr:uid="{D316F0FB-26F1-4452-8173-F403AAF23326}"/>
    <hyperlink ref="E375" location="'WP - Coin. Peak Allocator Trans'!A1" display="WP - 12 Month Average Peak Allocator Trans" xr:uid="{66CB06B5-095B-47B4-A510-B67E278E211C}"/>
    <hyperlink ref="E354:E358" location="'WP - Coin. Peak Allocator Prod'!A1" display="WP - 12 Month Average Peak Allocator Prod" xr:uid="{40EB043A-1299-4E47-9BBE-78CC52FB32AF}"/>
    <hyperlink ref="E376:E380" location="'WP - Coin. Peak Allocator Trans'!A1" display="WP - 12 Month Average Peak Allocator Trans" xr:uid="{60F7A736-B72A-4A0D-8F76-A5713722D0D8}"/>
    <hyperlink ref="G121" location="'WP - PIS Detail'!A1" display="WP - PIS Detail" xr:uid="{ECBF7CB3-37C9-477E-B655-20578401DC4B}"/>
    <hyperlink ref="G108" location="'WP - PIS Detail'!A1" display="WP - PIS Detail" xr:uid="{D235DCF2-EA63-4E46-9EE7-9BC139A8F418}"/>
    <hyperlink ref="E364" location="'WP - Coin. Peak Allocator Prod'!A1" display="WP - 12 Month Average Peak Allocator Prod" xr:uid="{8116E1CE-66D8-422C-8128-B6E9B4187ECA}"/>
    <hyperlink ref="E365:E369" location="'WP - Coin. Peak Allocator Prod'!A1" display="WP - 12 Month Average Peak Allocator Prod" xr:uid="{2E1837B2-8F48-401D-91EF-AAB8CD741D79}"/>
    <hyperlink ref="E386" location="'WP - Coin. Peak Allocator Trans'!A1" display="WP - 12 Month Average Peak Allocator Trans" xr:uid="{A6A85EA7-E301-437B-AABF-EB5484B3D254}"/>
    <hyperlink ref="E387:E391" location="'WP - Coin. Peak Allocator Trans'!A1" display="WP - 12 Month Average Peak Allocator Trans" xr:uid="{80D3B661-84BE-4688-A86E-04DA7C4E6BDE}"/>
    <hyperlink ref="G259" location="'WP - Plant Wind'!A1" display="WP - PIS Wind" xr:uid="{BA57C05E-7F0E-45C2-BCC4-B7DC3F3DC5F5}"/>
    <hyperlink ref="G267" location="'WP - Plant Wind'!A1" display="WP - PIS Wind" xr:uid="{679C3376-710A-465B-B1AC-742B1499B876}"/>
    <hyperlink ref="G20" location="'WP - Plant Wind'!A1" display="WP - PIS Wind" xr:uid="{E5A4D544-1CC3-4051-9E11-77A51F8DDD15}"/>
    <hyperlink ref="G26" location="'WP - Plant Wind'!A1" display="WP - PIS Wind" xr:uid="{1374C2AB-B1A8-4703-8E63-FD3EC988477E}"/>
    <hyperlink ref="G14" location="'WP - PIS Detail'!A1" display="WP - PIS Detail" xr:uid="{269AE587-64CA-4F3C-B65D-6CD7253B6589}"/>
    <hyperlink ref="G31" location="'WP - Plant Wind'!A1" display="WP - PIS Wind" xr:uid="{543D9D92-F205-438A-B502-539AD010C524}"/>
    <hyperlink ref="G209" location="'WP - Plant Wind'!A1" display="WP - PIS Wind" xr:uid="{A73BE65B-F99B-470A-AE70-E76A86C5CAD4}"/>
    <hyperlink ref="G218" location="'WP - Plant Wind'!A1" display="WP - PIS Wind" xr:uid="{2B220A2D-7ACD-4154-9053-8599641CC154}"/>
    <hyperlink ref="G275" location="'WP - Plant Wind'!A1" display="WP - PIS Wind" xr:uid="{3AA6677C-1EC2-49E9-ADDE-3C55AB4293F6}"/>
    <hyperlink ref="G111" location="'WP - PIS Detail'!A1" display="WP - PIS Detail" xr:uid="{553CEAB8-E07E-48C8-AEAD-7E2AFAB40050}"/>
    <hyperlink ref="G227:G233" location="'WP - Plant Wind'!A1" display="WP - PIS Wind" xr:uid="{30E73775-1F64-4B19-8523-447DB253FB9F}"/>
  </hyperlinks>
  <pageMargins left="0.25" right="0.25" top="0.75" bottom="0.75" header="0.3" footer="0.3"/>
  <pageSetup scale="41" fitToHeight="0" orientation="landscape" r:id="rId1"/>
  <rowBreaks count="2" manualBreakCount="2">
    <brk id="86" max="16383" man="1"/>
    <brk id="3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B9786-C483-4294-A005-6BEAD5AFB06B}">
  <sheetPr>
    <pageSetUpPr fitToPage="1"/>
  </sheetPr>
  <dimension ref="A1:AE428"/>
  <sheetViews>
    <sheetView zoomScale="90" zoomScaleNormal="90" workbookViewId="0">
      <pane ySplit="10" topLeftCell="A313" activePane="bottomLeft" state="frozen"/>
      <selection activeCell="C328" sqref="C328:C335"/>
      <selection pane="bottomLeft" activeCell="A5" sqref="A5"/>
    </sheetView>
  </sheetViews>
  <sheetFormatPr defaultColWidth="9.140625" defaultRowHeight="15" x14ac:dyDescent="0.25"/>
  <cols>
    <col min="1" max="1" width="11.5703125" style="42" customWidth="1"/>
    <col min="2" max="2" width="2.7109375" style="42" customWidth="1"/>
    <col min="3" max="3" width="11.140625" style="42" bestFit="1" customWidth="1"/>
    <col min="4" max="4" width="2.7109375" style="42" customWidth="1"/>
    <col min="5" max="5" width="50.28515625" style="42" customWidth="1"/>
    <col min="6" max="6" width="2.7109375" style="42" customWidth="1"/>
    <col min="7" max="7" width="18.140625" style="42" bestFit="1" customWidth="1"/>
    <col min="8" max="8" width="2.7109375" style="42" customWidth="1"/>
    <col min="9" max="9" width="18" style="42" bestFit="1" customWidth="1"/>
    <col min="10" max="10" width="2.7109375" style="42" customWidth="1"/>
    <col min="11" max="11" width="19.28515625" style="42" bestFit="1" customWidth="1"/>
    <col min="12" max="12" width="4" style="42" bestFit="1" customWidth="1"/>
    <col min="13" max="13" width="12.28515625" style="42" customWidth="1"/>
    <col min="14" max="14" width="2.7109375" style="42" customWidth="1"/>
    <col min="15" max="15" width="17.85546875" style="42" bestFit="1" customWidth="1"/>
    <col min="16" max="16" width="4.140625" style="42" customWidth="1"/>
    <col min="17" max="17" width="16.28515625" style="42" bestFit="1" customWidth="1"/>
    <col min="18" max="18" width="2.7109375" style="42" customWidth="1"/>
    <col min="19" max="19" width="15.140625" style="42" bestFit="1" customWidth="1"/>
    <col min="20" max="20" width="2.7109375" style="42" customWidth="1"/>
    <col min="21" max="21" width="15.140625" style="42" bestFit="1" customWidth="1"/>
    <col min="22" max="22" width="2.7109375" style="42" customWidth="1"/>
    <col min="23" max="23" width="15.140625" style="42" bestFit="1" customWidth="1"/>
    <col min="24" max="24" width="2.7109375" style="42" customWidth="1"/>
    <col min="25" max="25" width="12.7109375" style="42" customWidth="1"/>
    <col min="26" max="26" width="2.7109375" style="42" customWidth="1"/>
    <col min="27" max="27" width="13.42578125" style="42" bestFit="1" customWidth="1"/>
    <col min="28" max="28" width="3.140625" style="42" customWidth="1"/>
    <col min="29" max="29" width="17.85546875" style="42" bestFit="1" customWidth="1"/>
    <col min="30" max="30" width="2.7109375" style="42" customWidth="1"/>
    <col min="31" max="31" width="10.5703125" style="42" bestFit="1" customWidth="1"/>
    <col min="32" max="16384" width="9.140625" style="42"/>
  </cols>
  <sheetData>
    <row r="1" spans="1:31" x14ac:dyDescent="0.25">
      <c r="A1" s="160" t="s">
        <v>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E1" s="41" t="s">
        <v>1</v>
      </c>
    </row>
    <row r="2" spans="1:31" x14ac:dyDescent="0.25">
      <c r="A2" s="161" t="s">
        <v>2</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row>
    <row r="3" spans="1:31" x14ac:dyDescent="0.25">
      <c r="A3" s="161" t="s">
        <v>211</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row>
    <row r="4" spans="1:31" x14ac:dyDescent="0.25">
      <c r="A4" s="161" t="s">
        <v>4</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row>
    <row r="5" spans="1:31" x14ac:dyDescent="0.25">
      <c r="A5" s="44" t="s">
        <v>249</v>
      </c>
      <c r="B5" s="44"/>
      <c r="C5" s="45"/>
      <c r="D5" s="45"/>
      <c r="E5" s="45"/>
      <c r="F5" s="45"/>
      <c r="G5" s="46"/>
      <c r="H5" s="45"/>
      <c r="I5" s="46"/>
      <c r="J5" s="46"/>
      <c r="K5" s="47"/>
      <c r="L5" s="47"/>
      <c r="M5" s="46"/>
      <c r="N5" s="46"/>
      <c r="O5" s="46"/>
      <c r="P5" s="46"/>
      <c r="Q5" s="46"/>
      <c r="R5" s="46"/>
      <c r="S5" s="46"/>
      <c r="T5" s="46"/>
      <c r="U5" s="46"/>
      <c r="V5" s="46"/>
      <c r="W5" s="46"/>
      <c r="X5" s="46"/>
      <c r="Y5" s="46"/>
      <c r="Z5" s="46"/>
      <c r="AA5" s="46"/>
      <c r="AB5" s="46"/>
      <c r="AC5" s="46"/>
    </row>
    <row r="6" spans="1:31" x14ac:dyDescent="0.25">
      <c r="A6" s="162" t="s">
        <v>5</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row>
    <row r="8" spans="1:31" ht="15.75" thickBot="1" x14ac:dyDescent="0.3">
      <c r="A8" s="46"/>
      <c r="B8" s="46"/>
      <c r="C8" s="46"/>
      <c r="D8" s="46"/>
      <c r="E8" s="46"/>
      <c r="F8" s="46"/>
      <c r="G8" s="46"/>
      <c r="H8" s="46"/>
      <c r="I8" s="49"/>
      <c r="J8" s="49"/>
      <c r="K8" s="50"/>
      <c r="L8" s="51"/>
      <c r="M8" s="52"/>
      <c r="N8" s="52"/>
      <c r="O8" s="46"/>
      <c r="P8" s="46"/>
      <c r="Q8" s="46"/>
      <c r="R8" s="46"/>
      <c r="S8" s="46"/>
      <c r="T8" s="46"/>
      <c r="U8" s="46"/>
      <c r="V8" s="46"/>
      <c r="W8" s="46"/>
      <c r="X8" s="46"/>
      <c r="Y8" s="46"/>
      <c r="Z8" s="46"/>
      <c r="AA8" s="46"/>
      <c r="AB8" s="46"/>
      <c r="AC8" s="46"/>
    </row>
    <row r="9" spans="1:31" ht="15.75" thickBot="1" x14ac:dyDescent="0.3">
      <c r="A9" s="49"/>
      <c r="B9" s="49"/>
      <c r="C9" s="49"/>
      <c r="D9" s="49"/>
      <c r="E9" s="46"/>
      <c r="F9" s="46"/>
      <c r="G9" s="46"/>
      <c r="H9" s="46"/>
      <c r="I9" s="53" t="s">
        <v>6</v>
      </c>
      <c r="J9" s="49"/>
      <c r="K9" s="54"/>
      <c r="L9" s="55"/>
      <c r="M9" s="56"/>
      <c r="N9" s="52"/>
      <c r="O9" s="57" t="s">
        <v>7</v>
      </c>
      <c r="P9" s="46"/>
      <c r="Q9" s="163" t="s">
        <v>8</v>
      </c>
      <c r="R9" s="164"/>
      <c r="S9" s="164"/>
      <c r="T9" s="164"/>
      <c r="U9" s="164"/>
      <c r="V9" s="164"/>
      <c r="W9" s="165"/>
      <c r="X9" s="46"/>
      <c r="Y9" s="163" t="s">
        <v>9</v>
      </c>
      <c r="Z9" s="164"/>
      <c r="AA9" s="165"/>
      <c r="AB9" s="46"/>
      <c r="AC9" s="56"/>
    </row>
    <row r="10" spans="1:31" ht="30.75" thickBot="1" x14ac:dyDescent="0.3">
      <c r="A10" s="59" t="s">
        <v>10</v>
      </c>
      <c r="B10" s="60"/>
      <c r="C10" s="60" t="s">
        <v>11</v>
      </c>
      <c r="D10" s="60"/>
      <c r="E10" s="60" t="s">
        <v>12</v>
      </c>
      <c r="F10" s="60"/>
      <c r="G10" s="60" t="s">
        <v>13</v>
      </c>
      <c r="H10" s="136"/>
      <c r="I10" s="137" t="s">
        <v>14</v>
      </c>
      <c r="J10" s="49"/>
      <c r="K10" s="61" t="s">
        <v>15</v>
      </c>
      <c r="L10" s="55"/>
      <c r="M10" s="62" t="s">
        <v>13</v>
      </c>
      <c r="N10" s="49"/>
      <c r="O10" s="53" t="s">
        <v>16</v>
      </c>
      <c r="P10" s="49"/>
      <c r="Q10" s="63" t="s">
        <v>17</v>
      </c>
      <c r="R10" s="58"/>
      <c r="S10" s="64" t="s">
        <v>18</v>
      </c>
      <c r="T10" s="58"/>
      <c r="U10" s="64" t="s">
        <v>19</v>
      </c>
      <c r="V10" s="58"/>
      <c r="W10" s="65" t="s">
        <v>20</v>
      </c>
      <c r="X10" s="49"/>
      <c r="Y10" s="63" t="s">
        <v>21</v>
      </c>
      <c r="Z10" s="58"/>
      <c r="AA10" s="65" t="s">
        <v>22</v>
      </c>
      <c r="AB10" s="49"/>
      <c r="AC10" s="62" t="s">
        <v>7</v>
      </c>
    </row>
    <row r="11" spans="1:31" x14ac:dyDescent="0.25">
      <c r="A11" s="49"/>
      <c r="B11" s="49"/>
      <c r="C11" s="49" t="s">
        <v>23</v>
      </c>
      <c r="D11" s="49"/>
      <c r="E11" s="49" t="s">
        <v>24</v>
      </c>
      <c r="F11" s="49"/>
      <c r="G11" s="49" t="s">
        <v>25</v>
      </c>
      <c r="H11" s="49"/>
      <c r="I11" s="67" t="s">
        <v>26</v>
      </c>
      <c r="J11" s="49"/>
      <c r="K11" s="49" t="s">
        <v>27</v>
      </c>
      <c r="L11" s="67"/>
      <c r="M11" s="49" t="s">
        <v>28</v>
      </c>
      <c r="N11" s="49"/>
      <c r="O11" s="68" t="s">
        <v>29</v>
      </c>
      <c r="P11" s="68"/>
      <c r="Q11" s="68" t="s">
        <v>30</v>
      </c>
      <c r="R11" s="68"/>
      <c r="S11" s="68" t="s">
        <v>31</v>
      </c>
      <c r="T11" s="68"/>
      <c r="U11" s="68" t="s">
        <v>32</v>
      </c>
      <c r="V11" s="68"/>
      <c r="W11" s="68" t="s">
        <v>33</v>
      </c>
      <c r="X11" s="68"/>
      <c r="Y11" s="68" t="s">
        <v>34</v>
      </c>
      <c r="Z11" s="68"/>
      <c r="AA11" s="68" t="s">
        <v>35</v>
      </c>
      <c r="AB11" s="68"/>
      <c r="AC11" s="68" t="s">
        <v>36</v>
      </c>
    </row>
    <row r="12" spans="1:31" x14ac:dyDescent="0.25">
      <c r="A12" s="49"/>
      <c r="B12" s="49"/>
      <c r="C12" s="49"/>
      <c r="D12" s="49"/>
      <c r="E12" s="49"/>
      <c r="F12" s="49"/>
      <c r="G12" s="49"/>
      <c r="H12" s="49"/>
      <c r="I12" s="67"/>
      <c r="J12" s="49"/>
      <c r="K12" s="49"/>
      <c r="L12" s="67"/>
      <c r="M12" s="49"/>
      <c r="N12" s="49"/>
      <c r="O12" s="68"/>
      <c r="P12" s="68"/>
      <c r="Q12" s="68"/>
      <c r="R12" s="68"/>
      <c r="S12" s="68"/>
      <c r="T12" s="68"/>
      <c r="U12" s="68"/>
      <c r="V12" s="68"/>
      <c r="W12" s="68"/>
      <c r="X12" s="68"/>
      <c r="Y12" s="68"/>
      <c r="Z12" s="68"/>
      <c r="AA12" s="68"/>
      <c r="AB12" s="68"/>
      <c r="AC12" s="68"/>
    </row>
    <row r="13" spans="1:31" x14ac:dyDescent="0.25">
      <c r="A13" s="69" t="s">
        <v>212</v>
      </c>
    </row>
    <row r="14" spans="1:31" x14ac:dyDescent="0.25">
      <c r="A14" s="49">
        <v>1</v>
      </c>
      <c r="E14" s="70" t="s">
        <v>38</v>
      </c>
    </row>
    <row r="15" spans="1:31" x14ac:dyDescent="0.25">
      <c r="A15" s="49">
        <f>+A14+1</f>
        <v>2</v>
      </c>
      <c r="B15" s="49"/>
      <c r="C15" s="71">
        <v>301</v>
      </c>
      <c r="D15" s="72"/>
      <c r="E15" s="73" t="s">
        <v>40</v>
      </c>
      <c r="F15" s="73"/>
      <c r="G15" s="1" t="s">
        <v>39</v>
      </c>
      <c r="H15" s="73"/>
      <c r="I15" s="2">
        <v>0</v>
      </c>
      <c r="J15" s="74"/>
      <c r="K15" s="2">
        <v>0</v>
      </c>
      <c r="L15" s="3"/>
      <c r="M15" s="4"/>
      <c r="N15" s="3"/>
      <c r="O15" s="5">
        <f>+I15+K15</f>
        <v>0</v>
      </c>
      <c r="P15" s="2"/>
      <c r="Q15" s="5">
        <f>O15*$C$387</f>
        <v>0</v>
      </c>
      <c r="R15" s="2"/>
      <c r="S15" s="5">
        <f>O15*$C$388</f>
        <v>0</v>
      </c>
      <c r="T15" s="2"/>
      <c r="U15" s="5">
        <f>O15*$C$389</f>
        <v>0</v>
      </c>
      <c r="V15" s="2"/>
      <c r="W15" s="5">
        <f>O15*$C$390</f>
        <v>0</v>
      </c>
      <c r="X15" s="2"/>
      <c r="Y15" s="5">
        <f>O15*$C$391</f>
        <v>0</v>
      </c>
      <c r="Z15" s="2"/>
      <c r="AA15" s="5">
        <f>O15*$C$392</f>
        <v>0</v>
      </c>
      <c r="AB15" s="138" t="s">
        <v>41</v>
      </c>
      <c r="AC15" s="5">
        <f>SUM(Q15:AB15)</f>
        <v>0</v>
      </c>
    </row>
    <row r="16" spans="1:31" x14ac:dyDescent="0.25">
      <c r="A16" s="49">
        <f>+A15+1</f>
        <v>3</v>
      </c>
      <c r="B16" s="49"/>
      <c r="C16" s="71">
        <v>302</v>
      </c>
      <c r="D16" s="72"/>
      <c r="E16" s="73" t="s">
        <v>42</v>
      </c>
      <c r="F16" s="73"/>
      <c r="G16" s="139"/>
      <c r="H16" s="73"/>
      <c r="I16" s="7">
        <v>1079798.2</v>
      </c>
      <c r="J16" s="74"/>
      <c r="K16" s="7">
        <v>0</v>
      </c>
      <c r="L16" s="3"/>
      <c r="M16" s="4"/>
      <c r="N16" s="3"/>
      <c r="O16" s="8">
        <f>+I16+K16</f>
        <v>1079798.2</v>
      </c>
      <c r="P16" s="7"/>
      <c r="Q16" s="8">
        <f>O16*$C$387</f>
        <v>930956.31414346979</v>
      </c>
      <c r="R16" s="7"/>
      <c r="S16" s="8">
        <f>O16*$C$388</f>
        <v>59401.940329223085</v>
      </c>
      <c r="T16" s="7"/>
      <c r="U16" s="8">
        <f>O16*$C$389</f>
        <v>36925.320600693143</v>
      </c>
      <c r="V16" s="7"/>
      <c r="W16" s="8">
        <f>O16*$C$390</f>
        <v>42306.220514616361</v>
      </c>
      <c r="X16" s="7"/>
      <c r="Y16" s="8">
        <f>O16*$C$391</f>
        <v>9529.2104410140637</v>
      </c>
      <c r="Z16" s="7"/>
      <c r="AA16" s="8">
        <f>O16*$C$392</f>
        <v>679.19397098365607</v>
      </c>
      <c r="AB16" s="138" t="s">
        <v>41</v>
      </c>
      <c r="AC16" s="9">
        <f>SUM(Q16:AB16)</f>
        <v>1079798.2</v>
      </c>
    </row>
    <row r="17" spans="1:29" x14ac:dyDescent="0.25">
      <c r="A17" s="49">
        <f>+A16+1</f>
        <v>4</v>
      </c>
      <c r="B17" s="49"/>
      <c r="C17" s="71">
        <v>303</v>
      </c>
      <c r="D17" s="72"/>
      <c r="E17" s="73" t="s">
        <v>43</v>
      </c>
      <c r="F17" s="73"/>
      <c r="G17" s="139"/>
      <c r="H17" s="73"/>
      <c r="I17" s="7">
        <v>9083395.7799999993</v>
      </c>
      <c r="J17" s="74"/>
      <c r="K17" s="140">
        <v>-4191995.44</v>
      </c>
      <c r="L17" s="6" t="s">
        <v>213</v>
      </c>
      <c r="M17" s="4"/>
      <c r="N17" s="3"/>
      <c r="O17" s="8">
        <f>+I17+K17</f>
        <v>4891400.34</v>
      </c>
      <c r="P17" s="7"/>
      <c r="Q17" s="8">
        <f>O17*$C$387</f>
        <v>4217158.3834150815</v>
      </c>
      <c r="R17" s="7"/>
      <c r="S17" s="8">
        <f>O17*$C$388</f>
        <v>269086.08582883497</v>
      </c>
      <c r="T17" s="7"/>
      <c r="U17" s="8">
        <f>O17*$C$389</f>
        <v>167268.77831509575</v>
      </c>
      <c r="V17" s="7"/>
      <c r="W17" s="8">
        <f>O17*$C$390</f>
        <v>191643.82882774711</v>
      </c>
      <c r="X17" s="7"/>
      <c r="Y17" s="8">
        <f>O17*$C$391</f>
        <v>43166.56870803058</v>
      </c>
      <c r="Z17" s="7"/>
      <c r="AA17" s="8">
        <f>O17*$C$392</f>
        <v>3076.6949052104414</v>
      </c>
      <c r="AB17" s="138" t="s">
        <v>41</v>
      </c>
      <c r="AC17" s="9">
        <f>SUM(Q17:AB17)</f>
        <v>4891400.3400000008</v>
      </c>
    </row>
    <row r="18" spans="1:29" x14ac:dyDescent="0.25">
      <c r="A18" s="49">
        <f>+A17+1</f>
        <v>5</v>
      </c>
      <c r="B18" s="49"/>
      <c r="C18" s="76"/>
      <c r="D18" s="46"/>
      <c r="E18" s="69" t="s">
        <v>214</v>
      </c>
      <c r="F18" s="46"/>
      <c r="G18" s="46"/>
      <c r="H18" s="46"/>
      <c r="I18" s="10">
        <f>SUM(I15:I17)</f>
        <v>10163193.979999999</v>
      </c>
      <c r="J18" s="11"/>
      <c r="K18" s="15">
        <f>SUM(K15:K17)</f>
        <v>-4191995.44</v>
      </c>
      <c r="L18" s="12"/>
      <c r="M18" s="12"/>
      <c r="N18" s="12"/>
      <c r="O18" s="10">
        <f>SUM(O15:O17)</f>
        <v>5971198.54</v>
      </c>
      <c r="P18" s="11"/>
      <c r="Q18" s="10">
        <f>SUM(Q15:Q17)</f>
        <v>5148114.6975585511</v>
      </c>
      <c r="R18" s="11"/>
      <c r="S18" s="13">
        <f>SUM(S15:S17)</f>
        <v>328488.02615805808</v>
      </c>
      <c r="T18" s="11"/>
      <c r="U18" s="10">
        <f>SUM(U15:U17)</f>
        <v>204194.0989157889</v>
      </c>
      <c r="V18" s="11"/>
      <c r="W18" s="10">
        <f>SUM(W15:W17)</f>
        <v>233950.04934236349</v>
      </c>
      <c r="X18" s="11"/>
      <c r="Y18" s="10">
        <f>SUM(Y15:Y17)</f>
        <v>52695.77914904464</v>
      </c>
      <c r="Z18" s="11"/>
      <c r="AA18" s="10">
        <f>SUM(AA15:AA17)</f>
        <v>3755.8888761940975</v>
      </c>
      <c r="AB18" s="141"/>
      <c r="AC18" s="13">
        <f>SUM(AC15:AC17)</f>
        <v>5971198.540000001</v>
      </c>
    </row>
    <row r="19" spans="1:29" x14ac:dyDescent="0.25">
      <c r="A19" s="49"/>
      <c r="B19" s="49"/>
      <c r="C19" s="76"/>
      <c r="D19" s="46"/>
      <c r="E19" s="69"/>
      <c r="F19" s="46"/>
      <c r="G19" s="46"/>
      <c r="H19" s="46"/>
      <c r="I19" s="15"/>
      <c r="J19" s="11"/>
      <c r="K19" s="15"/>
      <c r="L19" s="12"/>
      <c r="M19" s="12"/>
      <c r="N19" s="12"/>
      <c r="O19" s="15"/>
      <c r="P19" s="11"/>
      <c r="Q19" s="15"/>
      <c r="R19" s="11"/>
      <c r="S19" s="14"/>
      <c r="T19" s="11"/>
      <c r="U19" s="15"/>
      <c r="V19" s="11"/>
      <c r="W19" s="15"/>
      <c r="X19" s="11"/>
      <c r="Y19" s="15"/>
      <c r="Z19" s="11"/>
      <c r="AA19" s="15"/>
      <c r="AB19" s="141"/>
      <c r="AC19" s="14"/>
    </row>
    <row r="20" spans="1:29" x14ac:dyDescent="0.25">
      <c r="A20" s="49">
        <f>+A18+1</f>
        <v>6</v>
      </c>
      <c r="B20" s="49"/>
      <c r="C20" s="76"/>
      <c r="D20" s="46"/>
      <c r="E20" s="70" t="s">
        <v>46</v>
      </c>
      <c r="F20" s="46"/>
      <c r="G20" s="46"/>
      <c r="H20" s="46"/>
      <c r="I20" s="15"/>
      <c r="J20" s="11"/>
      <c r="K20" s="15"/>
      <c r="L20" s="12"/>
      <c r="M20" s="12"/>
      <c r="N20" s="12"/>
      <c r="O20" s="15"/>
      <c r="P20" s="11"/>
      <c r="Q20" s="15"/>
      <c r="R20" s="11"/>
      <c r="S20" s="14"/>
      <c r="T20" s="11"/>
      <c r="U20" s="15"/>
      <c r="V20" s="11"/>
      <c r="W20" s="15"/>
      <c r="X20" s="11"/>
      <c r="Y20" s="15"/>
      <c r="Z20" s="11"/>
      <c r="AA20" s="15"/>
      <c r="AB20" s="141"/>
      <c r="AC20" s="14"/>
    </row>
    <row r="21" spans="1:29" x14ac:dyDescent="0.25">
      <c r="A21" s="49">
        <f>+A20+1</f>
        <v>7</v>
      </c>
      <c r="B21" s="49"/>
      <c r="C21" s="71">
        <v>301</v>
      </c>
      <c r="D21" s="72"/>
      <c r="E21" s="73" t="s">
        <v>40</v>
      </c>
      <c r="F21" s="46"/>
      <c r="G21" s="16" t="s">
        <v>215</v>
      </c>
      <c r="H21" s="46"/>
      <c r="I21" s="15">
        <v>0</v>
      </c>
      <c r="J21" s="11"/>
      <c r="K21" s="15">
        <v>0</v>
      </c>
      <c r="L21" s="12"/>
      <c r="M21" s="12"/>
      <c r="N21" s="12"/>
      <c r="O21" s="8">
        <f>+I21+K21</f>
        <v>0</v>
      </c>
      <c r="P21" s="11"/>
      <c r="Q21" s="8">
        <f>O21*$C$354</f>
        <v>0</v>
      </c>
      <c r="R21" s="7"/>
      <c r="S21" s="8">
        <f>O21*$C$355</f>
        <v>0</v>
      </c>
      <c r="T21" s="7"/>
      <c r="U21" s="8">
        <f>O21*$C$356</f>
        <v>0</v>
      </c>
      <c r="V21" s="7"/>
      <c r="W21" s="8">
        <f>O21*$C$357</f>
        <v>0</v>
      </c>
      <c r="X21" s="7"/>
      <c r="Y21" s="8">
        <f>O21*$C$358</f>
        <v>0</v>
      </c>
      <c r="Z21" s="7"/>
      <c r="AA21" s="8">
        <f>O21*$C$359</f>
        <v>0</v>
      </c>
      <c r="AB21" s="138" t="s">
        <v>48</v>
      </c>
      <c r="AC21" s="9">
        <f>SUM(Q21:AB21)</f>
        <v>0</v>
      </c>
    </row>
    <row r="22" spans="1:29" x14ac:dyDescent="0.25">
      <c r="A22" s="49">
        <f>+A21+1</f>
        <v>8</v>
      </c>
      <c r="B22" s="49"/>
      <c r="C22" s="71">
        <v>302</v>
      </c>
      <c r="D22" s="72"/>
      <c r="E22" s="73" t="s">
        <v>42</v>
      </c>
      <c r="F22" s="46"/>
      <c r="G22" s="46"/>
      <c r="H22" s="46"/>
      <c r="I22" s="15">
        <v>0</v>
      </c>
      <c r="J22" s="11"/>
      <c r="K22" s="15">
        <v>0</v>
      </c>
      <c r="L22" s="12"/>
      <c r="M22" s="12"/>
      <c r="N22" s="12"/>
      <c r="O22" s="8">
        <f>+I22+K22</f>
        <v>0</v>
      </c>
      <c r="P22" s="11"/>
      <c r="Q22" s="8">
        <f>O22*$C$354</f>
        <v>0</v>
      </c>
      <c r="R22" s="7"/>
      <c r="S22" s="8">
        <f>O22*$C$355</f>
        <v>0</v>
      </c>
      <c r="T22" s="7"/>
      <c r="U22" s="8">
        <f>O22*$C$356</f>
        <v>0</v>
      </c>
      <c r="V22" s="7"/>
      <c r="W22" s="8">
        <f>O22*$C$357</f>
        <v>0</v>
      </c>
      <c r="X22" s="7"/>
      <c r="Y22" s="8">
        <f>O22*$C$358</f>
        <v>0</v>
      </c>
      <c r="Z22" s="7"/>
      <c r="AA22" s="8">
        <f>O22*$C$359</f>
        <v>0</v>
      </c>
      <c r="AB22" s="138" t="s">
        <v>48</v>
      </c>
      <c r="AC22" s="9">
        <f>SUM(Q22:AB22)</f>
        <v>0</v>
      </c>
    </row>
    <row r="23" spans="1:29" x14ac:dyDescent="0.25">
      <c r="A23" s="49">
        <f>+A22+1</f>
        <v>9</v>
      </c>
      <c r="B23" s="49"/>
      <c r="C23" s="71">
        <v>303</v>
      </c>
      <c r="D23" s="72"/>
      <c r="E23" s="73" t="s">
        <v>43</v>
      </c>
      <c r="F23" s="46"/>
      <c r="G23" s="46"/>
      <c r="H23" s="46"/>
      <c r="I23" s="15">
        <v>1047149.81027</v>
      </c>
      <c r="J23" s="11"/>
      <c r="K23" s="15">
        <v>1480721.19</v>
      </c>
      <c r="L23" s="6" t="s">
        <v>213</v>
      </c>
      <c r="M23" s="12"/>
      <c r="N23" s="12"/>
      <c r="O23" s="8">
        <f>+I23+K23</f>
        <v>2527871.0002699997</v>
      </c>
      <c r="P23" s="11"/>
      <c r="Q23" s="8">
        <f>O23*$C$354</f>
        <v>2213245.6012581517</v>
      </c>
      <c r="R23" s="7"/>
      <c r="S23" s="8">
        <f>O23*$C$355</f>
        <v>119875.21744780404</v>
      </c>
      <c r="T23" s="7"/>
      <c r="U23" s="8">
        <f>O23*$C$356</f>
        <v>84660.696152795688</v>
      </c>
      <c r="V23" s="7"/>
      <c r="W23" s="8">
        <f>O23*$C$357</f>
        <v>110089.48541124861</v>
      </c>
      <c r="X23" s="7"/>
      <c r="Y23" s="8">
        <f>O23*$C$358</f>
        <v>0</v>
      </c>
      <c r="Z23" s="7"/>
      <c r="AA23" s="8">
        <f>O23*$C$359</f>
        <v>0</v>
      </c>
      <c r="AB23" s="138" t="s">
        <v>48</v>
      </c>
      <c r="AC23" s="9">
        <f>SUM(Q23:AB23)</f>
        <v>2527871.0002699997</v>
      </c>
    </row>
    <row r="24" spans="1:29" x14ac:dyDescent="0.25">
      <c r="A24" s="49"/>
      <c r="B24" s="49"/>
      <c r="C24" s="76"/>
      <c r="D24" s="46"/>
      <c r="E24" s="69"/>
      <c r="F24" s="46"/>
      <c r="G24" s="46"/>
      <c r="H24" s="46"/>
      <c r="I24" s="15"/>
      <c r="J24" s="11"/>
      <c r="K24" s="15"/>
      <c r="L24" s="12"/>
      <c r="M24" s="12"/>
      <c r="N24" s="12"/>
      <c r="O24" s="15"/>
      <c r="P24" s="11"/>
      <c r="Q24" s="15"/>
      <c r="R24" s="11"/>
      <c r="S24" s="14"/>
      <c r="T24" s="11"/>
      <c r="U24" s="15"/>
      <c r="V24" s="11"/>
      <c r="W24" s="15"/>
      <c r="X24" s="11"/>
      <c r="Y24" s="15"/>
      <c r="Z24" s="11"/>
      <c r="AA24" s="15"/>
      <c r="AB24" s="141"/>
      <c r="AC24" s="14"/>
    </row>
    <row r="25" spans="1:29" x14ac:dyDescent="0.25">
      <c r="A25" s="49">
        <f>+A23+1</f>
        <v>10</v>
      </c>
      <c r="B25" s="49"/>
      <c r="C25" s="76"/>
      <c r="D25" s="46"/>
      <c r="E25" s="70" t="s">
        <v>49</v>
      </c>
      <c r="F25" s="46"/>
      <c r="G25" s="46"/>
      <c r="H25" s="46"/>
      <c r="I25" s="15"/>
      <c r="J25" s="11"/>
      <c r="K25" s="15"/>
      <c r="L25" s="12"/>
      <c r="M25" s="12"/>
      <c r="N25" s="12"/>
      <c r="O25" s="15"/>
      <c r="P25" s="11"/>
      <c r="Q25" s="15"/>
      <c r="R25" s="11"/>
      <c r="S25" s="14"/>
      <c r="T25" s="11"/>
      <c r="U25" s="15"/>
      <c r="V25" s="11"/>
      <c r="W25" s="15"/>
      <c r="X25" s="11"/>
      <c r="Y25" s="15"/>
      <c r="Z25" s="11"/>
      <c r="AA25" s="15"/>
      <c r="AB25" s="141"/>
      <c r="AC25" s="14"/>
    </row>
    <row r="26" spans="1:29" x14ac:dyDescent="0.25">
      <c r="A26" s="49">
        <f>+A25+1</f>
        <v>11</v>
      </c>
      <c r="B26" s="49"/>
      <c r="C26" s="71">
        <v>301</v>
      </c>
      <c r="D26" s="72"/>
      <c r="E26" s="73" t="s">
        <v>40</v>
      </c>
      <c r="F26" s="46"/>
      <c r="G26" s="16" t="s">
        <v>215</v>
      </c>
      <c r="H26" s="46"/>
      <c r="I26" s="15">
        <v>0</v>
      </c>
      <c r="J26" s="11"/>
      <c r="K26" s="15">
        <v>0</v>
      </c>
      <c r="L26" s="12"/>
      <c r="M26" s="12"/>
      <c r="N26" s="12"/>
      <c r="O26" s="8">
        <f>+I26+K26</f>
        <v>0</v>
      </c>
      <c r="P26" s="11"/>
      <c r="Q26" s="8">
        <f>O26*$C$354</f>
        <v>0</v>
      </c>
      <c r="R26" s="7"/>
      <c r="S26" s="8">
        <f>O26*$C$355</f>
        <v>0</v>
      </c>
      <c r="T26" s="7"/>
      <c r="U26" s="8">
        <f>O26*$C$356</f>
        <v>0</v>
      </c>
      <c r="V26" s="7"/>
      <c r="W26" s="8">
        <f>O26*$C$357</f>
        <v>0</v>
      </c>
      <c r="X26" s="7"/>
      <c r="Y26" s="8">
        <f>O26*$C$358</f>
        <v>0</v>
      </c>
      <c r="Z26" s="7"/>
      <c r="AA26" s="8">
        <f>O26*$C$359</f>
        <v>0</v>
      </c>
      <c r="AB26" s="138" t="s">
        <v>48</v>
      </c>
      <c r="AC26" s="9">
        <f>SUM(Q26:AB26)</f>
        <v>0</v>
      </c>
    </row>
    <row r="27" spans="1:29" x14ac:dyDescent="0.25">
      <c r="A27" s="49">
        <f>+A26+1</f>
        <v>12</v>
      </c>
      <c r="B27" s="49"/>
      <c r="C27" s="71">
        <v>302</v>
      </c>
      <c r="D27" s="72"/>
      <c r="E27" s="73" t="s">
        <v>42</v>
      </c>
      <c r="F27" s="46"/>
      <c r="G27" s="46"/>
      <c r="H27" s="46"/>
      <c r="I27" s="15">
        <v>0</v>
      </c>
      <c r="J27" s="11"/>
      <c r="K27" s="15">
        <v>0</v>
      </c>
      <c r="L27" s="12"/>
      <c r="M27" s="12"/>
      <c r="N27" s="12"/>
      <c r="O27" s="8">
        <f>+I27+K27</f>
        <v>0</v>
      </c>
      <c r="P27" s="11"/>
      <c r="Q27" s="8">
        <f>O27*$C$354</f>
        <v>0</v>
      </c>
      <c r="R27" s="7"/>
      <c r="S27" s="8">
        <f>O27*$C$355</f>
        <v>0</v>
      </c>
      <c r="T27" s="7"/>
      <c r="U27" s="8">
        <f>O27*$C$356</f>
        <v>0</v>
      </c>
      <c r="V27" s="7"/>
      <c r="W27" s="8">
        <f>O27*$C$357</f>
        <v>0</v>
      </c>
      <c r="X27" s="7"/>
      <c r="Y27" s="8">
        <f>O27*$C$358</f>
        <v>0</v>
      </c>
      <c r="Z27" s="7"/>
      <c r="AA27" s="8">
        <f>O27*$C$359</f>
        <v>0</v>
      </c>
      <c r="AB27" s="138" t="s">
        <v>48</v>
      </c>
      <c r="AC27" s="9">
        <f>SUM(Q27:AB27)</f>
        <v>0</v>
      </c>
    </row>
    <row r="28" spans="1:29" x14ac:dyDescent="0.25">
      <c r="A28" s="49">
        <f>+A27+1</f>
        <v>13</v>
      </c>
      <c r="B28" s="49"/>
      <c r="C28" s="71">
        <v>303</v>
      </c>
      <c r="D28" s="72"/>
      <c r="E28" s="73" t="s">
        <v>43</v>
      </c>
      <c r="F28" s="46"/>
      <c r="G28" s="46"/>
      <c r="H28" s="46"/>
      <c r="I28" s="15">
        <v>176275.45548</v>
      </c>
      <c r="J28" s="11"/>
      <c r="K28" s="15">
        <v>1408784.98</v>
      </c>
      <c r="L28" s="6" t="s">
        <v>213</v>
      </c>
      <c r="M28" s="12"/>
      <c r="N28" s="12"/>
      <c r="O28" s="8">
        <f>+I28+K28</f>
        <v>1585060.43548</v>
      </c>
      <c r="P28" s="11"/>
      <c r="Q28" s="8">
        <f>O28*$C$354</f>
        <v>1387779.69136073</v>
      </c>
      <c r="R28" s="7"/>
      <c r="S28" s="8">
        <f>O28*$C$355</f>
        <v>75165.807254714033</v>
      </c>
      <c r="T28" s="7"/>
      <c r="U28" s="8">
        <f>O28*$C$356</f>
        <v>53085.113875532938</v>
      </c>
      <c r="V28" s="7"/>
      <c r="W28" s="8">
        <f>O28*$C$357</f>
        <v>69029.822989023101</v>
      </c>
      <c r="X28" s="7"/>
      <c r="Y28" s="8">
        <f>O28*$C$358</f>
        <v>0</v>
      </c>
      <c r="Z28" s="7"/>
      <c r="AA28" s="8">
        <f>O28*$C$359</f>
        <v>0</v>
      </c>
      <c r="AB28" s="138" t="s">
        <v>48</v>
      </c>
      <c r="AC28" s="9">
        <f>SUM(Q28:AB28)</f>
        <v>1585060.43548</v>
      </c>
    </row>
    <row r="29" spans="1:29" x14ac:dyDescent="0.25">
      <c r="A29" s="49"/>
      <c r="B29" s="49"/>
      <c r="C29" s="71"/>
      <c r="D29" s="72"/>
      <c r="E29" s="73"/>
      <c r="F29" s="46"/>
      <c r="G29" s="46"/>
      <c r="H29" s="46"/>
      <c r="I29" s="15"/>
      <c r="J29" s="11"/>
      <c r="K29" s="15"/>
      <c r="L29" s="12"/>
      <c r="M29" s="12"/>
      <c r="N29" s="12"/>
      <c r="O29" s="8"/>
      <c r="P29" s="11"/>
      <c r="Q29" s="8"/>
      <c r="R29" s="7"/>
      <c r="S29" s="8"/>
      <c r="T29" s="7"/>
      <c r="U29" s="8"/>
      <c r="V29" s="7"/>
      <c r="W29" s="8"/>
      <c r="X29" s="7"/>
      <c r="Y29" s="8"/>
      <c r="Z29" s="7"/>
      <c r="AA29" s="8"/>
      <c r="AB29" s="138"/>
      <c r="AC29" s="9"/>
    </row>
    <row r="30" spans="1:29" x14ac:dyDescent="0.25">
      <c r="A30" s="49">
        <f>+A28+1</f>
        <v>14</v>
      </c>
      <c r="B30" s="49"/>
      <c r="C30" s="76"/>
      <c r="D30" s="46"/>
      <c r="E30" s="70" t="s">
        <v>50</v>
      </c>
      <c r="F30" s="46"/>
      <c r="G30" s="46"/>
      <c r="H30" s="46"/>
      <c r="I30" s="15"/>
      <c r="J30" s="11"/>
      <c r="K30" s="15"/>
      <c r="L30" s="12"/>
      <c r="M30" s="12"/>
      <c r="N30" s="12"/>
      <c r="O30" s="15"/>
      <c r="P30" s="11"/>
      <c r="Q30" s="15"/>
      <c r="R30" s="11"/>
      <c r="S30" s="14"/>
      <c r="T30" s="11"/>
      <c r="U30" s="15"/>
      <c r="V30" s="11"/>
      <c r="W30" s="15"/>
      <c r="X30" s="11"/>
      <c r="Y30" s="15"/>
      <c r="Z30" s="11"/>
      <c r="AA30" s="15"/>
      <c r="AB30" s="141"/>
      <c r="AC30" s="14"/>
    </row>
    <row r="31" spans="1:29" x14ac:dyDescent="0.25">
      <c r="A31" s="49">
        <f>+A30+1</f>
        <v>15</v>
      </c>
      <c r="B31" s="49"/>
      <c r="C31" s="71">
        <v>301</v>
      </c>
      <c r="D31" s="72"/>
      <c r="E31" s="73" t="s">
        <v>40</v>
      </c>
      <c r="F31" s="46"/>
      <c r="G31" s="16" t="s">
        <v>215</v>
      </c>
      <c r="H31" s="46"/>
      <c r="I31" s="15">
        <v>0</v>
      </c>
      <c r="J31" s="11"/>
      <c r="K31" s="15">
        <v>0</v>
      </c>
      <c r="L31" s="12"/>
      <c r="M31" s="12"/>
      <c r="N31" s="12"/>
      <c r="O31" s="8">
        <f>+I31+K31</f>
        <v>0</v>
      </c>
      <c r="P31" s="11"/>
      <c r="Q31" s="8">
        <f>O31*$C$354</f>
        <v>0</v>
      </c>
      <c r="R31" s="7"/>
      <c r="S31" s="8">
        <f>O31*$C$355</f>
        <v>0</v>
      </c>
      <c r="T31" s="7"/>
      <c r="U31" s="8">
        <f>O31*$C$356</f>
        <v>0</v>
      </c>
      <c r="V31" s="7"/>
      <c r="W31" s="8">
        <f>O31*$C$357</f>
        <v>0</v>
      </c>
      <c r="X31" s="7"/>
      <c r="Y31" s="8">
        <f>O31*$C$358</f>
        <v>0</v>
      </c>
      <c r="Z31" s="7"/>
      <c r="AA31" s="8">
        <f>O31*$C$359</f>
        <v>0</v>
      </c>
      <c r="AB31" s="138" t="s">
        <v>48</v>
      </c>
      <c r="AC31" s="9">
        <f>SUM(Q31:AB31)</f>
        <v>0</v>
      </c>
    </row>
    <row r="32" spans="1:29" x14ac:dyDescent="0.25">
      <c r="A32" s="49">
        <f>+A31+1</f>
        <v>16</v>
      </c>
      <c r="B32" s="49"/>
      <c r="C32" s="71">
        <v>302</v>
      </c>
      <c r="D32" s="72"/>
      <c r="E32" s="73" t="s">
        <v>42</v>
      </c>
      <c r="F32" s="46"/>
      <c r="G32" s="46"/>
      <c r="H32" s="46"/>
      <c r="I32" s="15">
        <v>0</v>
      </c>
      <c r="J32" s="11"/>
      <c r="K32" s="15">
        <v>0</v>
      </c>
      <c r="L32" s="12"/>
      <c r="M32" s="12"/>
      <c r="N32" s="12"/>
      <c r="O32" s="8">
        <f>+I32+K32</f>
        <v>0</v>
      </c>
      <c r="P32" s="11"/>
      <c r="Q32" s="8">
        <f>O32*$C$354</f>
        <v>0</v>
      </c>
      <c r="R32" s="7"/>
      <c r="S32" s="8">
        <f>O32*$C$355</f>
        <v>0</v>
      </c>
      <c r="T32" s="7"/>
      <c r="U32" s="8">
        <f>O32*$C$356</f>
        <v>0</v>
      </c>
      <c r="V32" s="7"/>
      <c r="W32" s="8">
        <f>O32*$C$357</f>
        <v>0</v>
      </c>
      <c r="X32" s="7"/>
      <c r="Y32" s="8">
        <f>O32*$C$358</f>
        <v>0</v>
      </c>
      <c r="Z32" s="7"/>
      <c r="AA32" s="8">
        <f>O32*$C$359</f>
        <v>0</v>
      </c>
      <c r="AB32" s="138" t="s">
        <v>48</v>
      </c>
      <c r="AC32" s="9">
        <f>SUM(Q32:AB32)</f>
        <v>0</v>
      </c>
    </row>
    <row r="33" spans="1:29" x14ac:dyDescent="0.25">
      <c r="A33" s="49">
        <f>+A32+1</f>
        <v>17</v>
      </c>
      <c r="B33" s="49"/>
      <c r="C33" s="71">
        <v>303</v>
      </c>
      <c r="D33" s="72"/>
      <c r="E33" s="73" t="s">
        <v>43</v>
      </c>
      <c r="F33" s="46"/>
      <c r="G33" s="46"/>
      <c r="H33" s="46"/>
      <c r="I33" s="15">
        <v>131666.63072000002</v>
      </c>
      <c r="J33" s="11"/>
      <c r="K33" s="15">
        <v>1302489.27</v>
      </c>
      <c r="L33" s="6" t="s">
        <v>213</v>
      </c>
      <c r="M33" s="12"/>
      <c r="N33" s="12"/>
      <c r="O33" s="8">
        <f>+I33+K33</f>
        <v>1434155.90072</v>
      </c>
      <c r="P33" s="11"/>
      <c r="Q33" s="8">
        <f>O33*$C$354</f>
        <v>1255657.1274594057</v>
      </c>
      <c r="R33" s="7"/>
      <c r="S33" s="8">
        <f>O33*$C$355</f>
        <v>68009.700825120686</v>
      </c>
      <c r="T33" s="7"/>
      <c r="U33" s="8">
        <f>O33*$C$356</f>
        <v>48031.183922607808</v>
      </c>
      <c r="V33" s="7"/>
      <c r="W33" s="8">
        <f>O33*$C$357</f>
        <v>62457.888512865946</v>
      </c>
      <c r="X33" s="7"/>
      <c r="Y33" s="8">
        <f>O33*$C$358</f>
        <v>0</v>
      </c>
      <c r="Z33" s="7"/>
      <c r="AA33" s="8">
        <f>O33*$C$359</f>
        <v>0</v>
      </c>
      <c r="AB33" s="138" t="s">
        <v>48</v>
      </c>
      <c r="AC33" s="9">
        <f>SUM(Q33:AB33)</f>
        <v>1434155.9007200003</v>
      </c>
    </row>
    <row r="34" spans="1:29" x14ac:dyDescent="0.25">
      <c r="A34" s="49">
        <f>+A33+1</f>
        <v>18</v>
      </c>
      <c r="B34" s="49"/>
      <c r="C34" s="76"/>
      <c r="D34" s="46"/>
      <c r="E34" s="69" t="s">
        <v>216</v>
      </c>
      <c r="F34" s="46"/>
      <c r="G34" s="46"/>
      <c r="H34" s="46"/>
      <c r="I34" s="17">
        <f>SUM(I18:I33)</f>
        <v>11518285.87647</v>
      </c>
      <c r="J34" s="11"/>
      <c r="K34" s="17">
        <f>SUM(K18:K33)</f>
        <v>0</v>
      </c>
      <c r="L34" s="12"/>
      <c r="M34" s="12"/>
      <c r="N34" s="12"/>
      <c r="O34" s="17">
        <f>SUM(O18:O33)</f>
        <v>11518285.876470001</v>
      </c>
      <c r="P34" s="11"/>
      <c r="Q34" s="17">
        <f>SUM(Q18:Q33)</f>
        <v>10004797.117636839</v>
      </c>
      <c r="R34" s="11"/>
      <c r="S34" s="17">
        <f>SUM(S18:S33)</f>
        <v>591538.75168569689</v>
      </c>
      <c r="T34" s="11"/>
      <c r="U34" s="17">
        <f>SUM(U18:U33)</f>
        <v>389971.09286672535</v>
      </c>
      <c r="V34" s="11"/>
      <c r="W34" s="17">
        <f>SUM(W18:W33)</f>
        <v>475527.24625550117</v>
      </c>
      <c r="X34" s="11"/>
      <c r="Y34" s="17">
        <f>SUM(Y18:Y33)</f>
        <v>52695.77914904464</v>
      </c>
      <c r="Z34" s="11"/>
      <c r="AA34" s="17">
        <f>SUM(AA18:AA33)</f>
        <v>3755.8888761940975</v>
      </c>
      <c r="AB34" s="141"/>
      <c r="AC34" s="17">
        <f>SUM(AC18:AC33)</f>
        <v>11518285.876470001</v>
      </c>
    </row>
    <row r="35" spans="1:29" x14ac:dyDescent="0.25">
      <c r="A35" s="49"/>
      <c r="B35" s="49"/>
      <c r="C35" s="76"/>
      <c r="D35" s="46"/>
      <c r="E35" s="69"/>
      <c r="F35" s="46"/>
      <c r="G35" s="46"/>
      <c r="H35" s="46"/>
      <c r="I35" s="15"/>
      <c r="J35" s="11"/>
      <c r="K35" s="15"/>
      <c r="L35" s="12"/>
      <c r="M35" s="12"/>
      <c r="N35" s="12"/>
      <c r="O35" s="15"/>
      <c r="P35" s="11"/>
      <c r="Q35" s="15"/>
      <c r="R35" s="11"/>
      <c r="S35" s="14"/>
      <c r="T35" s="11"/>
      <c r="U35" s="15"/>
      <c r="V35" s="11"/>
      <c r="W35" s="15"/>
      <c r="X35" s="11"/>
      <c r="Y35" s="15"/>
      <c r="Z35" s="11"/>
      <c r="AA35" s="15"/>
      <c r="AB35" s="141"/>
      <c r="AC35" s="14"/>
    </row>
    <row r="36" spans="1:29" x14ac:dyDescent="0.25">
      <c r="A36" s="83" t="s">
        <v>52</v>
      </c>
      <c r="B36" s="49"/>
      <c r="C36" s="71"/>
      <c r="D36" s="72"/>
      <c r="E36" s="84"/>
      <c r="F36" s="73"/>
      <c r="G36" s="142"/>
      <c r="H36" s="73"/>
      <c r="I36" s="18"/>
      <c r="J36" s="74"/>
      <c r="K36" s="18"/>
      <c r="L36" s="19"/>
      <c r="M36" s="19"/>
      <c r="N36" s="19"/>
      <c r="O36" s="9"/>
      <c r="P36" s="79"/>
      <c r="Q36" s="9"/>
      <c r="R36" s="79"/>
      <c r="S36" s="9"/>
      <c r="T36" s="79"/>
      <c r="U36" s="9"/>
      <c r="V36" s="79"/>
      <c r="W36" s="9"/>
      <c r="X36" s="79"/>
      <c r="Y36" s="9"/>
      <c r="Z36" s="79"/>
      <c r="AA36" s="9"/>
      <c r="AB36" s="141"/>
      <c r="AC36" s="9"/>
    </row>
    <row r="37" spans="1:29" x14ac:dyDescent="0.25">
      <c r="A37" s="49">
        <f>+A34+1</f>
        <v>19</v>
      </c>
      <c r="B37" s="49"/>
      <c r="C37" s="71"/>
      <c r="D37" s="72"/>
      <c r="E37" s="84" t="s">
        <v>53</v>
      </c>
      <c r="F37" s="73"/>
      <c r="G37" s="142"/>
      <c r="H37" s="73"/>
      <c r="I37" s="18"/>
      <c r="J37" s="74"/>
      <c r="K37" s="18"/>
      <c r="L37" s="19"/>
      <c r="M37" s="19"/>
      <c r="N37" s="19"/>
      <c r="O37" s="9"/>
      <c r="P37" s="79"/>
      <c r="Q37" s="9"/>
      <c r="R37" s="79"/>
      <c r="S37" s="9"/>
      <c r="T37" s="79"/>
      <c r="U37" s="9"/>
      <c r="V37" s="79"/>
      <c r="W37" s="9"/>
      <c r="X37" s="79"/>
      <c r="Y37" s="9"/>
      <c r="Z37" s="79"/>
      <c r="AA37" s="9"/>
      <c r="AB37" s="141"/>
      <c r="AC37" s="9"/>
    </row>
    <row r="38" spans="1:29" x14ac:dyDescent="0.25">
      <c r="A38" s="49">
        <f t="shared" ref="A38:A43" si="0">+A37+1</f>
        <v>20</v>
      </c>
      <c r="B38" s="49"/>
      <c r="C38" s="71">
        <v>310</v>
      </c>
      <c r="D38" s="72"/>
      <c r="E38" s="73" t="s">
        <v>54</v>
      </c>
      <c r="F38" s="73"/>
      <c r="G38" s="1" t="s">
        <v>39</v>
      </c>
      <c r="H38" s="73"/>
      <c r="I38" s="7">
        <v>0</v>
      </c>
      <c r="J38" s="74"/>
      <c r="K38" s="7">
        <v>0</v>
      </c>
      <c r="L38" s="19"/>
      <c r="M38" s="20"/>
      <c r="N38" s="19"/>
      <c r="O38" s="9">
        <f t="shared" ref="O38:O105" si="1">+I38+K38</f>
        <v>0</v>
      </c>
      <c r="P38" s="79"/>
      <c r="Q38" s="9">
        <f t="shared" ref="Q38:Q43" si="2">O38*$C$342</f>
        <v>0</v>
      </c>
      <c r="R38" s="79"/>
      <c r="S38" s="9">
        <f t="shared" ref="S38:S43" si="3">O38*$C$343</f>
        <v>0</v>
      </c>
      <c r="T38" s="79"/>
      <c r="U38" s="9">
        <f t="shared" ref="U38:U43" si="4">O38*$C$344</f>
        <v>0</v>
      </c>
      <c r="V38" s="79"/>
      <c r="W38" s="9">
        <f t="shared" ref="W38:W43" si="5">O38*$C$345</f>
        <v>0</v>
      </c>
      <c r="X38" s="79"/>
      <c r="Y38" s="9">
        <f t="shared" ref="Y38:Y43" si="6">O38*$C$346</f>
        <v>0</v>
      </c>
      <c r="Z38" s="79"/>
      <c r="AA38" s="9">
        <f t="shared" ref="AA38:AA43" si="7">O38*$C$347</f>
        <v>0</v>
      </c>
      <c r="AB38" s="141" t="s">
        <v>55</v>
      </c>
      <c r="AC38" s="9">
        <f>SUM(Q38:AB38)</f>
        <v>0</v>
      </c>
    </row>
    <row r="39" spans="1:29" x14ac:dyDescent="0.25">
      <c r="A39" s="49">
        <f t="shared" si="0"/>
        <v>21</v>
      </c>
      <c r="B39" s="49"/>
      <c r="C39" s="71">
        <v>311</v>
      </c>
      <c r="D39" s="72"/>
      <c r="E39" s="73" t="s">
        <v>56</v>
      </c>
      <c r="F39" s="73"/>
      <c r="G39" s="139"/>
      <c r="H39" s="73"/>
      <c r="I39" s="7">
        <v>0</v>
      </c>
      <c r="J39" s="74"/>
      <c r="K39" s="7">
        <v>0</v>
      </c>
      <c r="L39" s="19"/>
      <c r="M39" s="20"/>
      <c r="N39" s="19"/>
      <c r="O39" s="9">
        <f t="shared" si="1"/>
        <v>0</v>
      </c>
      <c r="P39" s="79"/>
      <c r="Q39" s="9">
        <f t="shared" si="2"/>
        <v>0</v>
      </c>
      <c r="R39" s="79"/>
      <c r="S39" s="9">
        <f t="shared" si="3"/>
        <v>0</v>
      </c>
      <c r="T39" s="79"/>
      <c r="U39" s="9">
        <f t="shared" si="4"/>
        <v>0</v>
      </c>
      <c r="V39" s="79"/>
      <c r="W39" s="9">
        <f t="shared" si="5"/>
        <v>0</v>
      </c>
      <c r="X39" s="79"/>
      <c r="Y39" s="9">
        <f t="shared" si="6"/>
        <v>0</v>
      </c>
      <c r="Z39" s="79"/>
      <c r="AA39" s="9">
        <f t="shared" si="7"/>
        <v>0</v>
      </c>
      <c r="AB39" s="141" t="s">
        <v>55</v>
      </c>
      <c r="AC39" s="9">
        <f t="shared" ref="AC39:AC132" si="8">SUM(Q39:AB39)</f>
        <v>0</v>
      </c>
    </row>
    <row r="40" spans="1:29" x14ac:dyDescent="0.25">
      <c r="A40" s="49">
        <f t="shared" si="0"/>
        <v>22</v>
      </c>
      <c r="B40" s="49"/>
      <c r="C40" s="71">
        <v>312</v>
      </c>
      <c r="D40" s="72"/>
      <c r="E40" s="73" t="s">
        <v>57</v>
      </c>
      <c r="F40" s="73"/>
      <c r="G40" s="139"/>
      <c r="H40" s="73"/>
      <c r="I40" s="7">
        <v>0</v>
      </c>
      <c r="J40" s="74"/>
      <c r="K40" s="7">
        <v>0</v>
      </c>
      <c r="L40" s="19"/>
      <c r="M40" s="20"/>
      <c r="N40" s="19"/>
      <c r="O40" s="9">
        <f t="shared" si="1"/>
        <v>0</v>
      </c>
      <c r="P40" s="79"/>
      <c r="Q40" s="9">
        <f t="shared" si="2"/>
        <v>0</v>
      </c>
      <c r="R40" s="79"/>
      <c r="S40" s="9">
        <f t="shared" si="3"/>
        <v>0</v>
      </c>
      <c r="T40" s="79"/>
      <c r="U40" s="9">
        <f t="shared" si="4"/>
        <v>0</v>
      </c>
      <c r="V40" s="79"/>
      <c r="W40" s="9">
        <f t="shared" si="5"/>
        <v>0</v>
      </c>
      <c r="X40" s="79"/>
      <c r="Y40" s="9">
        <f t="shared" si="6"/>
        <v>0</v>
      </c>
      <c r="Z40" s="79"/>
      <c r="AA40" s="9">
        <f t="shared" si="7"/>
        <v>0</v>
      </c>
      <c r="AB40" s="141" t="s">
        <v>55</v>
      </c>
      <c r="AC40" s="9">
        <f t="shared" si="8"/>
        <v>0</v>
      </c>
    </row>
    <row r="41" spans="1:29" x14ac:dyDescent="0.25">
      <c r="A41" s="49">
        <f t="shared" si="0"/>
        <v>23</v>
      </c>
      <c r="B41" s="49"/>
      <c r="C41" s="71">
        <v>314</v>
      </c>
      <c r="D41" s="72"/>
      <c r="E41" s="73" t="s">
        <v>58</v>
      </c>
      <c r="F41" s="73"/>
      <c r="G41" s="139"/>
      <c r="H41" s="73"/>
      <c r="I41" s="7">
        <v>0</v>
      </c>
      <c r="J41" s="74"/>
      <c r="K41" s="7">
        <v>0</v>
      </c>
      <c r="L41" s="19"/>
      <c r="M41" s="20"/>
      <c r="N41" s="19"/>
      <c r="O41" s="9">
        <f t="shared" si="1"/>
        <v>0</v>
      </c>
      <c r="P41" s="79"/>
      <c r="Q41" s="9">
        <f t="shared" si="2"/>
        <v>0</v>
      </c>
      <c r="R41" s="79"/>
      <c r="S41" s="9">
        <f t="shared" si="3"/>
        <v>0</v>
      </c>
      <c r="T41" s="79"/>
      <c r="U41" s="9">
        <f t="shared" si="4"/>
        <v>0</v>
      </c>
      <c r="V41" s="79"/>
      <c r="W41" s="9">
        <f t="shared" si="5"/>
        <v>0</v>
      </c>
      <c r="X41" s="79"/>
      <c r="Y41" s="9">
        <f t="shared" si="6"/>
        <v>0</v>
      </c>
      <c r="Z41" s="79"/>
      <c r="AA41" s="9">
        <f t="shared" si="7"/>
        <v>0</v>
      </c>
      <c r="AB41" s="141" t="s">
        <v>55</v>
      </c>
      <c r="AC41" s="9">
        <f t="shared" si="8"/>
        <v>0</v>
      </c>
    </row>
    <row r="42" spans="1:29" x14ac:dyDescent="0.25">
      <c r="A42" s="49">
        <f t="shared" si="0"/>
        <v>24</v>
      </c>
      <c r="B42" s="49"/>
      <c r="C42" s="71">
        <v>315</v>
      </c>
      <c r="D42" s="72"/>
      <c r="E42" s="73" t="s">
        <v>59</v>
      </c>
      <c r="F42" s="73"/>
      <c r="G42" s="139"/>
      <c r="H42" s="73"/>
      <c r="I42" s="7">
        <v>0</v>
      </c>
      <c r="J42" s="74"/>
      <c r="K42" s="7">
        <v>0</v>
      </c>
      <c r="L42" s="19"/>
      <c r="M42" s="20"/>
      <c r="N42" s="19"/>
      <c r="O42" s="9">
        <f t="shared" si="1"/>
        <v>0</v>
      </c>
      <c r="P42" s="79"/>
      <c r="Q42" s="9">
        <f t="shared" si="2"/>
        <v>0</v>
      </c>
      <c r="R42" s="79"/>
      <c r="S42" s="9">
        <f t="shared" si="3"/>
        <v>0</v>
      </c>
      <c r="T42" s="79"/>
      <c r="U42" s="9">
        <f t="shared" si="4"/>
        <v>0</v>
      </c>
      <c r="V42" s="79"/>
      <c r="W42" s="9">
        <f t="shared" si="5"/>
        <v>0</v>
      </c>
      <c r="X42" s="79"/>
      <c r="Y42" s="9">
        <f t="shared" si="6"/>
        <v>0</v>
      </c>
      <c r="Z42" s="79"/>
      <c r="AA42" s="9">
        <f t="shared" si="7"/>
        <v>0</v>
      </c>
      <c r="AB42" s="141" t="s">
        <v>55</v>
      </c>
      <c r="AC42" s="9">
        <f t="shared" si="8"/>
        <v>0</v>
      </c>
    </row>
    <row r="43" spans="1:29" x14ac:dyDescent="0.25">
      <c r="A43" s="49">
        <f t="shared" si="0"/>
        <v>25</v>
      </c>
      <c r="B43" s="49"/>
      <c r="C43" s="71">
        <v>316</v>
      </c>
      <c r="D43" s="72"/>
      <c r="E43" s="73" t="s">
        <v>60</v>
      </c>
      <c r="F43" s="73"/>
      <c r="G43" s="139"/>
      <c r="H43" s="73"/>
      <c r="I43" s="7">
        <v>0</v>
      </c>
      <c r="J43" s="74"/>
      <c r="K43" s="7">
        <v>0</v>
      </c>
      <c r="L43" s="19"/>
      <c r="M43" s="20"/>
      <c r="N43" s="19"/>
      <c r="O43" s="9">
        <f t="shared" si="1"/>
        <v>0</v>
      </c>
      <c r="P43" s="79"/>
      <c r="Q43" s="9">
        <f t="shared" si="2"/>
        <v>0</v>
      </c>
      <c r="R43" s="79"/>
      <c r="S43" s="9">
        <f t="shared" si="3"/>
        <v>0</v>
      </c>
      <c r="T43" s="79"/>
      <c r="U43" s="9">
        <f t="shared" si="4"/>
        <v>0</v>
      </c>
      <c r="V43" s="79"/>
      <c r="W43" s="9">
        <f t="shared" si="5"/>
        <v>0</v>
      </c>
      <c r="X43" s="79"/>
      <c r="Y43" s="9">
        <f t="shared" si="6"/>
        <v>0</v>
      </c>
      <c r="Z43" s="79"/>
      <c r="AA43" s="9">
        <f t="shared" si="7"/>
        <v>0</v>
      </c>
      <c r="AB43" s="141" t="s">
        <v>55</v>
      </c>
      <c r="AC43" s="9">
        <f t="shared" si="8"/>
        <v>0</v>
      </c>
    </row>
    <row r="44" spans="1:29" x14ac:dyDescent="0.25">
      <c r="A44" s="49"/>
      <c r="B44" s="49"/>
      <c r="C44" s="71"/>
      <c r="D44" s="72"/>
      <c r="E44" s="73"/>
      <c r="F44" s="73"/>
      <c r="G44" s="139"/>
      <c r="H44" s="73"/>
      <c r="I44" s="7"/>
      <c r="J44" s="74"/>
      <c r="K44" s="7"/>
      <c r="L44" s="19"/>
      <c r="M44" s="20"/>
      <c r="N44" s="19"/>
      <c r="O44" s="9"/>
      <c r="P44" s="79"/>
      <c r="Q44" s="9"/>
      <c r="R44" s="79"/>
      <c r="S44" s="9"/>
      <c r="T44" s="79"/>
      <c r="U44" s="9"/>
      <c r="V44" s="79"/>
      <c r="W44" s="9"/>
      <c r="X44" s="79"/>
      <c r="Y44" s="9"/>
      <c r="Z44" s="79"/>
      <c r="AA44" s="9"/>
      <c r="AB44" s="141"/>
      <c r="AC44" s="9"/>
    </row>
    <row r="45" spans="1:29" x14ac:dyDescent="0.25">
      <c r="A45" s="49">
        <f>+A43+1</f>
        <v>26</v>
      </c>
      <c r="B45" s="49"/>
      <c r="C45" s="71"/>
      <c r="D45" s="72"/>
      <c r="E45" s="84" t="s">
        <v>61</v>
      </c>
      <c r="F45" s="73"/>
      <c r="G45" s="142"/>
      <c r="H45" s="73"/>
      <c r="I45" s="7"/>
      <c r="J45" s="74"/>
      <c r="K45" s="7"/>
      <c r="L45" s="19"/>
      <c r="M45" s="20"/>
      <c r="N45" s="19"/>
      <c r="O45" s="9"/>
      <c r="P45" s="79"/>
      <c r="Q45" s="9"/>
      <c r="R45" s="79"/>
      <c r="S45" s="9"/>
      <c r="T45" s="79"/>
      <c r="U45" s="9"/>
      <c r="V45" s="79"/>
      <c r="W45" s="9"/>
      <c r="X45" s="79"/>
      <c r="Y45" s="9"/>
      <c r="Z45" s="79"/>
      <c r="AA45" s="9"/>
      <c r="AB45" s="141"/>
      <c r="AC45" s="9"/>
    </row>
    <row r="46" spans="1:29" x14ac:dyDescent="0.25">
      <c r="A46" s="49">
        <f t="shared" ref="A46:A52" si="9">+A45+1</f>
        <v>27</v>
      </c>
      <c r="B46" s="49"/>
      <c r="C46" s="71">
        <v>310</v>
      </c>
      <c r="D46" s="72"/>
      <c r="E46" s="73" t="s">
        <v>54</v>
      </c>
      <c r="F46" s="73"/>
      <c r="G46" s="1" t="s">
        <v>39</v>
      </c>
      <c r="H46" s="73"/>
      <c r="I46" s="7">
        <v>0</v>
      </c>
      <c r="J46" s="74"/>
      <c r="K46" s="7">
        <v>0</v>
      </c>
      <c r="L46" s="19"/>
      <c r="M46" s="20"/>
      <c r="N46" s="19"/>
      <c r="O46" s="9">
        <f t="shared" si="1"/>
        <v>0</v>
      </c>
      <c r="P46" s="79"/>
      <c r="Q46" s="9">
        <v>0</v>
      </c>
      <c r="R46" s="9"/>
      <c r="S46" s="9">
        <v>0</v>
      </c>
      <c r="T46" s="9"/>
      <c r="U46" s="9">
        <v>0</v>
      </c>
      <c r="V46" s="9"/>
      <c r="W46" s="9">
        <v>0</v>
      </c>
      <c r="X46" s="79"/>
      <c r="Y46" s="9">
        <v>0</v>
      </c>
      <c r="Z46" s="79"/>
      <c r="AA46" s="9">
        <f>O46</f>
        <v>0</v>
      </c>
      <c r="AB46" s="138" t="s">
        <v>44</v>
      </c>
      <c r="AC46" s="9">
        <f t="shared" si="8"/>
        <v>0</v>
      </c>
    </row>
    <row r="47" spans="1:29" x14ac:dyDescent="0.25">
      <c r="A47" s="49">
        <f t="shared" si="9"/>
        <v>28</v>
      </c>
      <c r="B47" s="49"/>
      <c r="C47" s="71">
        <v>311</v>
      </c>
      <c r="D47" s="72"/>
      <c r="E47" s="73" t="s">
        <v>56</v>
      </c>
      <c r="F47" s="73"/>
      <c r="G47" s="139"/>
      <c r="H47" s="73"/>
      <c r="I47" s="7">
        <v>-248837.32</v>
      </c>
      <c r="J47" s="74"/>
      <c r="K47" s="7">
        <v>0</v>
      </c>
      <c r="L47" s="19"/>
      <c r="M47" s="20"/>
      <c r="N47" s="19"/>
      <c r="O47" s="9">
        <f t="shared" si="1"/>
        <v>-248837.32</v>
      </c>
      <c r="P47" s="79"/>
      <c r="Q47" s="9">
        <v>0</v>
      </c>
      <c r="R47" s="9"/>
      <c r="S47" s="9">
        <v>0</v>
      </c>
      <c r="T47" s="9"/>
      <c r="U47" s="9">
        <v>0</v>
      </c>
      <c r="V47" s="9"/>
      <c r="W47" s="9">
        <v>0</v>
      </c>
      <c r="X47" s="79"/>
      <c r="Y47" s="9">
        <v>0</v>
      </c>
      <c r="Z47" s="79"/>
      <c r="AA47" s="9">
        <f t="shared" ref="AA47:AA52" si="10">O47</f>
        <v>-248837.32</v>
      </c>
      <c r="AB47" s="138" t="s">
        <v>44</v>
      </c>
      <c r="AC47" s="9">
        <f t="shared" si="8"/>
        <v>-248837.32</v>
      </c>
    </row>
    <row r="48" spans="1:29" x14ac:dyDescent="0.25">
      <c r="A48" s="49">
        <f t="shared" si="9"/>
        <v>29</v>
      </c>
      <c r="B48" s="49"/>
      <c r="C48" s="71">
        <v>312</v>
      </c>
      <c r="D48" s="72"/>
      <c r="E48" s="73" t="s">
        <v>57</v>
      </c>
      <c r="F48" s="73"/>
      <c r="G48" s="139"/>
      <c r="H48" s="73"/>
      <c r="I48" s="7">
        <v>-8234157.0299999993</v>
      </c>
      <c r="J48" s="74"/>
      <c r="K48" s="7">
        <v>0</v>
      </c>
      <c r="L48" s="19"/>
      <c r="M48" s="20"/>
      <c r="N48" s="19"/>
      <c r="O48" s="9">
        <f t="shared" si="1"/>
        <v>-8234157.0299999993</v>
      </c>
      <c r="P48" s="79"/>
      <c r="Q48" s="9">
        <v>0</v>
      </c>
      <c r="R48" s="9"/>
      <c r="S48" s="9">
        <v>0</v>
      </c>
      <c r="T48" s="9"/>
      <c r="U48" s="9">
        <v>0</v>
      </c>
      <c r="V48" s="9"/>
      <c r="W48" s="9">
        <v>0</v>
      </c>
      <c r="X48" s="79"/>
      <c r="Y48" s="9">
        <v>0</v>
      </c>
      <c r="Z48" s="79"/>
      <c r="AA48" s="9">
        <f t="shared" si="10"/>
        <v>-8234157.0299999993</v>
      </c>
      <c r="AB48" s="138" t="s">
        <v>44</v>
      </c>
      <c r="AC48" s="9">
        <f t="shared" si="8"/>
        <v>-8234157.0299999993</v>
      </c>
    </row>
    <row r="49" spans="1:29" x14ac:dyDescent="0.25">
      <c r="A49" s="49">
        <f t="shared" si="9"/>
        <v>30</v>
      </c>
      <c r="B49" s="49"/>
      <c r="C49" s="71" t="s">
        <v>62</v>
      </c>
      <c r="D49" s="72"/>
      <c r="E49" s="73" t="s">
        <v>63</v>
      </c>
      <c r="F49" s="73"/>
      <c r="G49" s="139"/>
      <c r="H49" s="73"/>
      <c r="I49" s="7">
        <v>0</v>
      </c>
      <c r="J49" s="74"/>
      <c r="K49" s="7">
        <v>0</v>
      </c>
      <c r="L49" s="19"/>
      <c r="M49" s="20"/>
      <c r="N49" s="19"/>
      <c r="O49" s="9">
        <f t="shared" si="1"/>
        <v>0</v>
      </c>
      <c r="P49" s="79"/>
      <c r="Q49" s="9">
        <v>0</v>
      </c>
      <c r="R49" s="9"/>
      <c r="S49" s="9">
        <v>0</v>
      </c>
      <c r="T49" s="9"/>
      <c r="U49" s="9">
        <v>0</v>
      </c>
      <c r="V49" s="9"/>
      <c r="W49" s="9">
        <v>0</v>
      </c>
      <c r="X49" s="79"/>
      <c r="Y49" s="9">
        <v>0</v>
      </c>
      <c r="Z49" s="79"/>
      <c r="AA49" s="9">
        <f>O49</f>
        <v>0</v>
      </c>
      <c r="AB49" s="138" t="s">
        <v>44</v>
      </c>
      <c r="AC49" s="9">
        <f t="shared" si="8"/>
        <v>0</v>
      </c>
    </row>
    <row r="50" spans="1:29" x14ac:dyDescent="0.25">
      <c r="A50" s="49">
        <f t="shared" si="9"/>
        <v>31</v>
      </c>
      <c r="B50" s="49"/>
      <c r="C50" s="71">
        <v>314</v>
      </c>
      <c r="D50" s="72"/>
      <c r="E50" s="73" t="s">
        <v>58</v>
      </c>
      <c r="F50" s="73"/>
      <c r="G50" s="139"/>
      <c r="H50" s="73"/>
      <c r="I50" s="7">
        <v>-1526282.79</v>
      </c>
      <c r="J50" s="74"/>
      <c r="K50" s="7">
        <v>0</v>
      </c>
      <c r="L50" s="19"/>
      <c r="M50" s="20"/>
      <c r="N50" s="19"/>
      <c r="O50" s="9">
        <f t="shared" si="1"/>
        <v>-1526282.79</v>
      </c>
      <c r="P50" s="79"/>
      <c r="Q50" s="9">
        <v>0</v>
      </c>
      <c r="R50" s="9"/>
      <c r="S50" s="9">
        <v>0</v>
      </c>
      <c r="T50" s="9"/>
      <c r="U50" s="9">
        <v>0</v>
      </c>
      <c r="V50" s="9"/>
      <c r="W50" s="9">
        <v>0</v>
      </c>
      <c r="X50" s="79"/>
      <c r="Y50" s="9">
        <v>0</v>
      </c>
      <c r="Z50" s="79"/>
      <c r="AA50" s="9">
        <f t="shared" si="10"/>
        <v>-1526282.79</v>
      </c>
      <c r="AB50" s="138" t="s">
        <v>44</v>
      </c>
      <c r="AC50" s="9">
        <f t="shared" si="8"/>
        <v>-1526282.79</v>
      </c>
    </row>
    <row r="51" spans="1:29" x14ac:dyDescent="0.25">
      <c r="A51" s="49">
        <f t="shared" si="9"/>
        <v>32</v>
      </c>
      <c r="B51" s="49"/>
      <c r="C51" s="71">
        <v>315</v>
      </c>
      <c r="D51" s="72"/>
      <c r="E51" s="73" t="s">
        <v>59</v>
      </c>
      <c r="F51" s="73"/>
      <c r="G51" s="139"/>
      <c r="H51" s="73"/>
      <c r="I51" s="7">
        <v>-85947.760000000009</v>
      </c>
      <c r="J51" s="74"/>
      <c r="K51" s="7">
        <v>0</v>
      </c>
      <c r="L51" s="19"/>
      <c r="M51" s="20"/>
      <c r="N51" s="19"/>
      <c r="O51" s="9">
        <f t="shared" si="1"/>
        <v>-85947.760000000009</v>
      </c>
      <c r="P51" s="79"/>
      <c r="Q51" s="9">
        <v>0</v>
      </c>
      <c r="R51" s="9"/>
      <c r="S51" s="9">
        <v>0</v>
      </c>
      <c r="T51" s="9"/>
      <c r="U51" s="9">
        <v>0</v>
      </c>
      <c r="V51" s="9"/>
      <c r="W51" s="9">
        <v>0</v>
      </c>
      <c r="X51" s="79"/>
      <c r="Y51" s="9">
        <v>0</v>
      </c>
      <c r="Z51" s="79"/>
      <c r="AA51" s="9">
        <f t="shared" si="10"/>
        <v>-85947.760000000009</v>
      </c>
      <c r="AB51" s="138" t="s">
        <v>44</v>
      </c>
      <c r="AC51" s="9">
        <f t="shared" si="8"/>
        <v>-85947.760000000009</v>
      </c>
    </row>
    <row r="52" spans="1:29" x14ac:dyDescent="0.25">
      <c r="A52" s="49">
        <f t="shared" si="9"/>
        <v>33</v>
      </c>
      <c r="B52" s="49"/>
      <c r="C52" s="71">
        <v>316</v>
      </c>
      <c r="D52" s="72"/>
      <c r="E52" s="73" t="s">
        <v>60</v>
      </c>
      <c r="F52" s="73"/>
      <c r="G52" s="139"/>
      <c r="H52" s="73"/>
      <c r="I52" s="7">
        <v>-35972.53</v>
      </c>
      <c r="J52" s="74"/>
      <c r="K52" s="7">
        <v>0</v>
      </c>
      <c r="L52" s="19"/>
      <c r="M52" s="20"/>
      <c r="N52" s="19"/>
      <c r="O52" s="9">
        <f t="shared" si="1"/>
        <v>-35972.53</v>
      </c>
      <c r="P52" s="79"/>
      <c r="Q52" s="9">
        <v>0</v>
      </c>
      <c r="R52" s="9"/>
      <c r="S52" s="9">
        <v>0</v>
      </c>
      <c r="T52" s="9"/>
      <c r="U52" s="9">
        <v>0</v>
      </c>
      <c r="V52" s="9"/>
      <c r="W52" s="9">
        <v>0</v>
      </c>
      <c r="X52" s="79"/>
      <c r="Y52" s="9">
        <v>0</v>
      </c>
      <c r="Z52" s="79"/>
      <c r="AA52" s="9">
        <f t="shared" si="10"/>
        <v>-35972.53</v>
      </c>
      <c r="AB52" s="138" t="s">
        <v>44</v>
      </c>
      <c r="AC52" s="9">
        <f t="shared" si="8"/>
        <v>-35972.53</v>
      </c>
    </row>
    <row r="53" spans="1:29" x14ac:dyDescent="0.25">
      <c r="A53" s="49"/>
      <c r="B53" s="49"/>
      <c r="C53" s="71"/>
      <c r="D53" s="72"/>
      <c r="E53" s="73"/>
      <c r="F53" s="73"/>
      <c r="G53" s="139"/>
      <c r="H53" s="73"/>
      <c r="I53" s="7"/>
      <c r="J53" s="74"/>
      <c r="K53" s="7"/>
      <c r="L53" s="19"/>
      <c r="M53" s="20"/>
      <c r="N53" s="19"/>
      <c r="O53" s="9"/>
      <c r="P53" s="79"/>
      <c r="Q53" s="9"/>
      <c r="R53" s="79"/>
      <c r="S53" s="9"/>
      <c r="T53" s="79"/>
      <c r="U53" s="9"/>
      <c r="V53" s="79"/>
      <c r="W53" s="9"/>
      <c r="X53" s="79"/>
      <c r="Y53" s="9"/>
      <c r="Z53" s="79"/>
      <c r="AA53" s="9"/>
      <c r="AB53" s="141"/>
      <c r="AC53" s="9"/>
    </row>
    <row r="54" spans="1:29" x14ac:dyDescent="0.25">
      <c r="A54" s="49">
        <f>+A52+1</f>
        <v>34</v>
      </c>
      <c r="B54" s="49"/>
      <c r="C54" s="71"/>
      <c r="D54" s="72"/>
      <c r="E54" s="84" t="s">
        <v>64</v>
      </c>
      <c r="F54" s="73"/>
      <c r="G54" s="142"/>
      <c r="H54" s="73"/>
      <c r="I54" s="7"/>
      <c r="J54" s="74"/>
      <c r="K54" s="7"/>
      <c r="L54" s="19"/>
      <c r="M54" s="20"/>
      <c r="N54" s="19"/>
      <c r="O54" s="9"/>
      <c r="P54" s="79"/>
      <c r="Q54" s="9"/>
      <c r="R54" s="79"/>
      <c r="S54" s="9"/>
      <c r="T54" s="79"/>
      <c r="U54" s="9"/>
      <c r="V54" s="79"/>
      <c r="W54" s="9"/>
      <c r="X54" s="79"/>
      <c r="Y54" s="9"/>
      <c r="Z54" s="79"/>
      <c r="AA54" s="9"/>
      <c r="AB54" s="141"/>
      <c r="AC54" s="9"/>
    </row>
    <row r="55" spans="1:29" x14ac:dyDescent="0.25">
      <c r="A55" s="49">
        <f t="shared" ref="A55:A62" si="11">+A54+1</f>
        <v>35</v>
      </c>
      <c r="B55" s="49"/>
      <c r="C55" s="71">
        <v>310</v>
      </c>
      <c r="D55" s="72"/>
      <c r="E55" s="73" t="s">
        <v>54</v>
      </c>
      <c r="F55" s="73"/>
      <c r="G55" s="1" t="s">
        <v>39</v>
      </c>
      <c r="H55" s="73"/>
      <c r="I55" s="7">
        <v>0</v>
      </c>
      <c r="J55" s="74"/>
      <c r="K55" s="7">
        <v>0</v>
      </c>
      <c r="L55" s="19"/>
      <c r="M55" s="20"/>
      <c r="N55" s="19"/>
      <c r="O55" s="9">
        <f t="shared" si="1"/>
        <v>0</v>
      </c>
      <c r="P55" s="79"/>
      <c r="Q55" s="9">
        <f>O55*$C$342</f>
        <v>0</v>
      </c>
      <c r="R55" s="79"/>
      <c r="S55" s="9">
        <f>O55*$C$343</f>
        <v>0</v>
      </c>
      <c r="T55" s="79"/>
      <c r="U55" s="9">
        <f>O55*$C$344</f>
        <v>0</v>
      </c>
      <c r="V55" s="79"/>
      <c r="W55" s="9">
        <f>O55*$C$345</f>
        <v>0</v>
      </c>
      <c r="X55" s="79"/>
      <c r="Y55" s="9">
        <f>O55*$C$346</f>
        <v>0</v>
      </c>
      <c r="Z55" s="79"/>
      <c r="AA55" s="9">
        <f>O55*$C$347</f>
        <v>0</v>
      </c>
      <c r="AB55" s="141" t="s">
        <v>55</v>
      </c>
      <c r="AC55" s="9">
        <f t="shared" si="8"/>
        <v>0</v>
      </c>
    </row>
    <row r="56" spans="1:29" x14ac:dyDescent="0.25">
      <c r="A56" s="49">
        <f t="shared" si="11"/>
        <v>36</v>
      </c>
      <c r="B56" s="49"/>
      <c r="C56" s="71">
        <v>311</v>
      </c>
      <c r="D56" s="72"/>
      <c r="E56" s="73" t="s">
        <v>56</v>
      </c>
      <c r="F56" s="73"/>
      <c r="G56" s="139"/>
      <c r="H56" s="73"/>
      <c r="I56" s="7">
        <v>3172807.3200000003</v>
      </c>
      <c r="J56" s="74"/>
      <c r="K56" s="7">
        <v>0</v>
      </c>
      <c r="L56" s="19"/>
      <c r="M56" s="20"/>
      <c r="N56" s="19"/>
      <c r="O56" s="9">
        <f t="shared" si="1"/>
        <v>3172807.3200000003</v>
      </c>
      <c r="P56" s="79"/>
      <c r="Q56" s="9">
        <v>2772031.6867103726</v>
      </c>
      <c r="R56" s="79"/>
      <c r="S56" s="9">
        <v>150151.10690611941</v>
      </c>
      <c r="T56" s="79"/>
      <c r="U56" s="9">
        <v>106012.7460273006</v>
      </c>
      <c r="V56" s="79"/>
      <c r="W56" s="9">
        <v>137893.87368929334</v>
      </c>
      <c r="X56" s="79"/>
      <c r="Y56" s="9">
        <v>0</v>
      </c>
      <c r="Z56" s="79"/>
      <c r="AA56" s="9">
        <v>6717.9066669142921</v>
      </c>
      <c r="AB56" s="141" t="s">
        <v>55</v>
      </c>
      <c r="AC56" s="9">
        <f t="shared" si="8"/>
        <v>3172807.3200000003</v>
      </c>
    </row>
    <row r="57" spans="1:29" x14ac:dyDescent="0.25">
      <c r="A57" s="49">
        <f t="shared" si="11"/>
        <v>37</v>
      </c>
      <c r="B57" s="49"/>
      <c r="C57" s="71">
        <v>312</v>
      </c>
      <c r="D57" s="72"/>
      <c r="E57" s="73" t="s">
        <v>57</v>
      </c>
      <c r="F57" s="73"/>
      <c r="G57" s="139"/>
      <c r="H57" s="73"/>
      <c r="I57" s="7">
        <v>48484531.979999997</v>
      </c>
      <c r="J57" s="74"/>
      <c r="K57" s="7">
        <v>0</v>
      </c>
      <c r="L57" s="19"/>
      <c r="M57" s="20"/>
      <c r="N57" s="19"/>
      <c r="O57" s="9">
        <f t="shared" si="1"/>
        <v>48484531.979999997</v>
      </c>
      <c r="P57" s="79"/>
      <c r="Q57" s="9">
        <v>42360265.643228337</v>
      </c>
      <c r="R57" s="79"/>
      <c r="S57" s="9">
        <v>2294456.9871490384</v>
      </c>
      <c r="T57" s="79"/>
      <c r="U57" s="9">
        <v>1619998.7348409323</v>
      </c>
      <c r="V57" s="79"/>
      <c r="W57" s="9">
        <v>2107154.3759531989</v>
      </c>
      <c r="X57" s="79"/>
      <c r="Y57" s="9">
        <v>0</v>
      </c>
      <c r="Z57" s="79"/>
      <c r="AA57" s="9">
        <v>102656.23882848919</v>
      </c>
      <c r="AB57" s="141" t="s">
        <v>55</v>
      </c>
      <c r="AC57" s="9">
        <f t="shared" si="8"/>
        <v>48484531.979999989</v>
      </c>
    </row>
    <row r="58" spans="1:29" x14ac:dyDescent="0.25">
      <c r="A58" s="49">
        <f t="shared" si="11"/>
        <v>38</v>
      </c>
      <c r="B58" s="49"/>
      <c r="C58" s="71" t="s">
        <v>65</v>
      </c>
      <c r="D58" s="72"/>
      <c r="E58" s="73" t="s">
        <v>63</v>
      </c>
      <c r="F58" s="73"/>
      <c r="G58" s="139"/>
      <c r="H58" s="73"/>
      <c r="I58" s="7">
        <v>376356.79</v>
      </c>
      <c r="J58" s="74"/>
      <c r="K58" s="7">
        <v>0</v>
      </c>
      <c r="L58" s="19"/>
      <c r="M58" s="20"/>
      <c r="N58" s="19"/>
      <c r="O58" s="9">
        <f t="shared" si="1"/>
        <v>376356.79</v>
      </c>
      <c r="P58" s="79"/>
      <c r="Q58" s="9">
        <f>(O58*$C$342)</f>
        <v>328816.80100965739</v>
      </c>
      <c r="R58" s="79"/>
      <c r="S58" s="9">
        <f>(O58*$C$343)</f>
        <v>17809.584936762931</v>
      </c>
      <c r="T58" s="79"/>
      <c r="U58" s="9">
        <f>(O58*$C$344)</f>
        <v>12577.844620763302</v>
      </c>
      <c r="V58" s="79"/>
      <c r="W58" s="9">
        <f>(O58*$C$345)</f>
        <v>16355.741268455751</v>
      </c>
      <c r="X58" s="79"/>
      <c r="Y58" s="9">
        <f>(O58*$C$346)</f>
        <v>0</v>
      </c>
      <c r="Z58" s="79"/>
      <c r="AA58" s="9">
        <f>(O58*$C$347)</f>
        <v>796.81816436066492</v>
      </c>
      <c r="AB58" s="141" t="s">
        <v>55</v>
      </c>
      <c r="AC58" s="9">
        <f t="shared" si="8"/>
        <v>376356.79000000004</v>
      </c>
    </row>
    <row r="59" spans="1:29" x14ac:dyDescent="0.25">
      <c r="A59" s="49">
        <f t="shared" si="11"/>
        <v>39</v>
      </c>
      <c r="B59" s="49"/>
      <c r="C59" s="71">
        <v>314</v>
      </c>
      <c r="D59" s="72"/>
      <c r="E59" s="73" t="s">
        <v>58</v>
      </c>
      <c r="F59" s="73"/>
      <c r="G59" s="139"/>
      <c r="H59" s="73"/>
      <c r="I59" s="7">
        <v>7481312.6500000004</v>
      </c>
      <c r="J59" s="74"/>
      <c r="K59" s="7">
        <v>0</v>
      </c>
      <c r="L59" s="19"/>
      <c r="M59" s="20"/>
      <c r="N59" s="19"/>
      <c r="O59" s="9">
        <f t="shared" si="1"/>
        <v>7481312.6500000004</v>
      </c>
      <c r="P59" s="79"/>
      <c r="Q59" s="9">
        <f>(O59*$C$342)</f>
        <v>6536301.0799568212</v>
      </c>
      <c r="R59" s="79"/>
      <c r="S59" s="9">
        <f>(O59*$C$343)</f>
        <v>354023.30081158882</v>
      </c>
      <c r="T59" s="79"/>
      <c r="U59" s="9">
        <f>(O59*$C$344)</f>
        <v>250025.4826571641</v>
      </c>
      <c r="V59" s="79"/>
      <c r="W59" s="9">
        <f>(O59*$C$345)</f>
        <v>325123.43952084688</v>
      </c>
      <c r="X59" s="79"/>
      <c r="Y59" s="9">
        <f>(O59*$C$346)</f>
        <v>0</v>
      </c>
      <c r="Z59" s="79"/>
      <c r="AA59" s="9">
        <f>(O59*$C$347)</f>
        <v>15839.347053579722</v>
      </c>
      <c r="AB59" s="141" t="s">
        <v>55</v>
      </c>
      <c r="AC59" s="9">
        <f t="shared" si="8"/>
        <v>7481312.6500000013</v>
      </c>
    </row>
    <row r="60" spans="1:29" x14ac:dyDescent="0.25">
      <c r="A60" s="49">
        <f t="shared" si="11"/>
        <v>40</v>
      </c>
      <c r="B60" s="49"/>
      <c r="C60" s="71">
        <v>315</v>
      </c>
      <c r="D60" s="72"/>
      <c r="E60" s="73" t="s">
        <v>59</v>
      </c>
      <c r="F60" s="73"/>
      <c r="G60" s="139"/>
      <c r="H60" s="73"/>
      <c r="I60" s="7">
        <v>5190152.3</v>
      </c>
      <c r="J60" s="74"/>
      <c r="K60" s="7">
        <v>0</v>
      </c>
      <c r="L60" s="19"/>
      <c r="M60" s="20"/>
      <c r="N60" s="19"/>
      <c r="O60" s="9">
        <f t="shared" si="1"/>
        <v>5190152.3</v>
      </c>
      <c r="P60" s="79"/>
      <c r="Q60" s="9">
        <v>4534544.2094447026</v>
      </c>
      <c r="R60" s="79"/>
      <c r="S60" s="9">
        <v>245630.00613613147</v>
      </c>
      <c r="T60" s="79"/>
      <c r="U60" s="9">
        <v>173409.78180611014</v>
      </c>
      <c r="V60" s="79"/>
      <c r="W60" s="9">
        <v>225578.57706379422</v>
      </c>
      <c r="X60" s="79"/>
      <c r="Y60" s="9">
        <v>0</v>
      </c>
      <c r="Z60" s="79"/>
      <c r="AA60" s="9">
        <v>10989.725549261771</v>
      </c>
      <c r="AB60" s="141" t="s">
        <v>55</v>
      </c>
      <c r="AC60" s="9">
        <f t="shared" si="8"/>
        <v>5190152.3000000007</v>
      </c>
    </row>
    <row r="61" spans="1:29" x14ac:dyDescent="0.25">
      <c r="A61" s="49">
        <f t="shared" si="11"/>
        <v>41</v>
      </c>
      <c r="B61" s="49"/>
      <c r="C61" s="71">
        <v>315.02</v>
      </c>
      <c r="D61" s="72"/>
      <c r="E61" s="73" t="s">
        <v>66</v>
      </c>
      <c r="F61" s="73"/>
      <c r="G61" s="139"/>
      <c r="H61" s="73"/>
      <c r="I61" s="7">
        <v>238799.76</v>
      </c>
      <c r="J61" s="74"/>
      <c r="K61" s="7">
        <v>0</v>
      </c>
      <c r="L61" s="19"/>
      <c r="M61" s="20"/>
      <c r="N61" s="19"/>
      <c r="O61" s="9">
        <f>+I61+K61</f>
        <v>238799.76</v>
      </c>
      <c r="P61" s="79"/>
      <c r="Q61" s="9">
        <f>(O61*$C$342)</f>
        <v>208635.46308032318</v>
      </c>
      <c r="R61" s="79"/>
      <c r="S61" s="9">
        <f>(O61*$C$343)</f>
        <v>11300.246791345529</v>
      </c>
      <c r="T61" s="79"/>
      <c r="U61" s="9">
        <f>(O61*$C$344)</f>
        <v>7980.6884226947732</v>
      </c>
      <c r="V61" s="79"/>
      <c r="W61" s="9">
        <f>(O61*$C$345)</f>
        <v>10377.777665521404</v>
      </c>
      <c r="X61" s="79"/>
      <c r="Y61" s="9">
        <f>(O61*$C$346)</f>
        <v>0</v>
      </c>
      <c r="Z61" s="79"/>
      <c r="AA61" s="9">
        <f>(O61*$C$347)</f>
        <v>505.5840401151454</v>
      </c>
      <c r="AB61" s="141" t="s">
        <v>55</v>
      </c>
      <c r="AC61" s="9">
        <f>SUM(Q61:AB61)</f>
        <v>238799.76000000004</v>
      </c>
    </row>
    <row r="62" spans="1:29" x14ac:dyDescent="0.25">
      <c r="A62" s="49">
        <f t="shared" si="11"/>
        <v>42</v>
      </c>
      <c r="B62" s="49"/>
      <c r="C62" s="71">
        <v>316</v>
      </c>
      <c r="D62" s="72"/>
      <c r="E62" s="73" t="s">
        <v>60</v>
      </c>
      <c r="F62" s="73"/>
      <c r="G62" s="139"/>
      <c r="H62" s="73"/>
      <c r="I62" s="7">
        <v>875822.87</v>
      </c>
      <c r="J62" s="74"/>
      <c r="K62" s="7">
        <v>0</v>
      </c>
      <c r="L62" s="19"/>
      <c r="M62" s="20"/>
      <c r="N62" s="19"/>
      <c r="O62" s="9">
        <f t="shared" si="1"/>
        <v>875822.87</v>
      </c>
      <c r="P62" s="79"/>
      <c r="Q62" s="9">
        <v>765169.07920596167</v>
      </c>
      <c r="R62" s="79"/>
      <c r="S62" s="9">
        <v>41466.593978270961</v>
      </c>
      <c r="T62" s="79"/>
      <c r="U62" s="9">
        <v>29250.375142817349</v>
      </c>
      <c r="V62" s="79"/>
      <c r="W62" s="9">
        <v>38081.565898412104</v>
      </c>
      <c r="X62" s="79"/>
      <c r="Y62" s="9">
        <v>0</v>
      </c>
      <c r="Z62" s="79"/>
      <c r="AA62" s="9">
        <v>1855.2557745380261</v>
      </c>
      <c r="AB62" s="141" t="s">
        <v>55</v>
      </c>
      <c r="AC62" s="9">
        <f t="shared" si="8"/>
        <v>875822.87000000023</v>
      </c>
    </row>
    <row r="63" spans="1:29" x14ac:dyDescent="0.25">
      <c r="A63" s="49"/>
      <c r="B63" s="49"/>
      <c r="C63" s="71"/>
      <c r="D63" s="72"/>
      <c r="E63" s="73"/>
      <c r="F63" s="73"/>
      <c r="G63" s="139"/>
      <c r="H63" s="73"/>
      <c r="I63" s="7"/>
      <c r="J63" s="74"/>
      <c r="K63" s="7"/>
      <c r="L63" s="19"/>
      <c r="M63" s="20"/>
      <c r="N63" s="19"/>
      <c r="O63" s="9"/>
      <c r="P63" s="79"/>
      <c r="Q63" s="9"/>
      <c r="R63" s="79"/>
      <c r="S63" s="9"/>
      <c r="T63" s="79"/>
      <c r="U63" s="9"/>
      <c r="V63" s="79"/>
      <c r="W63" s="9"/>
      <c r="X63" s="79"/>
      <c r="Y63" s="9"/>
      <c r="Z63" s="79"/>
      <c r="AA63" s="9"/>
      <c r="AB63" s="141"/>
      <c r="AC63" s="9"/>
    </row>
    <row r="64" spans="1:29" x14ac:dyDescent="0.25">
      <c r="A64" s="49">
        <f>+A62+1</f>
        <v>43</v>
      </c>
      <c r="B64" s="49"/>
      <c r="C64" s="71"/>
      <c r="D64" s="72"/>
      <c r="E64" s="84" t="s">
        <v>67</v>
      </c>
      <c r="F64" s="73"/>
      <c r="G64" s="142"/>
      <c r="H64" s="73"/>
      <c r="I64" s="7"/>
      <c r="J64" s="74"/>
      <c r="K64" s="7"/>
      <c r="L64" s="19"/>
      <c r="M64" s="20"/>
      <c r="N64" s="19"/>
      <c r="O64" s="9"/>
      <c r="P64" s="79"/>
      <c r="Q64" s="9"/>
      <c r="R64" s="79"/>
      <c r="S64" s="9"/>
      <c r="T64" s="79"/>
      <c r="U64" s="9"/>
      <c r="V64" s="79"/>
      <c r="W64" s="9"/>
      <c r="X64" s="79"/>
      <c r="Y64" s="9"/>
      <c r="Z64" s="79"/>
      <c r="AA64" s="9"/>
      <c r="AB64" s="141"/>
      <c r="AC64" s="9"/>
    </row>
    <row r="65" spans="1:29" x14ac:dyDescent="0.25">
      <c r="A65" s="49">
        <f>+A64+1</f>
        <v>44</v>
      </c>
      <c r="B65" s="49"/>
      <c r="C65" s="71">
        <v>310</v>
      </c>
      <c r="D65" s="72"/>
      <c r="E65" s="73" t="s">
        <v>54</v>
      </c>
      <c r="F65" s="73"/>
      <c r="G65" s="1" t="s">
        <v>39</v>
      </c>
      <c r="H65" s="73"/>
      <c r="I65" s="7">
        <v>0</v>
      </c>
      <c r="J65" s="74"/>
      <c r="K65" s="7">
        <v>0</v>
      </c>
      <c r="L65" s="19"/>
      <c r="M65" s="20"/>
      <c r="N65" s="19"/>
      <c r="O65" s="9">
        <f t="shared" si="1"/>
        <v>0</v>
      </c>
      <c r="P65" s="79"/>
      <c r="Q65" s="9">
        <f>O65*$C$342</f>
        <v>0</v>
      </c>
      <c r="R65" s="79"/>
      <c r="S65" s="9">
        <f>O65*$C$343</f>
        <v>0</v>
      </c>
      <c r="T65" s="79"/>
      <c r="U65" s="9">
        <f>O65*$C$344</f>
        <v>0</v>
      </c>
      <c r="V65" s="79"/>
      <c r="W65" s="9">
        <f>O65*$C$345</f>
        <v>0</v>
      </c>
      <c r="X65" s="79"/>
      <c r="Y65" s="9">
        <f>O65*$C$346</f>
        <v>0</v>
      </c>
      <c r="Z65" s="79"/>
      <c r="AA65" s="9">
        <f>O65*$C$347</f>
        <v>0</v>
      </c>
      <c r="AB65" s="141" t="s">
        <v>55</v>
      </c>
      <c r="AC65" s="9">
        <f t="shared" si="8"/>
        <v>0</v>
      </c>
    </row>
    <row r="66" spans="1:29" x14ac:dyDescent="0.25">
      <c r="A66" s="49">
        <f>+A65+1</f>
        <v>45</v>
      </c>
      <c r="B66" s="49"/>
      <c r="C66" s="71">
        <v>311</v>
      </c>
      <c r="D66" s="72"/>
      <c r="E66" s="73" t="s">
        <v>56</v>
      </c>
      <c r="F66" s="73"/>
      <c r="G66" s="139"/>
      <c r="H66" s="73"/>
      <c r="I66" s="7">
        <v>5214820.6100000013</v>
      </c>
      <c r="J66" s="74"/>
      <c r="K66" s="7">
        <v>0</v>
      </c>
      <c r="L66" s="19"/>
      <c r="M66" s="20"/>
      <c r="N66" s="19"/>
      <c r="O66" s="9">
        <f t="shared" si="1"/>
        <v>5214820.6100000013</v>
      </c>
      <c r="P66" s="79"/>
      <c r="Q66" s="9">
        <v>4555970.6769623011</v>
      </c>
      <c r="R66" s="79"/>
      <c r="S66" s="9">
        <v>246971.0983430217</v>
      </c>
      <c r="T66" s="79"/>
      <c r="U66" s="9">
        <v>174018.91501894331</v>
      </c>
      <c r="V66" s="79"/>
      <c r="W66" s="9">
        <v>226810.19235583625</v>
      </c>
      <c r="X66" s="79"/>
      <c r="Y66" s="9">
        <v>0</v>
      </c>
      <c r="Z66" s="79"/>
      <c r="AA66" s="9">
        <v>11049.727319899717</v>
      </c>
      <c r="AB66" s="141" t="s">
        <v>55</v>
      </c>
      <c r="AC66" s="9">
        <f t="shared" si="8"/>
        <v>5214820.6100000022</v>
      </c>
    </row>
    <row r="67" spans="1:29" x14ac:dyDescent="0.25">
      <c r="A67" s="49">
        <f t="shared" ref="A67:A101" si="12">+A66+1</f>
        <v>46</v>
      </c>
      <c r="B67" s="49"/>
      <c r="C67" s="71" t="s">
        <v>217</v>
      </c>
      <c r="D67" s="72"/>
      <c r="E67" s="73" t="s">
        <v>56</v>
      </c>
      <c r="F67" s="73"/>
      <c r="G67" s="139"/>
      <c r="H67" s="73"/>
      <c r="I67" s="7">
        <v>3544751.3</v>
      </c>
      <c r="J67" s="74"/>
      <c r="K67" s="7">
        <v>0</v>
      </c>
      <c r="L67" s="19"/>
      <c r="M67" s="20"/>
      <c r="N67" s="19"/>
      <c r="O67" s="9">
        <f t="shared" si="1"/>
        <v>3544751.3</v>
      </c>
      <c r="P67" s="79"/>
      <c r="Q67" s="9">
        <f>+O67</f>
        <v>3544751.3</v>
      </c>
      <c r="R67" s="79"/>
      <c r="S67" s="9">
        <v>0</v>
      </c>
      <c r="T67" s="79"/>
      <c r="U67" s="9">
        <v>0</v>
      </c>
      <c r="V67" s="79"/>
      <c r="W67" s="9">
        <v>0</v>
      </c>
      <c r="X67" s="79"/>
      <c r="Y67" s="9">
        <v>0</v>
      </c>
      <c r="Z67" s="79"/>
      <c r="AA67" s="9">
        <v>0</v>
      </c>
      <c r="AB67" s="143" t="s">
        <v>138</v>
      </c>
      <c r="AC67" s="9">
        <f t="shared" si="8"/>
        <v>3544751.3</v>
      </c>
    </row>
    <row r="68" spans="1:29" x14ac:dyDescent="0.25">
      <c r="A68" s="49">
        <f t="shared" si="12"/>
        <v>47</v>
      </c>
      <c r="B68" s="49"/>
      <c r="C68" s="71">
        <v>312</v>
      </c>
      <c r="D68" s="72"/>
      <c r="E68" s="73" t="s">
        <v>57</v>
      </c>
      <c r="F68" s="73"/>
      <c r="G68" s="139"/>
      <c r="H68" s="73"/>
      <c r="I68" s="7">
        <v>29704195.120000005</v>
      </c>
      <c r="J68" s="74"/>
      <c r="K68" s="7">
        <v>0</v>
      </c>
      <c r="L68" s="19"/>
      <c r="M68" s="20"/>
      <c r="N68" s="19"/>
      <c r="O68" s="9">
        <f t="shared" si="1"/>
        <v>29704195.120000005</v>
      </c>
      <c r="P68" s="79"/>
      <c r="Q68" s="9">
        <v>25951136.4715892</v>
      </c>
      <c r="R68" s="79"/>
      <c r="S68" s="9">
        <v>1406658.0801515463</v>
      </c>
      <c r="T68" s="79"/>
      <c r="U68" s="9">
        <v>991636.46751676127</v>
      </c>
      <c r="V68" s="79"/>
      <c r="W68" s="9">
        <v>1291828.8491187671</v>
      </c>
      <c r="X68" s="79"/>
      <c r="Y68" s="9">
        <v>0</v>
      </c>
      <c r="Z68" s="79"/>
      <c r="AA68" s="9">
        <v>62935.251623734817</v>
      </c>
      <c r="AB68" s="141" t="s">
        <v>55</v>
      </c>
      <c r="AC68" s="9">
        <f t="shared" si="8"/>
        <v>29704195.120000008</v>
      </c>
    </row>
    <row r="69" spans="1:29" x14ac:dyDescent="0.25">
      <c r="A69" s="49">
        <f>+A68+1</f>
        <v>48</v>
      </c>
      <c r="B69" s="49"/>
      <c r="C69" s="71" t="s">
        <v>218</v>
      </c>
      <c r="D69" s="72"/>
      <c r="E69" s="73" t="s">
        <v>219</v>
      </c>
      <c r="F69" s="73"/>
      <c r="G69" s="139"/>
      <c r="H69" s="73"/>
      <c r="I69" s="7">
        <v>23321791.170000002</v>
      </c>
      <c r="J69" s="74"/>
      <c r="K69" s="7">
        <v>0</v>
      </c>
      <c r="L69" s="19"/>
      <c r="M69" s="20"/>
      <c r="N69" s="19"/>
      <c r="O69" s="9">
        <f t="shared" si="1"/>
        <v>23321791.170000002</v>
      </c>
      <c r="P69" s="79"/>
      <c r="Q69" s="9">
        <f>+O69</f>
        <v>23321791.170000002</v>
      </c>
      <c r="R69" s="79"/>
      <c r="S69" s="9">
        <v>0</v>
      </c>
      <c r="T69" s="79"/>
      <c r="U69" s="9">
        <v>0</v>
      </c>
      <c r="V69" s="79"/>
      <c r="W69" s="9">
        <v>0</v>
      </c>
      <c r="X69" s="79"/>
      <c r="Y69" s="9">
        <v>0</v>
      </c>
      <c r="Z69" s="79"/>
      <c r="AA69" s="9">
        <v>0</v>
      </c>
      <c r="AB69" s="143" t="s">
        <v>138</v>
      </c>
      <c r="AC69" s="9">
        <f t="shared" si="8"/>
        <v>23321791.170000002</v>
      </c>
    </row>
    <row r="70" spans="1:29" x14ac:dyDescent="0.25">
      <c r="A70" s="49">
        <f t="shared" si="12"/>
        <v>49</v>
      </c>
      <c r="B70" s="49"/>
      <c r="C70" s="71">
        <v>314</v>
      </c>
      <c r="D70" s="72"/>
      <c r="E70" s="73" t="s">
        <v>58</v>
      </c>
      <c r="F70" s="73"/>
      <c r="G70" s="139"/>
      <c r="H70" s="73"/>
      <c r="I70" s="7">
        <v>12350986.639999999</v>
      </c>
      <c r="J70" s="74"/>
      <c r="K70" s="7">
        <v>0</v>
      </c>
      <c r="L70" s="19"/>
      <c r="M70" s="20"/>
      <c r="N70" s="19"/>
      <c r="O70" s="9">
        <f t="shared" si="1"/>
        <v>12350986.639999999</v>
      </c>
      <c r="P70" s="79"/>
      <c r="Q70" s="9">
        <v>10790716.142182933</v>
      </c>
      <c r="R70" s="79"/>
      <c r="S70" s="9">
        <v>584625.98374445154</v>
      </c>
      <c r="T70" s="79"/>
      <c r="U70" s="9">
        <v>412586.36489330482</v>
      </c>
      <c r="V70" s="79"/>
      <c r="W70" s="9">
        <v>536901.41364286374</v>
      </c>
      <c r="X70" s="79"/>
      <c r="Y70" s="9">
        <v>0</v>
      </c>
      <c r="Z70" s="79"/>
      <c r="AA70" s="9">
        <v>26156.735536447213</v>
      </c>
      <c r="AB70" s="141" t="s">
        <v>55</v>
      </c>
      <c r="AC70" s="9">
        <f t="shared" si="8"/>
        <v>12350986.639999999</v>
      </c>
    </row>
    <row r="71" spans="1:29" x14ac:dyDescent="0.25">
      <c r="A71" s="49">
        <f t="shared" si="12"/>
        <v>50</v>
      </c>
      <c r="B71" s="49"/>
      <c r="C71" s="71" t="s">
        <v>220</v>
      </c>
      <c r="D71" s="72"/>
      <c r="E71" s="73" t="s">
        <v>221</v>
      </c>
      <c r="F71" s="73"/>
      <c r="G71" s="139"/>
      <c r="H71" s="73"/>
      <c r="I71" s="7">
        <v>8319550.2999999998</v>
      </c>
      <c r="J71" s="74"/>
      <c r="K71" s="7">
        <v>0</v>
      </c>
      <c r="L71" s="19"/>
      <c r="M71" s="20"/>
      <c r="N71" s="19"/>
      <c r="O71" s="9">
        <f t="shared" si="1"/>
        <v>8319550.2999999998</v>
      </c>
      <c r="P71" s="79"/>
      <c r="Q71" s="9">
        <f>+O71</f>
        <v>8319550.2999999998</v>
      </c>
      <c r="R71" s="79"/>
      <c r="S71" s="9">
        <v>0</v>
      </c>
      <c r="T71" s="79"/>
      <c r="U71" s="9">
        <v>0</v>
      </c>
      <c r="V71" s="79"/>
      <c r="W71" s="9">
        <v>0</v>
      </c>
      <c r="X71" s="79"/>
      <c r="Y71" s="9">
        <v>0</v>
      </c>
      <c r="Z71" s="79"/>
      <c r="AA71" s="9">
        <v>0</v>
      </c>
      <c r="AB71" s="143" t="s">
        <v>138</v>
      </c>
      <c r="AC71" s="9">
        <f t="shared" si="8"/>
        <v>8319550.2999999998</v>
      </c>
    </row>
    <row r="72" spans="1:29" x14ac:dyDescent="0.25">
      <c r="A72" s="49">
        <f t="shared" si="12"/>
        <v>51</v>
      </c>
      <c r="B72" s="49"/>
      <c r="C72" s="71">
        <v>315</v>
      </c>
      <c r="D72" s="72"/>
      <c r="E72" s="73" t="s">
        <v>59</v>
      </c>
      <c r="F72" s="73"/>
      <c r="G72" s="139"/>
      <c r="H72" s="73"/>
      <c r="I72" s="7">
        <v>3055792.36</v>
      </c>
      <c r="J72" s="74"/>
      <c r="K72" s="7">
        <v>0</v>
      </c>
      <c r="L72" s="19"/>
      <c r="M72" s="20"/>
      <c r="N72" s="19"/>
      <c r="O72" s="9">
        <f t="shared" si="1"/>
        <v>3055792.36</v>
      </c>
      <c r="P72" s="79"/>
      <c r="Q72" s="9">
        <v>2669591.5348994336</v>
      </c>
      <c r="R72" s="79"/>
      <c r="S72" s="9">
        <v>144792.19324505524</v>
      </c>
      <c r="T72" s="79"/>
      <c r="U72" s="9">
        <v>101958.06583378215</v>
      </c>
      <c r="V72" s="79"/>
      <c r="W72" s="9">
        <v>132972.42236790786</v>
      </c>
      <c r="X72" s="79"/>
      <c r="Y72" s="9">
        <v>0</v>
      </c>
      <c r="Z72" s="79"/>
      <c r="AA72" s="9">
        <v>6478.1436538211537</v>
      </c>
      <c r="AB72" s="141" t="s">
        <v>55</v>
      </c>
      <c r="AC72" s="9">
        <f t="shared" si="8"/>
        <v>3055792.3600000003</v>
      </c>
    </row>
    <row r="73" spans="1:29" x14ac:dyDescent="0.25">
      <c r="A73" s="49">
        <f t="shared" si="12"/>
        <v>52</v>
      </c>
      <c r="B73" s="49"/>
      <c r="C73" s="85">
        <v>315.02</v>
      </c>
      <c r="D73" s="72"/>
      <c r="E73" s="73" t="s">
        <v>66</v>
      </c>
      <c r="F73" s="73"/>
      <c r="G73" s="139"/>
      <c r="H73" s="73"/>
      <c r="I73" s="7">
        <v>109574.77</v>
      </c>
      <c r="J73" s="74"/>
      <c r="K73" s="7">
        <v>0</v>
      </c>
      <c r="L73" s="19"/>
      <c r="M73" s="20"/>
      <c r="N73" s="19"/>
      <c r="O73" s="9">
        <f>+I73+K73</f>
        <v>109574.77</v>
      </c>
      <c r="P73" s="79"/>
      <c r="Q73" s="9">
        <f>(O73*$C$342)</f>
        <v>95733.692868325757</v>
      </c>
      <c r="R73" s="79"/>
      <c r="S73" s="9">
        <f>(O73*$C$343)</f>
        <v>5185.1892275977343</v>
      </c>
      <c r="T73" s="79"/>
      <c r="U73" s="9">
        <f>(O73*$C$344)</f>
        <v>3661.9890169003625</v>
      </c>
      <c r="V73" s="79"/>
      <c r="W73" s="9">
        <f>(O73*$C$345)</f>
        <v>4761.9084743244503</v>
      </c>
      <c r="X73" s="79"/>
      <c r="Y73" s="9">
        <f>(O73*$C$346)</f>
        <v>0</v>
      </c>
      <c r="Z73" s="79"/>
      <c r="AA73" s="9">
        <f>(O73*$C$347)</f>
        <v>231.99041285170401</v>
      </c>
      <c r="AB73" s="141" t="s">
        <v>55</v>
      </c>
      <c r="AC73" s="9">
        <f>SUM(Q73:AB73)</f>
        <v>109574.77</v>
      </c>
    </row>
    <row r="74" spans="1:29" x14ac:dyDescent="0.25">
      <c r="A74" s="49">
        <f t="shared" si="12"/>
        <v>53</v>
      </c>
      <c r="B74" s="49"/>
      <c r="C74" s="71" t="s">
        <v>222</v>
      </c>
      <c r="D74" s="72"/>
      <c r="E74" s="73" t="s">
        <v>223</v>
      </c>
      <c r="F74" s="73"/>
      <c r="G74" s="139"/>
      <c r="H74" s="73"/>
      <c r="I74" s="7">
        <v>2101101.94</v>
      </c>
      <c r="J74" s="74"/>
      <c r="K74" s="7">
        <v>0</v>
      </c>
      <c r="L74" s="19"/>
      <c r="M74" s="20"/>
      <c r="N74" s="19"/>
      <c r="O74" s="9">
        <f t="shared" si="1"/>
        <v>2101101.94</v>
      </c>
      <c r="P74" s="79"/>
      <c r="Q74" s="9">
        <f>+O74</f>
        <v>2101101.94</v>
      </c>
      <c r="R74" s="79"/>
      <c r="S74" s="9">
        <v>0</v>
      </c>
      <c r="T74" s="79"/>
      <c r="U74" s="9">
        <v>0</v>
      </c>
      <c r="V74" s="79"/>
      <c r="W74" s="9">
        <v>0</v>
      </c>
      <c r="X74" s="79"/>
      <c r="Y74" s="9">
        <v>0</v>
      </c>
      <c r="Z74" s="79"/>
      <c r="AA74" s="9">
        <v>0</v>
      </c>
      <c r="AB74" s="143" t="s">
        <v>138</v>
      </c>
      <c r="AC74" s="9">
        <f t="shared" si="8"/>
        <v>2101101.94</v>
      </c>
    </row>
    <row r="75" spans="1:29" x14ac:dyDescent="0.25">
      <c r="A75" s="49">
        <f t="shared" si="12"/>
        <v>54</v>
      </c>
      <c r="B75" s="49"/>
      <c r="C75" s="71">
        <v>316</v>
      </c>
      <c r="D75" s="72"/>
      <c r="E75" s="73" t="s">
        <v>60</v>
      </c>
      <c r="F75" s="73"/>
      <c r="G75" s="139"/>
      <c r="H75" s="73"/>
      <c r="I75" s="7">
        <v>501843.20999999996</v>
      </c>
      <c r="J75" s="74"/>
      <c r="K75" s="7">
        <v>0</v>
      </c>
      <c r="L75" s="19"/>
      <c r="M75" s="20"/>
      <c r="N75" s="19"/>
      <c r="O75" s="9">
        <f t="shared" si="1"/>
        <v>501843.20999999996</v>
      </c>
      <c r="P75" s="79"/>
      <c r="Q75" s="9">
        <v>437849.92134153587</v>
      </c>
      <c r="R75" s="79"/>
      <c r="S75" s="9">
        <v>24361.483128981334</v>
      </c>
      <c r="T75" s="79"/>
      <c r="U75" s="9">
        <v>16169.058434302162</v>
      </c>
      <c r="V75" s="79"/>
      <c r="W75" s="9">
        <v>22372.790628656327</v>
      </c>
      <c r="X75" s="79"/>
      <c r="Y75" s="9">
        <v>0</v>
      </c>
      <c r="Z75" s="79"/>
      <c r="AA75" s="9">
        <v>1089.9564665242826</v>
      </c>
      <c r="AB75" s="141" t="s">
        <v>55</v>
      </c>
      <c r="AC75" s="9">
        <f t="shared" si="8"/>
        <v>501843.20999999996</v>
      </c>
    </row>
    <row r="76" spans="1:29" x14ac:dyDescent="0.25">
      <c r="A76" s="49">
        <f t="shared" si="12"/>
        <v>55</v>
      </c>
      <c r="B76" s="49"/>
      <c r="C76" s="71" t="s">
        <v>224</v>
      </c>
      <c r="D76" s="72"/>
      <c r="E76" s="73" t="s">
        <v>225</v>
      </c>
      <c r="F76" s="73"/>
      <c r="G76" s="139"/>
      <c r="H76" s="73"/>
      <c r="I76" s="7">
        <v>25758.29</v>
      </c>
      <c r="J76" s="74"/>
      <c r="K76" s="7">
        <v>0</v>
      </c>
      <c r="L76" s="19"/>
      <c r="M76" s="20"/>
      <c r="N76" s="19"/>
      <c r="O76" s="9">
        <f t="shared" si="1"/>
        <v>25758.29</v>
      </c>
      <c r="P76" s="79"/>
      <c r="Q76" s="9">
        <f>+O76</f>
        <v>25758.29</v>
      </c>
      <c r="R76" s="79"/>
      <c r="S76" s="9">
        <v>0</v>
      </c>
      <c r="T76" s="79"/>
      <c r="U76" s="9">
        <v>0</v>
      </c>
      <c r="V76" s="79"/>
      <c r="W76" s="9">
        <v>0</v>
      </c>
      <c r="X76" s="79"/>
      <c r="Y76" s="9">
        <v>0</v>
      </c>
      <c r="Z76" s="79"/>
      <c r="AA76" s="9">
        <v>0</v>
      </c>
      <c r="AB76" s="143" t="s">
        <v>138</v>
      </c>
      <c r="AC76" s="9">
        <f t="shared" si="8"/>
        <v>25758.29</v>
      </c>
    </row>
    <row r="77" spans="1:29" x14ac:dyDescent="0.25">
      <c r="A77" s="49"/>
      <c r="B77" s="49"/>
      <c r="C77" s="71"/>
      <c r="D77" s="72"/>
      <c r="E77" s="73"/>
      <c r="F77" s="73"/>
      <c r="G77" s="139"/>
      <c r="H77" s="73"/>
      <c r="I77" s="7"/>
      <c r="J77" s="74"/>
      <c r="K77" s="7"/>
      <c r="L77" s="19"/>
      <c r="M77" s="20"/>
      <c r="N77" s="19"/>
      <c r="O77" s="9"/>
      <c r="P77" s="79"/>
      <c r="Q77" s="9"/>
      <c r="R77" s="79"/>
      <c r="S77" s="9"/>
      <c r="T77" s="79"/>
      <c r="U77" s="9"/>
      <c r="V77" s="79"/>
      <c r="W77" s="9"/>
      <c r="X77" s="79"/>
      <c r="Y77" s="9"/>
      <c r="Z77" s="79"/>
      <c r="AA77" s="9"/>
      <c r="AB77" s="141"/>
      <c r="AC77" s="9"/>
    </row>
    <row r="78" spans="1:29" x14ac:dyDescent="0.25">
      <c r="A78" s="49">
        <f>+A76+1</f>
        <v>56</v>
      </c>
      <c r="B78" s="49"/>
      <c r="C78" s="71"/>
      <c r="D78" s="72"/>
      <c r="E78" s="84" t="s">
        <v>73</v>
      </c>
      <c r="F78" s="73"/>
      <c r="G78" s="142"/>
      <c r="H78" s="73"/>
      <c r="I78" s="7"/>
      <c r="J78" s="74"/>
      <c r="K78" s="7"/>
      <c r="L78" s="19"/>
      <c r="M78" s="20"/>
      <c r="N78" s="19"/>
      <c r="O78" s="9"/>
      <c r="P78" s="79"/>
      <c r="Q78" s="9"/>
      <c r="R78" s="79"/>
      <c r="S78" s="9"/>
      <c r="T78" s="79"/>
      <c r="U78" s="9"/>
      <c r="V78" s="79"/>
      <c r="W78" s="9"/>
      <c r="X78" s="79"/>
      <c r="Y78" s="9"/>
      <c r="Z78" s="79"/>
      <c r="AA78" s="9"/>
      <c r="AB78" s="141"/>
      <c r="AC78" s="9"/>
    </row>
    <row r="79" spans="1:29" x14ac:dyDescent="0.25">
      <c r="A79" s="49">
        <f t="shared" si="12"/>
        <v>57</v>
      </c>
      <c r="B79" s="49"/>
      <c r="C79" s="71">
        <v>310</v>
      </c>
      <c r="D79" s="72"/>
      <c r="E79" s="73" t="s">
        <v>54</v>
      </c>
      <c r="F79" s="73"/>
      <c r="G79" s="1" t="s">
        <v>39</v>
      </c>
      <c r="H79" s="73"/>
      <c r="I79" s="7">
        <v>0</v>
      </c>
      <c r="J79" s="74"/>
      <c r="K79" s="7">
        <v>0</v>
      </c>
      <c r="L79" s="19"/>
      <c r="M79" s="20"/>
      <c r="N79" s="19"/>
      <c r="O79" s="9">
        <f t="shared" si="1"/>
        <v>0</v>
      </c>
      <c r="P79" s="79"/>
      <c r="Q79" s="9">
        <f t="shared" ref="Q79:Q85" si="13">O79*$C$342</f>
        <v>0</v>
      </c>
      <c r="R79" s="79"/>
      <c r="S79" s="9">
        <f t="shared" ref="S79:S85" si="14">O79*$C$343</f>
        <v>0</v>
      </c>
      <c r="T79" s="79"/>
      <c r="U79" s="9">
        <f t="shared" ref="U79:U85" si="15">O79*$C$344</f>
        <v>0</v>
      </c>
      <c r="V79" s="79"/>
      <c r="W79" s="9">
        <f t="shared" ref="W79:W85" si="16">O79*$C$345</f>
        <v>0</v>
      </c>
      <c r="X79" s="79"/>
      <c r="Y79" s="9">
        <f t="shared" ref="Y79:Y85" si="17">O79*$C$346</f>
        <v>0</v>
      </c>
      <c r="Z79" s="79"/>
      <c r="AA79" s="9">
        <f t="shared" ref="AA79:AA85" si="18">O79*$C$347</f>
        <v>0</v>
      </c>
      <c r="AB79" s="141" t="s">
        <v>55</v>
      </c>
      <c r="AC79" s="9">
        <f t="shared" si="8"/>
        <v>0</v>
      </c>
    </row>
    <row r="80" spans="1:29" x14ac:dyDescent="0.25">
      <c r="A80" s="49">
        <f t="shared" si="12"/>
        <v>58</v>
      </c>
      <c r="B80" s="49"/>
      <c r="C80" s="71">
        <v>311</v>
      </c>
      <c r="D80" s="72"/>
      <c r="E80" s="73" t="s">
        <v>56</v>
      </c>
      <c r="F80" s="73"/>
      <c r="G80" s="139"/>
      <c r="H80" s="73"/>
      <c r="I80" s="7">
        <v>3662117.39</v>
      </c>
      <c r="J80" s="74"/>
      <c r="K80" s="7">
        <v>0</v>
      </c>
      <c r="L80" s="19"/>
      <c r="M80" s="20"/>
      <c r="N80" s="19"/>
      <c r="O80" s="9">
        <f t="shared" si="1"/>
        <v>3662117.39</v>
      </c>
      <c r="P80" s="79"/>
      <c r="Q80" s="9">
        <f t="shared" si="13"/>
        <v>3199532.3509418708</v>
      </c>
      <c r="R80" s="79"/>
      <c r="S80" s="9">
        <f t="shared" si="14"/>
        <v>173295.10836140774</v>
      </c>
      <c r="T80" s="79"/>
      <c r="U80" s="9">
        <f t="shared" si="15"/>
        <v>122387.96997502091</v>
      </c>
      <c r="V80" s="79"/>
      <c r="W80" s="9">
        <f t="shared" si="16"/>
        <v>159148.56890333365</v>
      </c>
      <c r="X80" s="79"/>
      <c r="Y80" s="9">
        <f t="shared" si="17"/>
        <v>0</v>
      </c>
      <c r="Z80" s="79"/>
      <c r="AA80" s="9">
        <f t="shared" si="18"/>
        <v>7753.3918183675378</v>
      </c>
      <c r="AB80" s="141" t="s">
        <v>55</v>
      </c>
      <c r="AC80" s="9">
        <f t="shared" si="8"/>
        <v>3662117.39</v>
      </c>
    </row>
    <row r="81" spans="1:29" x14ac:dyDescent="0.25">
      <c r="A81" s="49">
        <f t="shared" si="12"/>
        <v>59</v>
      </c>
      <c r="B81" s="49"/>
      <c r="C81" s="71">
        <v>312</v>
      </c>
      <c r="D81" s="72"/>
      <c r="E81" s="73" t="s">
        <v>57</v>
      </c>
      <c r="F81" s="73"/>
      <c r="G81" s="139"/>
      <c r="H81" s="73"/>
      <c r="I81" s="7">
        <v>11466131.140000001</v>
      </c>
      <c r="J81" s="74"/>
      <c r="K81" s="7">
        <v>0</v>
      </c>
      <c r="L81" s="19"/>
      <c r="M81" s="20"/>
      <c r="N81" s="19"/>
      <c r="O81" s="9">
        <f t="shared" si="1"/>
        <v>11466131.140000001</v>
      </c>
      <c r="P81" s="79"/>
      <c r="Q81" s="9">
        <f t="shared" si="13"/>
        <v>10017772.128973722</v>
      </c>
      <c r="R81" s="79"/>
      <c r="S81" s="9">
        <f t="shared" si="14"/>
        <v>542588.95245092397</v>
      </c>
      <c r="T81" s="79"/>
      <c r="U81" s="9">
        <f t="shared" si="15"/>
        <v>383198.1239934999</v>
      </c>
      <c r="V81" s="79"/>
      <c r="W81" s="9">
        <f t="shared" si="16"/>
        <v>498295.97674064443</v>
      </c>
      <c r="X81" s="79"/>
      <c r="Y81" s="9">
        <f t="shared" si="17"/>
        <v>0</v>
      </c>
      <c r="Z81" s="79"/>
      <c r="AA81" s="9">
        <f t="shared" si="18"/>
        <v>24275.957841210889</v>
      </c>
      <c r="AB81" s="141" t="s">
        <v>55</v>
      </c>
      <c r="AC81" s="9">
        <f t="shared" si="8"/>
        <v>11466131.140000001</v>
      </c>
    </row>
    <row r="82" spans="1:29" x14ac:dyDescent="0.25">
      <c r="A82" s="49">
        <f t="shared" si="12"/>
        <v>60</v>
      </c>
      <c r="B82" s="49"/>
      <c r="C82" s="71">
        <v>314</v>
      </c>
      <c r="D82" s="72"/>
      <c r="E82" s="73" t="s">
        <v>58</v>
      </c>
      <c r="F82" s="73"/>
      <c r="G82" s="139"/>
      <c r="H82" s="73"/>
      <c r="I82" s="7">
        <v>318349.90999999997</v>
      </c>
      <c r="J82" s="74"/>
      <c r="K82" s="7">
        <v>0</v>
      </c>
      <c r="L82" s="19"/>
      <c r="M82" s="20"/>
      <c r="N82" s="19"/>
      <c r="O82" s="9">
        <f t="shared" si="1"/>
        <v>318349.90999999997</v>
      </c>
      <c r="P82" s="79"/>
      <c r="Q82" s="9">
        <f t="shared" si="13"/>
        <v>278137.13420159719</v>
      </c>
      <c r="R82" s="79"/>
      <c r="S82" s="9">
        <f t="shared" si="14"/>
        <v>15064.640554926176</v>
      </c>
      <c r="T82" s="79"/>
      <c r="U82" s="9">
        <f t="shared" si="15"/>
        <v>10639.254583433931</v>
      </c>
      <c r="V82" s="79"/>
      <c r="W82" s="9">
        <f t="shared" si="16"/>
        <v>13834.873979013835</v>
      </c>
      <c r="X82" s="79"/>
      <c r="Y82" s="9">
        <f t="shared" si="17"/>
        <v>0</v>
      </c>
      <c r="Z82" s="79"/>
      <c r="AA82" s="9">
        <f t="shared" si="18"/>
        <v>674.00668102887926</v>
      </c>
      <c r="AB82" s="141" t="s">
        <v>55</v>
      </c>
      <c r="AC82" s="9">
        <f t="shared" si="8"/>
        <v>318349.90999999997</v>
      </c>
    </row>
    <row r="83" spans="1:29" x14ac:dyDescent="0.25">
      <c r="A83" s="49">
        <f t="shared" si="12"/>
        <v>61</v>
      </c>
      <c r="B83" s="49"/>
      <c r="C83" s="71">
        <v>315</v>
      </c>
      <c r="D83" s="72"/>
      <c r="E83" s="73" t="s">
        <v>59</v>
      </c>
      <c r="F83" s="73"/>
      <c r="G83" s="139"/>
      <c r="H83" s="73"/>
      <c r="I83" s="7">
        <v>1216194.73</v>
      </c>
      <c r="J83" s="74"/>
      <c r="K83" s="7">
        <v>0</v>
      </c>
      <c r="L83" s="19"/>
      <c r="M83" s="20"/>
      <c r="N83" s="19"/>
      <c r="O83" s="9">
        <f t="shared" si="1"/>
        <v>1216194.73</v>
      </c>
      <c r="P83" s="79"/>
      <c r="Q83" s="9">
        <f t="shared" si="13"/>
        <v>1062569.5381326957</v>
      </c>
      <c r="R83" s="79"/>
      <c r="S83" s="9">
        <f t="shared" si="14"/>
        <v>57551.567871482956</v>
      </c>
      <c r="T83" s="79"/>
      <c r="U83" s="9">
        <f t="shared" si="15"/>
        <v>40645.230135295758</v>
      </c>
      <c r="V83" s="79"/>
      <c r="W83" s="9">
        <f t="shared" si="16"/>
        <v>52853.480698300678</v>
      </c>
      <c r="X83" s="79"/>
      <c r="Y83" s="9">
        <f t="shared" si="17"/>
        <v>0</v>
      </c>
      <c r="Z83" s="79"/>
      <c r="AA83" s="9">
        <f t="shared" si="18"/>
        <v>2574.9131622249051</v>
      </c>
      <c r="AB83" s="141" t="s">
        <v>55</v>
      </c>
      <c r="AC83" s="9">
        <f t="shared" si="8"/>
        <v>1216194.7300000002</v>
      </c>
    </row>
    <row r="84" spans="1:29" x14ac:dyDescent="0.25">
      <c r="A84" s="49">
        <f t="shared" si="12"/>
        <v>62</v>
      </c>
      <c r="B84" s="49"/>
      <c r="C84" s="85">
        <v>315.02</v>
      </c>
      <c r="D84" s="72"/>
      <c r="E84" s="73" t="s">
        <v>66</v>
      </c>
      <c r="F84" s="73"/>
      <c r="G84" s="139"/>
      <c r="H84" s="73"/>
      <c r="I84" s="7">
        <v>314723.51</v>
      </c>
      <c r="J84" s="74"/>
      <c r="K84" s="7">
        <v>0</v>
      </c>
      <c r="L84" s="19"/>
      <c r="M84" s="20"/>
      <c r="N84" s="19"/>
      <c r="O84" s="9">
        <f>+I84+K84</f>
        <v>314723.51</v>
      </c>
      <c r="P84" s="79"/>
      <c r="Q84" s="9">
        <f>O84*$C$342</f>
        <v>274968.80755288329</v>
      </c>
      <c r="R84" s="79"/>
      <c r="S84" s="9">
        <f t="shared" si="14"/>
        <v>14893.035629677779</v>
      </c>
      <c r="T84" s="79"/>
      <c r="U84" s="9">
        <f t="shared" si="15"/>
        <v>10518.060288699044</v>
      </c>
      <c r="V84" s="79"/>
      <c r="W84" s="9">
        <f t="shared" si="16"/>
        <v>13677.277619091838</v>
      </c>
      <c r="X84" s="79"/>
      <c r="Y84" s="9">
        <f t="shared" si="17"/>
        <v>0</v>
      </c>
      <c r="Z84" s="79"/>
      <c r="AA84" s="9">
        <f t="shared" si="18"/>
        <v>666.32890964806404</v>
      </c>
      <c r="AB84" s="141" t="s">
        <v>55</v>
      </c>
      <c r="AC84" s="9">
        <f>SUM(Q84:AB84)</f>
        <v>314723.51</v>
      </c>
    </row>
    <row r="85" spans="1:29" x14ac:dyDescent="0.25">
      <c r="A85" s="49">
        <f t="shared" si="12"/>
        <v>63</v>
      </c>
      <c r="B85" s="49"/>
      <c r="C85" s="71">
        <v>316</v>
      </c>
      <c r="D85" s="72"/>
      <c r="E85" s="73" t="s">
        <v>60</v>
      </c>
      <c r="F85" s="73"/>
      <c r="G85" s="139"/>
      <c r="H85" s="73"/>
      <c r="I85" s="7">
        <v>161131.35999999999</v>
      </c>
      <c r="J85" s="74"/>
      <c r="K85" s="7">
        <v>0</v>
      </c>
      <c r="L85" s="19"/>
      <c r="M85" s="20"/>
      <c r="N85" s="19"/>
      <c r="O85" s="9">
        <f t="shared" si="1"/>
        <v>161131.35999999999</v>
      </c>
      <c r="P85" s="79"/>
      <c r="Q85" s="9">
        <f t="shared" si="13"/>
        <v>140777.84630253506</v>
      </c>
      <c r="R85" s="79"/>
      <c r="S85" s="9">
        <f t="shared" si="14"/>
        <v>7624.8993459002686</v>
      </c>
      <c r="T85" s="79"/>
      <c r="U85" s="9">
        <f t="shared" si="15"/>
        <v>5385.0103504503668</v>
      </c>
      <c r="V85" s="79"/>
      <c r="W85" s="9">
        <f t="shared" si="16"/>
        <v>7002.4585829696343</v>
      </c>
      <c r="X85" s="79"/>
      <c r="Y85" s="9">
        <f t="shared" si="17"/>
        <v>0</v>
      </c>
      <c r="Z85" s="79"/>
      <c r="AA85" s="9">
        <f t="shared" si="18"/>
        <v>341.14541814467452</v>
      </c>
      <c r="AB85" s="141" t="s">
        <v>55</v>
      </c>
      <c r="AC85" s="9">
        <f t="shared" si="8"/>
        <v>161131.36000000004</v>
      </c>
    </row>
    <row r="86" spans="1:29" x14ac:dyDescent="0.25">
      <c r="A86" s="49"/>
      <c r="B86" s="49"/>
      <c r="C86" s="71"/>
      <c r="D86" s="72"/>
      <c r="E86" s="73"/>
      <c r="F86" s="73"/>
      <c r="G86" s="139"/>
      <c r="H86" s="73"/>
      <c r="I86" s="7"/>
      <c r="J86" s="74"/>
      <c r="K86" s="7"/>
      <c r="L86" s="19"/>
      <c r="M86" s="20"/>
      <c r="N86" s="19"/>
      <c r="O86" s="9"/>
      <c r="P86" s="79"/>
      <c r="Q86" s="9"/>
      <c r="R86" s="79"/>
      <c r="S86" s="9"/>
      <c r="T86" s="79"/>
      <c r="U86" s="9"/>
      <c r="V86" s="79"/>
      <c r="W86" s="9"/>
      <c r="X86" s="79"/>
      <c r="Y86" s="9"/>
      <c r="Z86" s="79"/>
      <c r="AA86" s="9"/>
      <c r="AB86" s="141"/>
      <c r="AC86" s="9"/>
    </row>
    <row r="87" spans="1:29" x14ac:dyDescent="0.25">
      <c r="A87" s="49">
        <f>+A85+1</f>
        <v>64</v>
      </c>
      <c r="B87" s="49"/>
      <c r="C87" s="71"/>
      <c r="D87" s="72"/>
      <c r="E87" s="84" t="s">
        <v>74</v>
      </c>
      <c r="F87" s="73"/>
      <c r="G87" s="142"/>
      <c r="H87" s="73"/>
      <c r="I87" s="7"/>
      <c r="J87" s="74"/>
      <c r="K87" s="7"/>
      <c r="L87" s="19"/>
      <c r="M87" s="20"/>
      <c r="N87" s="19"/>
      <c r="O87" s="9"/>
      <c r="P87" s="79"/>
      <c r="Q87" s="9"/>
      <c r="R87" s="79"/>
      <c r="S87" s="9"/>
      <c r="T87" s="79"/>
      <c r="U87" s="9"/>
      <c r="V87" s="79"/>
      <c r="W87" s="9"/>
      <c r="X87" s="79"/>
      <c r="Y87" s="9"/>
      <c r="Z87" s="79"/>
      <c r="AA87" s="9"/>
      <c r="AB87" s="141"/>
      <c r="AC87" s="9"/>
    </row>
    <row r="88" spans="1:29" x14ac:dyDescent="0.25">
      <c r="A88" s="49">
        <f t="shared" si="12"/>
        <v>65</v>
      </c>
      <c r="B88" s="49"/>
      <c r="C88" s="71">
        <v>310</v>
      </c>
      <c r="D88" s="72"/>
      <c r="E88" s="73" t="s">
        <v>54</v>
      </c>
      <c r="F88" s="73"/>
      <c r="G88" s="1" t="s">
        <v>39</v>
      </c>
      <c r="H88" s="73"/>
      <c r="I88" s="7">
        <v>0</v>
      </c>
      <c r="J88" s="74"/>
      <c r="K88" s="7">
        <v>0</v>
      </c>
      <c r="L88" s="19"/>
      <c r="M88" s="20"/>
      <c r="N88" s="19"/>
      <c r="O88" s="9">
        <f t="shared" si="1"/>
        <v>0</v>
      </c>
      <c r="P88" s="79"/>
      <c r="Q88" s="9">
        <f t="shared" ref="Q88:Q97" si="19">O88*$C$342</f>
        <v>0</v>
      </c>
      <c r="R88" s="79"/>
      <c r="S88" s="9">
        <f t="shared" ref="S88:S97" si="20">O88*$C$343</f>
        <v>0</v>
      </c>
      <c r="T88" s="79"/>
      <c r="U88" s="9">
        <f t="shared" ref="U88:U97" si="21">O88*$C$344</f>
        <v>0</v>
      </c>
      <c r="V88" s="79"/>
      <c r="W88" s="9">
        <f t="shared" ref="W88:W97" si="22">O88*$C$345</f>
        <v>0</v>
      </c>
      <c r="X88" s="79"/>
      <c r="Y88" s="9">
        <f t="shared" ref="Y88:Y97" si="23">O88*$C$346</f>
        <v>0</v>
      </c>
      <c r="Z88" s="79"/>
      <c r="AA88" s="9">
        <f t="shared" ref="AA88:AA97" si="24">O88*$C$347</f>
        <v>0</v>
      </c>
      <c r="AB88" s="141" t="s">
        <v>55</v>
      </c>
      <c r="AC88" s="9">
        <f t="shared" si="8"/>
        <v>0</v>
      </c>
    </row>
    <row r="89" spans="1:29" x14ac:dyDescent="0.25">
      <c r="A89" s="49">
        <f t="shared" si="12"/>
        <v>66</v>
      </c>
      <c r="B89" s="49"/>
      <c r="C89" s="71">
        <v>311</v>
      </c>
      <c r="D89" s="72"/>
      <c r="E89" s="73" t="s">
        <v>56</v>
      </c>
      <c r="F89" s="73"/>
      <c r="G89" s="144"/>
      <c r="H89" s="73"/>
      <c r="I89" s="7">
        <v>6149445.0099999998</v>
      </c>
      <c r="J89" s="74"/>
      <c r="K89" s="7">
        <v>0</v>
      </c>
      <c r="L89" s="19"/>
      <c r="M89" s="20"/>
      <c r="N89" s="19"/>
      <c r="O89" s="9">
        <f t="shared" si="1"/>
        <v>6149445.0099999998</v>
      </c>
      <c r="P89" s="79"/>
      <c r="Q89" s="9">
        <f t="shared" si="19"/>
        <v>5372670.0033045784</v>
      </c>
      <c r="R89" s="79"/>
      <c r="S89" s="9">
        <f t="shared" si="20"/>
        <v>290997.97354406165</v>
      </c>
      <c r="T89" s="79"/>
      <c r="U89" s="9">
        <f t="shared" si="21"/>
        <v>205514.46365484261</v>
      </c>
      <c r="V89" s="79"/>
      <c r="W89" s="9">
        <f t="shared" si="22"/>
        <v>267243.0369282199</v>
      </c>
      <c r="X89" s="79"/>
      <c r="Y89" s="9">
        <f t="shared" si="23"/>
        <v>0</v>
      </c>
      <c r="Z89" s="79"/>
      <c r="AA89" s="9">
        <f t="shared" si="24"/>
        <v>13019.532568297893</v>
      </c>
      <c r="AB89" s="141" t="s">
        <v>55</v>
      </c>
      <c r="AC89" s="9">
        <f t="shared" si="8"/>
        <v>6149445.0099999998</v>
      </c>
    </row>
    <row r="90" spans="1:29" x14ac:dyDescent="0.25">
      <c r="A90" s="49">
        <f t="shared" si="12"/>
        <v>67</v>
      </c>
      <c r="B90" s="49"/>
      <c r="C90" s="71">
        <v>312</v>
      </c>
      <c r="D90" s="72"/>
      <c r="E90" s="73" t="s">
        <v>57</v>
      </c>
      <c r="F90" s="73"/>
      <c r="G90" s="144"/>
      <c r="H90" s="73"/>
      <c r="I90" s="7">
        <v>17086535.5</v>
      </c>
      <c r="J90" s="74"/>
      <c r="K90" s="7">
        <v>0</v>
      </c>
      <c r="L90" s="19"/>
      <c r="M90" s="20"/>
      <c r="N90" s="19"/>
      <c r="O90" s="9">
        <f t="shared" si="1"/>
        <v>17086535.5</v>
      </c>
      <c r="P90" s="79"/>
      <c r="Q90" s="9">
        <f t="shared" si="19"/>
        <v>14928227.928205963</v>
      </c>
      <c r="R90" s="79"/>
      <c r="S90" s="9">
        <f t="shared" si="20"/>
        <v>808552.18597827095</v>
      </c>
      <c r="T90" s="79"/>
      <c r="U90" s="9">
        <f t="shared" si="21"/>
        <v>571032.04814281734</v>
      </c>
      <c r="V90" s="79"/>
      <c r="W90" s="9">
        <f t="shared" si="22"/>
        <v>742547.92589841213</v>
      </c>
      <c r="X90" s="79"/>
      <c r="Y90" s="9">
        <f t="shared" si="23"/>
        <v>0</v>
      </c>
      <c r="Z90" s="79"/>
      <c r="AA90" s="9">
        <f t="shared" si="24"/>
        <v>36175.411774538028</v>
      </c>
      <c r="AB90" s="141" t="s">
        <v>55</v>
      </c>
      <c r="AC90" s="9">
        <f t="shared" si="8"/>
        <v>17086535.5</v>
      </c>
    </row>
    <row r="91" spans="1:29" x14ac:dyDescent="0.25">
      <c r="A91" s="49">
        <f t="shared" si="12"/>
        <v>68</v>
      </c>
      <c r="B91" s="49"/>
      <c r="C91" s="71" t="s">
        <v>75</v>
      </c>
      <c r="D91" s="72"/>
      <c r="E91" s="73" t="s">
        <v>76</v>
      </c>
      <c r="F91" s="73"/>
      <c r="G91" s="144"/>
      <c r="H91" s="73"/>
      <c r="I91" s="7">
        <v>5017826.71</v>
      </c>
      <c r="J91" s="74"/>
      <c r="K91" s="7">
        <v>0</v>
      </c>
      <c r="L91" s="19"/>
      <c r="M91" s="20"/>
      <c r="N91" s="19"/>
      <c r="O91" s="9">
        <f>+I91+K91</f>
        <v>5017826.71</v>
      </c>
      <c r="P91" s="79"/>
      <c r="Q91" s="9">
        <f t="shared" si="19"/>
        <v>4383993.5153103359</v>
      </c>
      <c r="R91" s="79"/>
      <c r="S91" s="9">
        <f t="shared" si="20"/>
        <v>237448.64810251648</v>
      </c>
      <c r="T91" s="79"/>
      <c r="U91" s="9">
        <f t="shared" si="21"/>
        <v>167695.77796722073</v>
      </c>
      <c r="V91" s="79"/>
      <c r="W91" s="9">
        <f t="shared" si="22"/>
        <v>218065.08499210697</v>
      </c>
      <c r="X91" s="79"/>
      <c r="Y91" s="9">
        <f t="shared" si="23"/>
        <v>0</v>
      </c>
      <c r="Z91" s="79"/>
      <c r="AA91" s="9">
        <f t="shared" si="24"/>
        <v>10623.683627820597</v>
      </c>
      <c r="AB91" s="141" t="s">
        <v>55</v>
      </c>
      <c r="AC91" s="9">
        <f>SUM(Q91:AB91)</f>
        <v>5017826.7100000009</v>
      </c>
    </row>
    <row r="92" spans="1:29" x14ac:dyDescent="0.25">
      <c r="A92" s="49">
        <f t="shared" si="12"/>
        <v>69</v>
      </c>
      <c r="B92" s="49"/>
      <c r="C92" s="71" t="s">
        <v>65</v>
      </c>
      <c r="D92" s="72"/>
      <c r="E92" s="73" t="s">
        <v>63</v>
      </c>
      <c r="F92" s="73"/>
      <c r="G92" s="144"/>
      <c r="H92" s="73"/>
      <c r="I92" s="7">
        <v>122010.97</v>
      </c>
      <c r="J92" s="74"/>
      <c r="K92" s="7">
        <v>0</v>
      </c>
      <c r="L92" s="19"/>
      <c r="M92" s="20"/>
      <c r="N92" s="19"/>
      <c r="O92" s="9">
        <f>+I92+K92</f>
        <v>122010.97</v>
      </c>
      <c r="P92" s="79"/>
      <c r="Q92" s="9">
        <f t="shared" si="19"/>
        <v>106598.99836930078</v>
      </c>
      <c r="R92" s="79"/>
      <c r="S92" s="9">
        <f t="shared" si="20"/>
        <v>5773.682822174761</v>
      </c>
      <c r="T92" s="79"/>
      <c r="U92" s="9">
        <f t="shared" si="21"/>
        <v>4077.6068439966575</v>
      </c>
      <c r="V92" s="79"/>
      <c r="W92" s="9">
        <f t="shared" si="22"/>
        <v>5302.3617754666175</v>
      </c>
      <c r="X92" s="79"/>
      <c r="Y92" s="9">
        <f t="shared" si="23"/>
        <v>0</v>
      </c>
      <c r="Z92" s="79"/>
      <c r="AA92" s="9">
        <f t="shared" si="24"/>
        <v>258.32018906119418</v>
      </c>
      <c r="AB92" s="141" t="s">
        <v>55</v>
      </c>
      <c r="AC92" s="9">
        <f>SUM(Q92:AB92)</f>
        <v>122010.97000000002</v>
      </c>
    </row>
    <row r="93" spans="1:29" x14ac:dyDescent="0.25">
      <c r="A93" s="49">
        <f t="shared" si="12"/>
        <v>70</v>
      </c>
      <c r="B93" s="49"/>
      <c r="C93" s="71">
        <v>314</v>
      </c>
      <c r="D93" s="72"/>
      <c r="E93" s="73" t="s">
        <v>58</v>
      </c>
      <c r="F93" s="73"/>
      <c r="G93" s="144"/>
      <c r="H93" s="73"/>
      <c r="I93" s="7">
        <v>5223991.13</v>
      </c>
      <c r="J93" s="74"/>
      <c r="K93" s="7">
        <v>0</v>
      </c>
      <c r="L93" s="19"/>
      <c r="M93" s="20"/>
      <c r="N93" s="19"/>
      <c r="O93" s="9">
        <f t="shared" si="1"/>
        <v>5223991.13</v>
      </c>
      <c r="P93" s="79"/>
      <c r="Q93" s="9">
        <f t="shared" si="19"/>
        <v>4564116.0130774444</v>
      </c>
      <c r="R93" s="79"/>
      <c r="S93" s="9">
        <f t="shared" si="20"/>
        <v>247204.5575121181</v>
      </c>
      <c r="T93" s="79"/>
      <c r="U93" s="9">
        <f t="shared" si="21"/>
        <v>174585.79326650573</v>
      </c>
      <c r="V93" s="79"/>
      <c r="W93" s="9">
        <f t="shared" si="22"/>
        <v>227024.59363357784</v>
      </c>
      <c r="X93" s="79"/>
      <c r="Y93" s="9">
        <f t="shared" si="23"/>
        <v>0</v>
      </c>
      <c r="Z93" s="79"/>
      <c r="AA93" s="9">
        <f t="shared" si="24"/>
        <v>11060.172510353794</v>
      </c>
      <c r="AB93" s="141" t="s">
        <v>55</v>
      </c>
      <c r="AC93" s="9">
        <f t="shared" si="8"/>
        <v>5223991.1300000008</v>
      </c>
    </row>
    <row r="94" spans="1:29" x14ac:dyDescent="0.25">
      <c r="A94" s="49">
        <f t="shared" si="12"/>
        <v>71</v>
      </c>
      <c r="B94" s="49"/>
      <c r="C94" s="71">
        <v>315</v>
      </c>
      <c r="D94" s="72"/>
      <c r="E94" s="73" t="s">
        <v>59</v>
      </c>
      <c r="F94" s="73"/>
      <c r="G94" s="144"/>
      <c r="H94" s="73"/>
      <c r="I94" s="7">
        <v>1709666.14</v>
      </c>
      <c r="J94" s="74"/>
      <c r="K94" s="7">
        <v>0</v>
      </c>
      <c r="L94" s="19"/>
      <c r="M94" s="20"/>
      <c r="N94" s="19"/>
      <c r="O94" s="9">
        <f t="shared" si="1"/>
        <v>1709666.14</v>
      </c>
      <c r="P94" s="79"/>
      <c r="Q94" s="9">
        <f t="shared" si="19"/>
        <v>1493707.4762204476</v>
      </c>
      <c r="R94" s="79"/>
      <c r="S94" s="9">
        <f t="shared" si="20"/>
        <v>80903.135383415356</v>
      </c>
      <c r="T94" s="79"/>
      <c r="U94" s="9">
        <f t="shared" si="21"/>
        <v>57137.045573962299</v>
      </c>
      <c r="V94" s="79"/>
      <c r="W94" s="9">
        <f t="shared" si="22"/>
        <v>74298.79780109573</v>
      </c>
      <c r="X94" s="79"/>
      <c r="Y94" s="9">
        <f t="shared" si="23"/>
        <v>0</v>
      </c>
      <c r="Z94" s="79"/>
      <c r="AA94" s="9">
        <f t="shared" si="24"/>
        <v>3619.6850210790235</v>
      </c>
      <c r="AB94" s="141" t="s">
        <v>55</v>
      </c>
      <c r="AC94" s="9">
        <f t="shared" si="8"/>
        <v>1709666.14</v>
      </c>
    </row>
    <row r="95" spans="1:29" x14ac:dyDescent="0.25">
      <c r="A95" s="49">
        <f t="shared" si="12"/>
        <v>72</v>
      </c>
      <c r="B95" s="49"/>
      <c r="C95" s="85">
        <v>315.02</v>
      </c>
      <c r="D95" s="72"/>
      <c r="E95" s="73" t="s">
        <v>66</v>
      </c>
      <c r="F95" s="73"/>
      <c r="G95" s="144"/>
      <c r="H95" s="73"/>
      <c r="I95" s="7">
        <v>74467.399999999994</v>
      </c>
      <c r="J95" s="74"/>
      <c r="K95" s="7">
        <v>0</v>
      </c>
      <c r="L95" s="19"/>
      <c r="M95" s="20"/>
      <c r="N95" s="19"/>
      <c r="O95" s="9">
        <f>+I95+K95</f>
        <v>74467.399999999994</v>
      </c>
      <c r="P95" s="79"/>
      <c r="Q95" s="9">
        <f t="shared" si="19"/>
        <v>65060.955184325379</v>
      </c>
      <c r="R95" s="79"/>
      <c r="S95" s="9">
        <f t="shared" si="20"/>
        <v>3523.8728795617044</v>
      </c>
      <c r="T95" s="79"/>
      <c r="U95" s="9">
        <f t="shared" si="21"/>
        <v>2488.7006462995637</v>
      </c>
      <c r="V95" s="79"/>
      <c r="W95" s="9">
        <f t="shared" si="22"/>
        <v>3236.2097873525859</v>
      </c>
      <c r="X95" s="79"/>
      <c r="Y95" s="9">
        <f t="shared" si="23"/>
        <v>0</v>
      </c>
      <c r="Z95" s="79"/>
      <c r="AA95" s="9">
        <f t="shared" si="24"/>
        <v>157.66150246076703</v>
      </c>
      <c r="AB95" s="141" t="s">
        <v>55</v>
      </c>
      <c r="AC95" s="9">
        <f>SUM(Q95:AB95)</f>
        <v>74467.399999999994</v>
      </c>
    </row>
    <row r="96" spans="1:29" x14ac:dyDescent="0.25">
      <c r="A96" s="49">
        <f t="shared" si="12"/>
        <v>73</v>
      </c>
      <c r="B96" s="49"/>
      <c r="C96" s="85">
        <v>315.02</v>
      </c>
      <c r="D96" s="72"/>
      <c r="E96" s="73" t="s">
        <v>77</v>
      </c>
      <c r="F96" s="73"/>
      <c r="G96" s="144"/>
      <c r="H96" s="73"/>
      <c r="I96" s="7">
        <v>22884.35</v>
      </c>
      <c r="J96" s="74"/>
      <c r="K96" s="7">
        <v>0</v>
      </c>
      <c r="L96" s="19"/>
      <c r="M96" s="20"/>
      <c r="N96" s="19"/>
      <c r="O96" s="9">
        <f>+I96+K96</f>
        <v>22884.35</v>
      </c>
      <c r="P96" s="79"/>
      <c r="Q96" s="9">
        <f t="shared" si="19"/>
        <v>19993.684078837403</v>
      </c>
      <c r="R96" s="79"/>
      <c r="S96" s="9">
        <f t="shared" si="20"/>
        <v>1082.9106472281549</v>
      </c>
      <c r="T96" s="79"/>
      <c r="U96" s="9">
        <f t="shared" si="21"/>
        <v>764.79501950041788</v>
      </c>
      <c r="V96" s="79"/>
      <c r="W96" s="9">
        <f t="shared" si="22"/>
        <v>994.50977806667277</v>
      </c>
      <c r="X96" s="79"/>
      <c r="Y96" s="9">
        <f t="shared" si="23"/>
        <v>0</v>
      </c>
      <c r="Z96" s="79"/>
      <c r="AA96" s="9">
        <f t="shared" si="24"/>
        <v>48.450476367350731</v>
      </c>
      <c r="AB96" s="141" t="s">
        <v>55</v>
      </c>
      <c r="AC96" s="9">
        <f>SUM(Q96:AB96)</f>
        <v>22884.350000000002</v>
      </c>
    </row>
    <row r="97" spans="1:29" x14ac:dyDescent="0.25">
      <c r="A97" s="49">
        <f t="shared" si="12"/>
        <v>74</v>
      </c>
      <c r="B97" s="49"/>
      <c r="C97" s="71">
        <v>316</v>
      </c>
      <c r="D97" s="72"/>
      <c r="E97" s="73" t="s">
        <v>60</v>
      </c>
      <c r="F97" s="73"/>
      <c r="G97" s="144"/>
      <c r="H97" s="73"/>
      <c r="I97" s="7">
        <v>919732.93</v>
      </c>
      <c r="J97" s="74"/>
      <c r="K97" s="7">
        <v>0</v>
      </c>
      <c r="L97" s="19"/>
      <c r="M97" s="20"/>
      <c r="N97" s="19"/>
      <c r="O97" s="9">
        <f t="shared" si="1"/>
        <v>919732.93</v>
      </c>
      <c r="P97" s="79"/>
      <c r="Q97" s="9">
        <f t="shared" si="19"/>
        <v>803555.689338936</v>
      </c>
      <c r="R97" s="79"/>
      <c r="S97" s="9">
        <f t="shared" si="20"/>
        <v>43522.694876775931</v>
      </c>
      <c r="T97" s="79"/>
      <c r="U97" s="9">
        <f t="shared" si="21"/>
        <v>30737.476228712047</v>
      </c>
      <c r="V97" s="79"/>
      <c r="W97" s="9">
        <f t="shared" si="22"/>
        <v>39969.821825610547</v>
      </c>
      <c r="X97" s="79"/>
      <c r="Y97" s="9">
        <f t="shared" si="23"/>
        <v>0</v>
      </c>
      <c r="Z97" s="79"/>
      <c r="AA97" s="9">
        <f t="shared" si="24"/>
        <v>1947.2477299656425</v>
      </c>
      <c r="AB97" s="141" t="s">
        <v>55</v>
      </c>
      <c r="AC97" s="9">
        <f t="shared" si="8"/>
        <v>919732.93000000017</v>
      </c>
    </row>
    <row r="98" spans="1:29" x14ac:dyDescent="0.25">
      <c r="A98" s="49"/>
      <c r="B98" s="49"/>
      <c r="C98" s="71"/>
      <c r="D98" s="72"/>
      <c r="E98" s="73"/>
      <c r="F98" s="73"/>
      <c r="G98" s="144"/>
      <c r="H98" s="73"/>
      <c r="I98" s="7"/>
      <c r="J98" s="74"/>
      <c r="K98" s="7"/>
      <c r="L98" s="19"/>
      <c r="M98" s="20"/>
      <c r="N98" s="19"/>
      <c r="O98" s="9"/>
      <c r="P98" s="79"/>
      <c r="Q98" s="9"/>
      <c r="R98" s="79"/>
      <c r="S98" s="9"/>
      <c r="T98" s="79"/>
      <c r="U98" s="9"/>
      <c r="V98" s="79"/>
      <c r="W98" s="9"/>
      <c r="X98" s="79"/>
      <c r="Y98" s="9"/>
      <c r="Z98" s="79"/>
      <c r="AA98" s="9"/>
      <c r="AB98" s="141"/>
      <c r="AC98" s="9"/>
    </row>
    <row r="99" spans="1:29" x14ac:dyDescent="0.25">
      <c r="A99" s="49">
        <f>+A97+1</f>
        <v>75</v>
      </c>
      <c r="B99" s="49"/>
      <c r="C99" s="71"/>
      <c r="D99" s="72"/>
      <c r="E99" s="84" t="s">
        <v>78</v>
      </c>
      <c r="F99" s="73"/>
      <c r="G99" s="145"/>
      <c r="H99" s="73"/>
      <c r="I99" s="7"/>
      <c r="J99" s="74"/>
      <c r="K99" s="7"/>
      <c r="L99" s="19"/>
      <c r="M99" s="20"/>
      <c r="N99" s="19"/>
      <c r="O99" s="9"/>
      <c r="P99" s="79"/>
      <c r="Q99" s="9"/>
      <c r="R99" s="79"/>
      <c r="S99" s="9"/>
      <c r="T99" s="79"/>
      <c r="U99" s="9"/>
      <c r="V99" s="79"/>
      <c r="W99" s="9"/>
      <c r="X99" s="79"/>
      <c r="Y99" s="9"/>
      <c r="Z99" s="79"/>
      <c r="AA99" s="9"/>
      <c r="AB99" s="141"/>
      <c r="AC99" s="9"/>
    </row>
    <row r="100" spans="1:29" x14ac:dyDescent="0.25">
      <c r="A100" s="49">
        <f t="shared" si="12"/>
        <v>76</v>
      </c>
      <c r="B100" s="49"/>
      <c r="C100" s="71">
        <v>330</v>
      </c>
      <c r="D100" s="72"/>
      <c r="E100" s="73" t="s">
        <v>54</v>
      </c>
      <c r="F100" s="73"/>
      <c r="G100" s="1" t="s">
        <v>39</v>
      </c>
      <c r="H100" s="73"/>
      <c r="I100" s="7">
        <v>0</v>
      </c>
      <c r="J100" s="74"/>
      <c r="K100" s="7">
        <v>0</v>
      </c>
      <c r="L100" s="19"/>
      <c r="M100" s="20"/>
      <c r="N100" s="19"/>
      <c r="O100" s="9">
        <f t="shared" si="1"/>
        <v>0</v>
      </c>
      <c r="P100" s="79"/>
      <c r="Q100" s="9">
        <f t="shared" ref="Q100:Q105" si="25">O100*$C$342</f>
        <v>0</v>
      </c>
      <c r="R100" s="79"/>
      <c r="S100" s="9">
        <f t="shared" ref="S100:S105" si="26">O100*$C$343</f>
        <v>0</v>
      </c>
      <c r="T100" s="79"/>
      <c r="U100" s="9">
        <f t="shared" ref="U100:U105" si="27">O100*$C$344</f>
        <v>0</v>
      </c>
      <c r="V100" s="79"/>
      <c r="W100" s="9">
        <f t="shared" ref="W100:W105" si="28">O100*$C$345</f>
        <v>0</v>
      </c>
      <c r="X100" s="79"/>
      <c r="Y100" s="9">
        <f t="shared" ref="Y100:Y105" si="29">O100*$C$346</f>
        <v>0</v>
      </c>
      <c r="Z100" s="79"/>
      <c r="AA100" s="9">
        <f t="shared" ref="AA100:AA105" si="30">O100*$C$347</f>
        <v>0</v>
      </c>
      <c r="AB100" s="141" t="s">
        <v>55</v>
      </c>
      <c r="AC100" s="9">
        <f t="shared" si="8"/>
        <v>0</v>
      </c>
    </row>
    <row r="101" spans="1:29" x14ac:dyDescent="0.25">
      <c r="A101" s="49">
        <f t="shared" si="12"/>
        <v>77</v>
      </c>
      <c r="B101" s="49"/>
      <c r="C101" s="71">
        <v>331</v>
      </c>
      <c r="D101" s="72"/>
      <c r="E101" s="73" t="s">
        <v>56</v>
      </c>
      <c r="F101" s="73"/>
      <c r="G101" s="144"/>
      <c r="H101" s="73"/>
      <c r="I101" s="7">
        <v>456603.06000000006</v>
      </c>
      <c r="J101" s="74"/>
      <c r="K101" s="7">
        <v>0</v>
      </c>
      <c r="L101" s="19"/>
      <c r="M101" s="20"/>
      <c r="N101" s="19"/>
      <c r="O101" s="9">
        <f t="shared" si="1"/>
        <v>456603.06000000006</v>
      </c>
      <c r="P101" s="79"/>
      <c r="Q101" s="9">
        <f t="shared" si="25"/>
        <v>398926.66084334673</v>
      </c>
      <c r="R101" s="79"/>
      <c r="S101" s="9">
        <f t="shared" si="26"/>
        <v>21606.919804624387</v>
      </c>
      <c r="T101" s="79"/>
      <c r="U101" s="9">
        <f t="shared" si="27"/>
        <v>15259.675113195286</v>
      </c>
      <c r="V101" s="79"/>
      <c r="W101" s="9">
        <f t="shared" si="28"/>
        <v>19843.089616491783</v>
      </c>
      <c r="X101" s="79"/>
      <c r="Y101" s="9">
        <f t="shared" si="29"/>
        <v>0</v>
      </c>
      <c r="Z101" s="79"/>
      <c r="AA101" s="9">
        <f t="shared" si="30"/>
        <v>966.71462234190756</v>
      </c>
      <c r="AB101" s="141" t="s">
        <v>55</v>
      </c>
      <c r="AC101" s="9">
        <f t="shared" si="8"/>
        <v>456603.06000000011</v>
      </c>
    </row>
    <row r="102" spans="1:29" x14ac:dyDescent="0.25">
      <c r="A102" s="49">
        <f>+A101+1</f>
        <v>78</v>
      </c>
      <c r="B102" s="49"/>
      <c r="C102" s="71">
        <v>332</v>
      </c>
      <c r="D102" s="72"/>
      <c r="E102" s="73" t="s">
        <v>79</v>
      </c>
      <c r="F102" s="73"/>
      <c r="G102" s="144"/>
      <c r="H102" s="73"/>
      <c r="I102" s="7">
        <v>1981688.57</v>
      </c>
      <c r="J102" s="74"/>
      <c r="K102" s="7">
        <v>0</v>
      </c>
      <c r="L102" s="19"/>
      <c r="M102" s="20"/>
      <c r="N102" s="19"/>
      <c r="O102" s="9">
        <f t="shared" si="1"/>
        <v>1981688.57</v>
      </c>
      <c r="P102" s="79"/>
      <c r="Q102" s="9">
        <f t="shared" si="25"/>
        <v>1731369.0452743061</v>
      </c>
      <c r="R102" s="79"/>
      <c r="S102" s="9">
        <f t="shared" si="26"/>
        <v>93775.512607670171</v>
      </c>
      <c r="T102" s="79"/>
      <c r="U102" s="9">
        <f t="shared" si="27"/>
        <v>66228.035689757642</v>
      </c>
      <c r="V102" s="79"/>
      <c r="W102" s="9">
        <f t="shared" si="28"/>
        <v>86120.368721329738</v>
      </c>
      <c r="X102" s="79"/>
      <c r="Y102" s="9">
        <f t="shared" si="29"/>
        <v>0</v>
      </c>
      <c r="Z102" s="79"/>
      <c r="AA102" s="9">
        <f t="shared" si="30"/>
        <v>4195.6077069365783</v>
      </c>
      <c r="AB102" s="141" t="s">
        <v>55</v>
      </c>
      <c r="AC102" s="9">
        <f t="shared" si="8"/>
        <v>1981688.5700000003</v>
      </c>
    </row>
    <row r="103" spans="1:29" x14ac:dyDescent="0.25">
      <c r="A103" s="49">
        <f>+A102+1</f>
        <v>79</v>
      </c>
      <c r="B103" s="49"/>
      <c r="C103" s="71">
        <v>333</v>
      </c>
      <c r="D103" s="72"/>
      <c r="E103" s="73" t="s">
        <v>80</v>
      </c>
      <c r="F103" s="73"/>
      <c r="G103" s="144"/>
      <c r="H103" s="73"/>
      <c r="I103" s="7">
        <v>2133567.12</v>
      </c>
      <c r="J103" s="74"/>
      <c r="K103" s="7">
        <v>0</v>
      </c>
      <c r="L103" s="19"/>
      <c r="M103" s="20"/>
      <c r="N103" s="19"/>
      <c r="O103" s="9">
        <f t="shared" si="1"/>
        <v>2133567.12</v>
      </c>
      <c r="P103" s="79"/>
      <c r="Q103" s="9">
        <f t="shared" si="25"/>
        <v>1864062.8620989881</v>
      </c>
      <c r="R103" s="79"/>
      <c r="S103" s="9">
        <f t="shared" si="26"/>
        <v>100962.55960182004</v>
      </c>
      <c r="T103" s="79"/>
      <c r="U103" s="9">
        <f t="shared" si="27"/>
        <v>71303.817112823861</v>
      </c>
      <c r="V103" s="79"/>
      <c r="W103" s="9">
        <f t="shared" si="28"/>
        <v>92720.71800167147</v>
      </c>
      <c r="X103" s="79"/>
      <c r="Y103" s="9">
        <f t="shared" si="29"/>
        <v>0</v>
      </c>
      <c r="Z103" s="79"/>
      <c r="AA103" s="9">
        <f t="shared" si="30"/>
        <v>4517.1631846968157</v>
      </c>
      <c r="AB103" s="141" t="s">
        <v>55</v>
      </c>
      <c r="AC103" s="9">
        <f t="shared" si="8"/>
        <v>2133567.1200000006</v>
      </c>
    </row>
    <row r="104" spans="1:29" x14ac:dyDescent="0.25">
      <c r="A104" s="49">
        <f>+A103+1</f>
        <v>80</v>
      </c>
      <c r="B104" s="49"/>
      <c r="C104" s="71">
        <v>334</v>
      </c>
      <c r="D104" s="72"/>
      <c r="E104" s="73" t="s">
        <v>81</v>
      </c>
      <c r="F104" s="73"/>
      <c r="G104" s="144"/>
      <c r="H104" s="73"/>
      <c r="I104" s="7">
        <v>518584.61</v>
      </c>
      <c r="J104" s="74"/>
      <c r="K104" s="7">
        <v>0</v>
      </c>
      <c r="L104" s="19"/>
      <c r="M104" s="20"/>
      <c r="N104" s="19"/>
      <c r="O104" s="9">
        <f t="shared" si="1"/>
        <v>518584.61</v>
      </c>
      <c r="P104" s="79"/>
      <c r="Q104" s="9">
        <f t="shared" si="25"/>
        <v>453078.93212990998</v>
      </c>
      <c r="R104" s="79"/>
      <c r="S104" s="9">
        <f t="shared" si="26"/>
        <v>24539.949601262884</v>
      </c>
      <c r="T104" s="79"/>
      <c r="U104" s="9">
        <f t="shared" si="27"/>
        <v>17331.098629306343</v>
      </c>
      <c r="V104" s="79"/>
      <c r="W104" s="9">
        <f t="shared" si="28"/>
        <v>22536.688409323055</v>
      </c>
      <c r="X104" s="79"/>
      <c r="Y104" s="9">
        <f t="shared" si="29"/>
        <v>0</v>
      </c>
      <c r="Z104" s="79"/>
      <c r="AA104" s="9">
        <f t="shared" si="30"/>
        <v>1097.94123019779</v>
      </c>
      <c r="AB104" s="141" t="s">
        <v>55</v>
      </c>
      <c r="AC104" s="9">
        <f t="shared" si="8"/>
        <v>518584.61000000004</v>
      </c>
    </row>
    <row r="105" spans="1:29" x14ac:dyDescent="0.25">
      <c r="A105" s="49">
        <f>+A104+1</f>
        <v>81</v>
      </c>
      <c r="B105" s="49"/>
      <c r="C105" s="71">
        <v>335</v>
      </c>
      <c r="D105" s="72"/>
      <c r="E105" s="73" t="s">
        <v>82</v>
      </c>
      <c r="F105" s="73"/>
      <c r="G105" s="144"/>
      <c r="H105" s="73"/>
      <c r="I105" s="7">
        <v>498636.14999999997</v>
      </c>
      <c r="J105" s="74"/>
      <c r="K105" s="7">
        <v>0</v>
      </c>
      <c r="L105" s="19"/>
      <c r="M105" s="20"/>
      <c r="N105" s="19"/>
      <c r="O105" s="9">
        <f t="shared" si="1"/>
        <v>498636.14999999997</v>
      </c>
      <c r="P105" s="79"/>
      <c r="Q105" s="9">
        <f t="shared" si="25"/>
        <v>435650.28735305043</v>
      </c>
      <c r="R105" s="79"/>
      <c r="S105" s="9">
        <f t="shared" si="26"/>
        <v>23595.968245890981</v>
      </c>
      <c r="T105" s="79"/>
      <c r="U105" s="9">
        <f t="shared" si="27"/>
        <v>16664.421059058408</v>
      </c>
      <c r="V105" s="79"/>
      <c r="W105" s="9">
        <f t="shared" si="28"/>
        <v>21669.766756430494</v>
      </c>
      <c r="X105" s="79"/>
      <c r="Y105" s="9">
        <f t="shared" si="29"/>
        <v>0</v>
      </c>
      <c r="Z105" s="79"/>
      <c r="AA105" s="9">
        <f t="shared" si="30"/>
        <v>1055.7065855696908</v>
      </c>
      <c r="AB105" s="141" t="s">
        <v>55</v>
      </c>
      <c r="AC105" s="9">
        <f t="shared" si="8"/>
        <v>498636.15</v>
      </c>
    </row>
    <row r="106" spans="1:29" x14ac:dyDescent="0.25">
      <c r="A106" s="49"/>
      <c r="B106" s="49"/>
      <c r="C106" s="71"/>
      <c r="D106" s="72"/>
      <c r="E106" s="73"/>
      <c r="F106" s="73"/>
      <c r="G106" s="144"/>
      <c r="H106" s="73"/>
      <c r="I106" s="7"/>
      <c r="J106" s="74"/>
      <c r="K106" s="7"/>
      <c r="L106" s="19"/>
      <c r="M106" s="20"/>
      <c r="N106" s="19"/>
      <c r="O106" s="9"/>
      <c r="P106" s="79"/>
      <c r="Q106" s="9"/>
      <c r="R106" s="79"/>
      <c r="S106" s="9"/>
      <c r="T106" s="79"/>
      <c r="U106" s="9"/>
      <c r="V106" s="79"/>
      <c r="W106" s="9"/>
      <c r="X106" s="79"/>
      <c r="Y106" s="9"/>
      <c r="Z106" s="79"/>
      <c r="AA106" s="9"/>
      <c r="AB106" s="141"/>
      <c r="AC106" s="9"/>
    </row>
    <row r="107" spans="1:29" x14ac:dyDescent="0.25">
      <c r="A107" s="49">
        <f>+A105+1</f>
        <v>82</v>
      </c>
      <c r="B107" s="49"/>
      <c r="C107" s="71"/>
      <c r="D107" s="72"/>
      <c r="E107" s="84" t="s">
        <v>83</v>
      </c>
      <c r="F107" s="73"/>
      <c r="G107" s="144"/>
      <c r="H107" s="73"/>
      <c r="I107" s="7"/>
      <c r="J107" s="74"/>
      <c r="K107" s="7"/>
      <c r="L107" s="19"/>
      <c r="M107" s="20"/>
      <c r="N107" s="19"/>
      <c r="O107" s="9"/>
      <c r="P107" s="79"/>
      <c r="Q107" s="9"/>
      <c r="R107" s="79"/>
      <c r="S107" s="9"/>
      <c r="T107" s="79"/>
      <c r="U107" s="9"/>
      <c r="V107" s="79"/>
      <c r="W107" s="9"/>
      <c r="X107" s="79"/>
      <c r="Y107" s="9"/>
      <c r="Z107" s="79"/>
      <c r="AA107" s="9"/>
      <c r="AB107" s="141"/>
      <c r="AC107" s="9"/>
    </row>
    <row r="108" spans="1:29" x14ac:dyDescent="0.25">
      <c r="A108" s="49">
        <f>+A107+1</f>
        <v>83</v>
      </c>
      <c r="B108" s="49"/>
      <c r="C108" s="71">
        <v>340</v>
      </c>
      <c r="D108" s="72"/>
      <c r="E108" s="87" t="s">
        <v>84</v>
      </c>
      <c r="F108" s="73"/>
      <c r="G108" s="1" t="s">
        <v>39</v>
      </c>
      <c r="H108" s="73"/>
      <c r="I108" s="7">
        <v>0</v>
      </c>
      <c r="J108" s="74"/>
      <c r="K108" s="7">
        <v>0</v>
      </c>
      <c r="L108" s="19"/>
      <c r="M108" s="20"/>
      <c r="N108" s="19"/>
      <c r="O108" s="9">
        <f>+I108+K108</f>
        <v>0</v>
      </c>
      <c r="P108" s="79"/>
      <c r="Q108" s="9">
        <f>+O108</f>
        <v>0</v>
      </c>
      <c r="R108" s="79"/>
      <c r="S108" s="9">
        <v>0</v>
      </c>
      <c r="T108" s="79"/>
      <c r="U108" s="9">
        <v>0</v>
      </c>
      <c r="V108" s="79"/>
      <c r="W108" s="9">
        <v>0</v>
      </c>
      <c r="X108" s="79"/>
      <c r="Y108" s="9">
        <v>0</v>
      </c>
      <c r="Z108" s="79"/>
      <c r="AA108" s="9">
        <v>0</v>
      </c>
      <c r="AB108" s="138" t="s">
        <v>93</v>
      </c>
      <c r="AC108" s="9">
        <f>SUM(Q108:AB108)</f>
        <v>0</v>
      </c>
    </row>
    <row r="109" spans="1:29" x14ac:dyDescent="0.25">
      <c r="A109" s="49"/>
      <c r="B109" s="49"/>
      <c r="C109" s="71"/>
      <c r="D109" s="72"/>
      <c r="E109" s="73"/>
      <c r="F109" s="73"/>
      <c r="G109" s="144"/>
      <c r="H109" s="73"/>
      <c r="I109" s="7"/>
      <c r="J109" s="74"/>
      <c r="K109" s="7"/>
      <c r="L109" s="19"/>
      <c r="M109" s="20"/>
      <c r="N109" s="19"/>
      <c r="O109" s="9"/>
      <c r="P109" s="79"/>
      <c r="Q109" s="9"/>
      <c r="R109" s="79"/>
      <c r="S109" s="9"/>
      <c r="T109" s="79"/>
      <c r="U109" s="9"/>
      <c r="V109" s="79"/>
      <c r="W109" s="9"/>
      <c r="X109" s="79"/>
      <c r="Y109" s="9"/>
      <c r="Z109" s="79"/>
      <c r="AA109" s="9"/>
      <c r="AB109" s="141"/>
      <c r="AC109" s="9"/>
    </row>
    <row r="110" spans="1:29" x14ac:dyDescent="0.25">
      <c r="A110" s="49">
        <f>+A108+1</f>
        <v>84</v>
      </c>
      <c r="B110" s="49"/>
      <c r="C110" s="71"/>
      <c r="D110" s="72"/>
      <c r="E110" s="84" t="s">
        <v>61</v>
      </c>
      <c r="F110" s="73"/>
      <c r="G110" s="144"/>
      <c r="H110" s="73"/>
      <c r="I110" s="7"/>
      <c r="J110" s="74"/>
      <c r="K110" s="7"/>
      <c r="L110" s="19"/>
      <c r="M110" s="20"/>
      <c r="N110" s="19"/>
      <c r="O110" s="9"/>
      <c r="P110" s="79"/>
      <c r="Q110" s="9"/>
      <c r="R110" s="79"/>
      <c r="S110" s="9"/>
      <c r="T110" s="79"/>
      <c r="U110" s="9"/>
      <c r="V110" s="79"/>
      <c r="W110" s="9"/>
      <c r="X110" s="79"/>
      <c r="Y110" s="9"/>
      <c r="Z110" s="79"/>
      <c r="AA110" s="9"/>
      <c r="AB110" s="141"/>
      <c r="AC110" s="9"/>
    </row>
    <row r="111" spans="1:29" x14ac:dyDescent="0.25">
      <c r="A111" s="49">
        <f>A110+1</f>
        <v>85</v>
      </c>
      <c r="B111" s="49"/>
      <c r="C111" s="85">
        <v>338.31</v>
      </c>
      <c r="D111" s="72"/>
      <c r="E111" s="123" t="s">
        <v>77</v>
      </c>
      <c r="F111" s="73"/>
      <c r="G111" s="1" t="s">
        <v>39</v>
      </c>
      <c r="H111" s="73"/>
      <c r="I111" s="7">
        <v>10619.36</v>
      </c>
      <c r="J111" s="74"/>
      <c r="K111" s="7">
        <v>0</v>
      </c>
      <c r="L111" s="19"/>
      <c r="M111" s="20"/>
      <c r="N111" s="19"/>
      <c r="O111" s="9">
        <f>+I111+K111</f>
        <v>10619.36</v>
      </c>
      <c r="P111" s="79"/>
      <c r="Q111" s="9">
        <f t="shared" ref="Q111:Q119" si="31">O111*$C$342</f>
        <v>9277.9619678707422</v>
      </c>
      <c r="R111" s="79"/>
      <c r="S111" s="9">
        <f t="shared" ref="S111:S119" si="32">O111*$C$343</f>
        <v>502.5188834617885</v>
      </c>
      <c r="T111" s="79"/>
      <c r="U111" s="9">
        <f t="shared" ref="U111:U119" si="33">O111*$C$344</f>
        <v>354.89903092209124</v>
      </c>
      <c r="V111" s="79"/>
      <c r="W111" s="9">
        <f t="shared" ref="W111:W119" si="34">O111*$C$345</f>
        <v>461.49693379143838</v>
      </c>
      <c r="X111" s="79"/>
      <c r="Y111" s="9">
        <f t="shared" ref="Y111:Y119" si="35">O111*$C$346</f>
        <v>0</v>
      </c>
      <c r="Z111" s="79"/>
      <c r="AA111" s="9">
        <f t="shared" ref="AA111:AA119" si="36">O111*$C$347</f>
        <v>22.483183953941875</v>
      </c>
      <c r="AB111" s="141" t="s">
        <v>55</v>
      </c>
      <c r="AC111" s="9">
        <f>SUM(Q111:AB111)</f>
        <v>10619.360000000004</v>
      </c>
    </row>
    <row r="112" spans="1:29" x14ac:dyDescent="0.25">
      <c r="A112" s="49">
        <f>A111+1</f>
        <v>86</v>
      </c>
      <c r="B112" s="49"/>
      <c r="C112" s="71">
        <v>340</v>
      </c>
      <c r="D112" s="72"/>
      <c r="E112" s="87" t="s">
        <v>84</v>
      </c>
      <c r="F112" s="73"/>
      <c r="G112" s="1"/>
      <c r="H112" s="73"/>
      <c r="I112" s="7">
        <v>0</v>
      </c>
      <c r="J112" s="74"/>
      <c r="K112" s="7">
        <v>0</v>
      </c>
      <c r="L112" s="19"/>
      <c r="M112" s="20"/>
      <c r="N112" s="19"/>
      <c r="O112" s="9">
        <f>+I112+K112</f>
        <v>0</v>
      </c>
      <c r="P112" s="79"/>
      <c r="Q112" s="9">
        <f t="shared" si="31"/>
        <v>0</v>
      </c>
      <c r="R112" s="79"/>
      <c r="S112" s="9">
        <f t="shared" si="32"/>
        <v>0</v>
      </c>
      <c r="T112" s="79"/>
      <c r="U112" s="9">
        <f t="shared" si="33"/>
        <v>0</v>
      </c>
      <c r="V112" s="79"/>
      <c r="W112" s="9">
        <f t="shared" si="34"/>
        <v>0</v>
      </c>
      <c r="X112" s="79"/>
      <c r="Y112" s="9">
        <f t="shared" si="35"/>
        <v>0</v>
      </c>
      <c r="Z112" s="79"/>
      <c r="AA112" s="9">
        <f t="shared" si="36"/>
        <v>0</v>
      </c>
      <c r="AB112" s="141" t="s">
        <v>55</v>
      </c>
      <c r="AC112" s="9">
        <f>SUM(Q112:AB112)</f>
        <v>0</v>
      </c>
    </row>
    <row r="113" spans="1:29" x14ac:dyDescent="0.25">
      <c r="A113" s="49">
        <f t="shared" ref="A113:A119" si="37">+A112+1</f>
        <v>87</v>
      </c>
      <c r="B113" s="49"/>
      <c r="C113" s="71">
        <v>341</v>
      </c>
      <c r="D113" s="72"/>
      <c r="E113" s="87" t="s">
        <v>85</v>
      </c>
      <c r="F113" s="73"/>
      <c r="G113" s="144"/>
      <c r="H113" s="73"/>
      <c r="I113" s="7">
        <v>6849473.6299999999</v>
      </c>
      <c r="J113" s="74"/>
      <c r="K113" s="7">
        <v>0</v>
      </c>
      <c r="L113" s="19"/>
      <c r="M113" s="20"/>
      <c r="N113" s="19"/>
      <c r="O113" s="9">
        <f t="shared" ref="O113:O119" si="38">+I113+K113</f>
        <v>6849473.6299999999</v>
      </c>
      <c r="P113" s="79"/>
      <c r="Q113" s="9">
        <f t="shared" si="31"/>
        <v>5984273.6133885235</v>
      </c>
      <c r="R113" s="79"/>
      <c r="S113" s="9">
        <f t="shared" si="32"/>
        <v>324124.03768669331</v>
      </c>
      <c r="T113" s="79"/>
      <c r="U113" s="9">
        <f t="shared" si="33"/>
        <v>228909.42143532363</v>
      </c>
      <c r="V113" s="79"/>
      <c r="W113" s="9">
        <f t="shared" si="34"/>
        <v>297664.93256941217</v>
      </c>
      <c r="X113" s="79"/>
      <c r="Y113" s="9">
        <f t="shared" si="35"/>
        <v>0</v>
      </c>
      <c r="Z113" s="79"/>
      <c r="AA113" s="9">
        <f t="shared" si="36"/>
        <v>14501.624920048289</v>
      </c>
      <c r="AB113" s="141" t="s">
        <v>55</v>
      </c>
      <c r="AC113" s="9">
        <f t="shared" ref="AC113:AC118" si="39">SUM(Q113:AB113)</f>
        <v>6849473.6300000018</v>
      </c>
    </row>
    <row r="114" spans="1:29" x14ac:dyDescent="0.25">
      <c r="A114" s="49">
        <f t="shared" si="37"/>
        <v>88</v>
      </c>
      <c r="B114" s="49"/>
      <c r="C114" s="71">
        <v>342</v>
      </c>
      <c r="D114" s="72"/>
      <c r="E114" s="87" t="s">
        <v>86</v>
      </c>
      <c r="F114" s="73"/>
      <c r="G114" s="144"/>
      <c r="H114" s="73"/>
      <c r="I114" s="7">
        <v>1809074.47</v>
      </c>
      <c r="J114" s="74"/>
      <c r="K114" s="7">
        <v>0</v>
      </c>
      <c r="L114" s="19"/>
      <c r="M114" s="20"/>
      <c r="N114" s="19"/>
      <c r="O114" s="9">
        <f t="shared" si="38"/>
        <v>1809074.47</v>
      </c>
      <c r="P114" s="79"/>
      <c r="Q114" s="9">
        <f t="shared" si="31"/>
        <v>1580558.9159521777</v>
      </c>
      <c r="R114" s="79"/>
      <c r="S114" s="9">
        <f t="shared" si="32"/>
        <v>85607.238361222029</v>
      </c>
      <c r="T114" s="79"/>
      <c r="U114" s="9">
        <f t="shared" si="33"/>
        <v>60459.272147181728</v>
      </c>
      <c r="V114" s="79"/>
      <c r="W114" s="9">
        <f t="shared" si="34"/>
        <v>78618.892372550836</v>
      </c>
      <c r="X114" s="79"/>
      <c r="Y114" s="9">
        <f t="shared" si="35"/>
        <v>0</v>
      </c>
      <c r="Z114" s="79"/>
      <c r="AA114" s="9">
        <f t="shared" si="36"/>
        <v>3830.1511668678618</v>
      </c>
      <c r="AB114" s="141" t="s">
        <v>55</v>
      </c>
      <c r="AC114" s="9">
        <f t="shared" si="39"/>
        <v>1809074.4700000002</v>
      </c>
    </row>
    <row r="115" spans="1:29" x14ac:dyDescent="0.25">
      <c r="A115" s="49">
        <f t="shared" si="37"/>
        <v>89</v>
      </c>
      <c r="B115" s="49"/>
      <c r="C115" s="71">
        <v>343</v>
      </c>
      <c r="D115" s="72"/>
      <c r="E115" s="87" t="s">
        <v>87</v>
      </c>
      <c r="F115" s="73"/>
      <c r="G115" s="144"/>
      <c r="H115" s="73"/>
      <c r="I115" s="7">
        <v>0</v>
      </c>
      <c r="J115" s="74"/>
      <c r="K115" s="7">
        <v>0</v>
      </c>
      <c r="L115" s="19"/>
      <c r="M115" s="20"/>
      <c r="N115" s="19"/>
      <c r="O115" s="9">
        <f t="shared" si="38"/>
        <v>0</v>
      </c>
      <c r="P115" s="79"/>
      <c r="Q115" s="9">
        <f t="shared" si="31"/>
        <v>0</v>
      </c>
      <c r="R115" s="79"/>
      <c r="S115" s="9">
        <f t="shared" si="32"/>
        <v>0</v>
      </c>
      <c r="T115" s="79"/>
      <c r="U115" s="9">
        <f t="shared" si="33"/>
        <v>0</v>
      </c>
      <c r="V115" s="79"/>
      <c r="W115" s="9">
        <f t="shared" si="34"/>
        <v>0</v>
      </c>
      <c r="X115" s="79"/>
      <c r="Y115" s="9">
        <f t="shared" si="35"/>
        <v>0</v>
      </c>
      <c r="Z115" s="79"/>
      <c r="AA115" s="9">
        <f t="shared" si="36"/>
        <v>0</v>
      </c>
      <c r="AB115" s="141" t="s">
        <v>55</v>
      </c>
      <c r="AC115" s="9">
        <f t="shared" si="39"/>
        <v>0</v>
      </c>
    </row>
    <row r="116" spans="1:29" x14ac:dyDescent="0.25">
      <c r="A116" s="49">
        <f t="shared" si="37"/>
        <v>90</v>
      </c>
      <c r="B116" s="49"/>
      <c r="C116" s="71">
        <v>344</v>
      </c>
      <c r="D116" s="72"/>
      <c r="E116" s="87" t="s">
        <v>88</v>
      </c>
      <c r="F116" s="73"/>
      <c r="G116" s="144"/>
      <c r="H116" s="73"/>
      <c r="I116" s="7">
        <v>0</v>
      </c>
      <c r="J116" s="74"/>
      <c r="K116" s="7">
        <v>0</v>
      </c>
      <c r="L116" s="19"/>
      <c r="M116" s="20"/>
      <c r="N116" s="19"/>
      <c r="O116" s="9">
        <f t="shared" si="38"/>
        <v>0</v>
      </c>
      <c r="P116" s="79"/>
      <c r="Q116" s="9">
        <f t="shared" si="31"/>
        <v>0</v>
      </c>
      <c r="R116" s="79"/>
      <c r="S116" s="9">
        <f t="shared" si="32"/>
        <v>0</v>
      </c>
      <c r="T116" s="79"/>
      <c r="U116" s="9">
        <f t="shared" si="33"/>
        <v>0</v>
      </c>
      <c r="V116" s="79"/>
      <c r="W116" s="9">
        <f t="shared" si="34"/>
        <v>0</v>
      </c>
      <c r="X116" s="79"/>
      <c r="Y116" s="9">
        <f t="shared" si="35"/>
        <v>0</v>
      </c>
      <c r="Z116" s="79"/>
      <c r="AA116" s="9">
        <f t="shared" si="36"/>
        <v>0</v>
      </c>
      <c r="AB116" s="141" t="s">
        <v>55</v>
      </c>
      <c r="AC116" s="9">
        <f t="shared" si="39"/>
        <v>0</v>
      </c>
    </row>
    <row r="117" spans="1:29" x14ac:dyDescent="0.25">
      <c r="A117" s="49">
        <f t="shared" si="37"/>
        <v>91</v>
      </c>
      <c r="B117" s="49"/>
      <c r="C117" s="71">
        <v>345</v>
      </c>
      <c r="D117" s="72"/>
      <c r="E117" s="87" t="s">
        <v>89</v>
      </c>
      <c r="F117" s="73"/>
      <c r="G117" s="144"/>
      <c r="H117" s="73"/>
      <c r="I117" s="7">
        <v>176798.4</v>
      </c>
      <c r="J117" s="74"/>
      <c r="K117" s="7">
        <v>0</v>
      </c>
      <c r="L117" s="19"/>
      <c r="M117" s="20"/>
      <c r="N117" s="19"/>
      <c r="O117" s="9">
        <f t="shared" si="38"/>
        <v>176798.4</v>
      </c>
      <c r="P117" s="79"/>
      <c r="Q117" s="9">
        <f t="shared" si="31"/>
        <v>154465.88411923114</v>
      </c>
      <c r="R117" s="79"/>
      <c r="S117" s="9">
        <f t="shared" si="32"/>
        <v>8366.2795654192578</v>
      </c>
      <c r="T117" s="79"/>
      <c r="U117" s="9">
        <f t="shared" si="33"/>
        <v>5908.6028563469217</v>
      </c>
      <c r="V117" s="79"/>
      <c r="W117" s="9">
        <f t="shared" si="34"/>
        <v>7683.317968242176</v>
      </c>
      <c r="X117" s="79"/>
      <c r="Y117" s="9">
        <f t="shared" si="35"/>
        <v>0</v>
      </c>
      <c r="Z117" s="79"/>
      <c r="AA117" s="9">
        <f t="shared" si="36"/>
        <v>374.31549076051635</v>
      </c>
      <c r="AB117" s="141" t="s">
        <v>55</v>
      </c>
      <c r="AC117" s="9">
        <f t="shared" si="39"/>
        <v>176798.4</v>
      </c>
    </row>
    <row r="118" spans="1:29" x14ac:dyDescent="0.25">
      <c r="A118" s="49">
        <f t="shared" si="37"/>
        <v>92</v>
      </c>
      <c r="B118" s="49"/>
      <c r="C118" s="71">
        <v>346</v>
      </c>
      <c r="D118" s="72"/>
      <c r="E118" s="87" t="s">
        <v>90</v>
      </c>
      <c r="F118" s="73"/>
      <c r="G118" s="144"/>
      <c r="H118" s="73"/>
      <c r="I118" s="7">
        <v>432282.58999999997</v>
      </c>
      <c r="J118" s="74"/>
      <c r="K118" s="7">
        <v>0</v>
      </c>
      <c r="L118" s="19"/>
      <c r="M118" s="20"/>
      <c r="N118" s="19"/>
      <c r="O118" s="9">
        <f t="shared" si="38"/>
        <v>432282.58999999997</v>
      </c>
      <c r="P118" s="79"/>
      <c r="Q118" s="9">
        <f t="shared" si="31"/>
        <v>377678.26209796639</v>
      </c>
      <c r="R118" s="79"/>
      <c r="S118" s="9">
        <f t="shared" si="32"/>
        <v>20456.050502739341</v>
      </c>
      <c r="T118" s="79"/>
      <c r="U118" s="9">
        <f t="shared" si="33"/>
        <v>14446.884960627727</v>
      </c>
      <c r="V118" s="79"/>
      <c r="W118" s="9">
        <f t="shared" si="34"/>
        <v>18786.168829046335</v>
      </c>
      <c r="X118" s="79"/>
      <c r="Y118" s="9">
        <f t="shared" si="35"/>
        <v>0</v>
      </c>
      <c r="Z118" s="79"/>
      <c r="AA118" s="9">
        <f t="shared" si="36"/>
        <v>915.22360962020616</v>
      </c>
      <c r="AB118" s="141" t="s">
        <v>55</v>
      </c>
      <c r="AC118" s="9">
        <f t="shared" si="39"/>
        <v>432282.58999999991</v>
      </c>
    </row>
    <row r="119" spans="1:29" x14ac:dyDescent="0.25">
      <c r="A119" s="49">
        <f t="shared" si="37"/>
        <v>93</v>
      </c>
      <c r="B119" s="49"/>
      <c r="C119" s="71">
        <v>346</v>
      </c>
      <c r="D119" s="72"/>
      <c r="E119" s="87" t="s">
        <v>91</v>
      </c>
      <c r="F119" s="73"/>
      <c r="G119" s="144"/>
      <c r="H119" s="73"/>
      <c r="I119" s="7">
        <v>13876.56</v>
      </c>
      <c r="J119" s="74"/>
      <c r="K119" s="7">
        <v>0</v>
      </c>
      <c r="L119" s="19"/>
      <c r="M119" s="20"/>
      <c r="N119" s="19"/>
      <c r="O119" s="9">
        <f t="shared" si="38"/>
        <v>13876.56</v>
      </c>
      <c r="P119" s="79"/>
      <c r="Q119" s="9">
        <f t="shared" si="31"/>
        <v>12123.724586498283</v>
      </c>
      <c r="R119" s="79"/>
      <c r="S119" s="9">
        <f t="shared" si="32"/>
        <v>656.65289033336421</v>
      </c>
      <c r="T119" s="79"/>
      <c r="U119" s="9">
        <f t="shared" si="33"/>
        <v>463.75466097130652</v>
      </c>
      <c r="V119" s="79"/>
      <c r="W119" s="9">
        <f t="shared" si="34"/>
        <v>603.04857275513041</v>
      </c>
      <c r="X119" s="79"/>
      <c r="Y119" s="9">
        <f t="shared" si="35"/>
        <v>0</v>
      </c>
      <c r="Z119" s="79"/>
      <c r="AA119" s="9">
        <f t="shared" si="36"/>
        <v>29.379289441916615</v>
      </c>
      <c r="AB119" s="141" t="s">
        <v>55</v>
      </c>
      <c r="AC119" s="9">
        <f>SUM(Q119:AB119)</f>
        <v>13876.560000000001</v>
      </c>
    </row>
    <row r="120" spans="1:29" x14ac:dyDescent="0.25">
      <c r="A120" s="49"/>
      <c r="B120" s="49"/>
      <c r="C120" s="71"/>
      <c r="D120" s="72"/>
      <c r="E120" s="73"/>
      <c r="F120" s="73"/>
      <c r="G120" s="144"/>
      <c r="H120" s="73"/>
      <c r="I120" s="7"/>
      <c r="J120" s="74"/>
      <c r="K120" s="7"/>
      <c r="L120" s="19"/>
      <c r="M120" s="20"/>
      <c r="N120" s="19"/>
      <c r="O120" s="9"/>
      <c r="P120" s="79"/>
      <c r="Q120" s="9"/>
      <c r="R120" s="79"/>
      <c r="S120" s="9"/>
      <c r="T120" s="79"/>
      <c r="U120" s="9"/>
      <c r="V120" s="79"/>
      <c r="W120" s="9"/>
      <c r="X120" s="79"/>
      <c r="Y120" s="9"/>
      <c r="Z120" s="79"/>
      <c r="AA120" s="9"/>
      <c r="AB120" s="141"/>
      <c r="AC120" s="9"/>
    </row>
    <row r="121" spans="1:29" x14ac:dyDescent="0.25">
      <c r="A121" s="49">
        <f>+A119+1</f>
        <v>94</v>
      </c>
      <c r="B121" s="49"/>
      <c r="C121" s="71"/>
      <c r="D121" s="72"/>
      <c r="E121" s="84" t="s">
        <v>92</v>
      </c>
      <c r="F121" s="73"/>
      <c r="G121" s="1" t="s">
        <v>39</v>
      </c>
      <c r="H121" s="73"/>
      <c r="I121" s="7"/>
      <c r="J121" s="74"/>
      <c r="K121" s="7"/>
      <c r="L121" s="19"/>
      <c r="M121" s="20"/>
      <c r="N121" s="19"/>
      <c r="O121" s="9"/>
      <c r="P121" s="79"/>
      <c r="Q121" s="9"/>
      <c r="R121" s="79"/>
      <c r="S121" s="9"/>
      <c r="T121" s="79"/>
      <c r="U121" s="9"/>
      <c r="V121" s="79"/>
      <c r="W121" s="9"/>
      <c r="X121" s="79"/>
      <c r="Y121" s="9"/>
      <c r="Z121" s="79"/>
      <c r="AA121" s="9"/>
      <c r="AB121" s="141"/>
      <c r="AC121" s="9"/>
    </row>
    <row r="122" spans="1:29" x14ac:dyDescent="0.25">
      <c r="A122" s="49">
        <f>A121+1</f>
        <v>95</v>
      </c>
      <c r="B122" s="49"/>
      <c r="C122" s="85">
        <v>338.08</v>
      </c>
      <c r="D122" s="72"/>
      <c r="E122" s="123" t="s">
        <v>59</v>
      </c>
      <c r="F122" s="73"/>
      <c r="G122" s="1"/>
      <c r="H122" s="73"/>
      <c r="I122" s="7">
        <v>0</v>
      </c>
      <c r="J122" s="74"/>
      <c r="K122" s="7">
        <v>0</v>
      </c>
      <c r="L122" s="19"/>
      <c r="M122" s="20"/>
      <c r="N122" s="19"/>
      <c r="O122" s="9">
        <f>+I122+K122</f>
        <v>0</v>
      </c>
      <c r="P122" s="79"/>
      <c r="Q122" s="9">
        <f>+O122</f>
        <v>0</v>
      </c>
      <c r="R122" s="79"/>
      <c r="S122" s="9">
        <v>0</v>
      </c>
      <c r="T122" s="79"/>
      <c r="U122" s="9">
        <v>0</v>
      </c>
      <c r="V122" s="79"/>
      <c r="W122" s="9">
        <v>0</v>
      </c>
      <c r="X122" s="79"/>
      <c r="Y122" s="9">
        <v>0</v>
      </c>
      <c r="Z122" s="79"/>
      <c r="AA122" s="9">
        <v>0</v>
      </c>
      <c r="AB122" s="143" t="s">
        <v>93</v>
      </c>
      <c r="AC122" s="9">
        <f>SUM(Q122:AB122)</f>
        <v>0</v>
      </c>
    </row>
    <row r="123" spans="1:29" x14ac:dyDescent="0.25">
      <c r="A123" s="49">
        <f>A122+1</f>
        <v>96</v>
      </c>
      <c r="B123" s="49"/>
      <c r="C123" s="71">
        <v>340</v>
      </c>
      <c r="D123" s="72"/>
      <c r="E123" s="73" t="s">
        <v>54</v>
      </c>
      <c r="F123" s="73"/>
      <c r="G123" s="144"/>
      <c r="H123" s="73"/>
      <c r="I123" s="7">
        <v>0</v>
      </c>
      <c r="J123" s="74"/>
      <c r="K123" s="7">
        <v>0</v>
      </c>
      <c r="L123" s="19"/>
      <c r="M123" s="20"/>
      <c r="N123" s="19"/>
      <c r="O123" s="9">
        <f>+I123+K123</f>
        <v>0</v>
      </c>
      <c r="P123" s="79"/>
      <c r="Q123" s="9">
        <f>+O123</f>
        <v>0</v>
      </c>
      <c r="R123" s="79"/>
      <c r="S123" s="9">
        <v>0</v>
      </c>
      <c r="T123" s="79"/>
      <c r="U123" s="9">
        <v>0</v>
      </c>
      <c r="V123" s="79"/>
      <c r="W123" s="9">
        <v>0</v>
      </c>
      <c r="X123" s="79"/>
      <c r="Y123" s="9">
        <v>0</v>
      </c>
      <c r="Z123" s="79"/>
      <c r="AA123" s="9">
        <v>0</v>
      </c>
      <c r="AB123" s="143" t="s">
        <v>93</v>
      </c>
      <c r="AC123" s="9">
        <f>SUM(Q123:AB123)</f>
        <v>0</v>
      </c>
    </row>
    <row r="124" spans="1:29" x14ac:dyDescent="0.25">
      <c r="A124" s="49">
        <f t="shared" ref="A124:A129" si="40">+A123+1</f>
        <v>97</v>
      </c>
      <c r="B124" s="49"/>
      <c r="C124" s="71">
        <v>341</v>
      </c>
      <c r="D124" s="72"/>
      <c r="E124" s="73" t="s">
        <v>56</v>
      </c>
      <c r="F124" s="73"/>
      <c r="G124" s="144"/>
      <c r="H124" s="73"/>
      <c r="I124" s="7">
        <v>20951.37</v>
      </c>
      <c r="J124" s="74"/>
      <c r="K124" s="7">
        <v>0</v>
      </c>
      <c r="L124" s="19"/>
      <c r="M124" s="20"/>
      <c r="N124" s="19"/>
      <c r="O124" s="9">
        <f t="shared" ref="O124:O129" si="41">+I124+K124</f>
        <v>20951.37</v>
      </c>
      <c r="P124" s="79"/>
      <c r="Q124" s="9">
        <f t="shared" ref="Q124:Q129" si="42">+O124</f>
        <v>20951.37</v>
      </c>
      <c r="R124" s="79"/>
      <c r="S124" s="9">
        <v>0</v>
      </c>
      <c r="T124" s="79"/>
      <c r="U124" s="9">
        <v>0</v>
      </c>
      <c r="V124" s="79"/>
      <c r="W124" s="9">
        <v>0</v>
      </c>
      <c r="X124" s="79"/>
      <c r="Y124" s="9">
        <v>0</v>
      </c>
      <c r="Z124" s="79"/>
      <c r="AA124" s="9">
        <v>0</v>
      </c>
      <c r="AB124" s="143" t="s">
        <v>93</v>
      </c>
      <c r="AC124" s="9">
        <f t="shared" ref="AC124:AC129" si="43">SUM(Q124:AB124)</f>
        <v>20951.37</v>
      </c>
    </row>
    <row r="125" spans="1:29" x14ac:dyDescent="0.25">
      <c r="A125" s="49">
        <f t="shared" si="40"/>
        <v>98</v>
      </c>
      <c r="B125" s="49"/>
      <c r="C125" s="71">
        <v>342</v>
      </c>
      <c r="D125" s="72"/>
      <c r="E125" s="73" t="s">
        <v>94</v>
      </c>
      <c r="F125" s="73"/>
      <c r="G125" s="144"/>
      <c r="H125" s="73"/>
      <c r="I125" s="7">
        <v>0</v>
      </c>
      <c r="J125" s="74"/>
      <c r="K125" s="7">
        <v>0</v>
      </c>
      <c r="L125" s="19"/>
      <c r="M125" s="20"/>
      <c r="N125" s="19"/>
      <c r="O125" s="9">
        <f t="shared" si="41"/>
        <v>0</v>
      </c>
      <c r="P125" s="79"/>
      <c r="Q125" s="9">
        <f t="shared" si="42"/>
        <v>0</v>
      </c>
      <c r="R125" s="79"/>
      <c r="S125" s="9">
        <v>0</v>
      </c>
      <c r="T125" s="79"/>
      <c r="U125" s="9">
        <v>0</v>
      </c>
      <c r="V125" s="79"/>
      <c r="W125" s="9">
        <v>0</v>
      </c>
      <c r="X125" s="79"/>
      <c r="Y125" s="9">
        <v>0</v>
      </c>
      <c r="Z125" s="79"/>
      <c r="AA125" s="9">
        <v>0</v>
      </c>
      <c r="AB125" s="143" t="s">
        <v>93</v>
      </c>
      <c r="AC125" s="9">
        <f t="shared" si="43"/>
        <v>0</v>
      </c>
    </row>
    <row r="126" spans="1:29" x14ac:dyDescent="0.25">
      <c r="A126" s="49">
        <f t="shared" si="40"/>
        <v>99</v>
      </c>
      <c r="B126" s="49"/>
      <c r="C126" s="71">
        <v>343</v>
      </c>
      <c r="D126" s="72"/>
      <c r="E126" s="73" t="s">
        <v>87</v>
      </c>
      <c r="F126" s="73"/>
      <c r="G126" s="144"/>
      <c r="H126" s="73"/>
      <c r="I126" s="7">
        <v>0</v>
      </c>
      <c r="J126" s="74"/>
      <c r="K126" s="7">
        <v>0</v>
      </c>
      <c r="L126" s="19"/>
      <c r="M126" s="20"/>
      <c r="N126" s="19"/>
      <c r="O126" s="9">
        <f t="shared" si="41"/>
        <v>0</v>
      </c>
      <c r="P126" s="79"/>
      <c r="Q126" s="9">
        <f t="shared" si="42"/>
        <v>0</v>
      </c>
      <c r="R126" s="79"/>
      <c r="S126" s="9">
        <v>0</v>
      </c>
      <c r="T126" s="79"/>
      <c r="U126" s="9">
        <v>0</v>
      </c>
      <c r="V126" s="79"/>
      <c r="W126" s="9">
        <v>0</v>
      </c>
      <c r="X126" s="79"/>
      <c r="Y126" s="9">
        <v>0</v>
      </c>
      <c r="Z126" s="79"/>
      <c r="AA126" s="9">
        <v>0</v>
      </c>
      <c r="AB126" s="143" t="s">
        <v>93</v>
      </c>
      <c r="AC126" s="9">
        <f t="shared" si="43"/>
        <v>0</v>
      </c>
    </row>
    <row r="127" spans="1:29" x14ac:dyDescent="0.25">
      <c r="A127" s="49">
        <f t="shared" si="40"/>
        <v>100</v>
      </c>
      <c r="B127" s="49"/>
      <c r="C127" s="71">
        <v>344</v>
      </c>
      <c r="D127" s="72"/>
      <c r="E127" s="73" t="s">
        <v>88</v>
      </c>
      <c r="F127" s="73"/>
      <c r="G127" s="144"/>
      <c r="H127" s="73"/>
      <c r="I127" s="7">
        <v>340653.95</v>
      </c>
      <c r="J127" s="74"/>
      <c r="K127" s="7">
        <v>0</v>
      </c>
      <c r="L127" s="19"/>
      <c r="M127" s="20"/>
      <c r="N127" s="19"/>
      <c r="O127" s="9">
        <f t="shared" si="41"/>
        <v>340653.95</v>
      </c>
      <c r="P127" s="79"/>
      <c r="Q127" s="9">
        <f t="shared" si="42"/>
        <v>340653.95</v>
      </c>
      <c r="R127" s="79"/>
      <c r="S127" s="9">
        <v>0</v>
      </c>
      <c r="T127" s="79"/>
      <c r="U127" s="9">
        <v>0</v>
      </c>
      <c r="V127" s="79"/>
      <c r="W127" s="9">
        <v>0</v>
      </c>
      <c r="X127" s="79"/>
      <c r="Y127" s="9">
        <v>0</v>
      </c>
      <c r="Z127" s="79"/>
      <c r="AA127" s="9">
        <v>0</v>
      </c>
      <c r="AB127" s="143" t="s">
        <v>93</v>
      </c>
      <c r="AC127" s="9">
        <f t="shared" si="43"/>
        <v>340653.95</v>
      </c>
    </row>
    <row r="128" spans="1:29" x14ac:dyDescent="0.25">
      <c r="A128" s="49">
        <f t="shared" si="40"/>
        <v>101</v>
      </c>
      <c r="B128" s="49"/>
      <c r="C128" s="71">
        <v>345</v>
      </c>
      <c r="D128" s="72"/>
      <c r="E128" s="73" t="s">
        <v>59</v>
      </c>
      <c r="F128" s="73"/>
      <c r="G128" s="144"/>
      <c r="H128" s="73"/>
      <c r="I128" s="7">
        <v>74493.850000000006</v>
      </c>
      <c r="J128" s="74"/>
      <c r="K128" s="7">
        <v>0</v>
      </c>
      <c r="L128" s="19"/>
      <c r="M128" s="20"/>
      <c r="N128" s="19"/>
      <c r="O128" s="9">
        <f t="shared" si="41"/>
        <v>74493.850000000006</v>
      </c>
      <c r="P128" s="79"/>
      <c r="Q128" s="9">
        <f t="shared" si="42"/>
        <v>74493.850000000006</v>
      </c>
      <c r="R128" s="79"/>
      <c r="S128" s="9">
        <v>0</v>
      </c>
      <c r="T128" s="79"/>
      <c r="U128" s="9">
        <v>0</v>
      </c>
      <c r="V128" s="79"/>
      <c r="W128" s="9">
        <v>0</v>
      </c>
      <c r="X128" s="79"/>
      <c r="Y128" s="9">
        <v>0</v>
      </c>
      <c r="Z128" s="79"/>
      <c r="AA128" s="9">
        <v>0</v>
      </c>
      <c r="AB128" s="143" t="s">
        <v>93</v>
      </c>
      <c r="AC128" s="9">
        <f t="shared" si="43"/>
        <v>74493.850000000006</v>
      </c>
    </row>
    <row r="129" spans="1:29" x14ac:dyDescent="0.25">
      <c r="A129" s="49">
        <f t="shared" si="40"/>
        <v>102</v>
      </c>
      <c r="B129" s="49"/>
      <c r="C129" s="71">
        <v>346</v>
      </c>
      <c r="D129" s="72"/>
      <c r="E129" s="73" t="s">
        <v>82</v>
      </c>
      <c r="F129" s="73"/>
      <c r="G129" s="144"/>
      <c r="H129" s="73"/>
      <c r="I129" s="7">
        <v>1086.27</v>
      </c>
      <c r="J129" s="74"/>
      <c r="K129" s="7">
        <v>0</v>
      </c>
      <c r="L129" s="19"/>
      <c r="M129" s="20"/>
      <c r="N129" s="19"/>
      <c r="O129" s="9">
        <f t="shared" si="41"/>
        <v>1086.27</v>
      </c>
      <c r="P129" s="79"/>
      <c r="Q129" s="9">
        <f t="shared" si="42"/>
        <v>1086.27</v>
      </c>
      <c r="R129" s="79"/>
      <c r="S129" s="9">
        <v>0</v>
      </c>
      <c r="T129" s="79"/>
      <c r="U129" s="9">
        <v>0</v>
      </c>
      <c r="V129" s="79"/>
      <c r="W129" s="9">
        <v>0</v>
      </c>
      <c r="X129" s="79"/>
      <c r="Y129" s="9">
        <v>0</v>
      </c>
      <c r="Z129" s="79"/>
      <c r="AA129" s="9">
        <v>0</v>
      </c>
      <c r="AB129" s="143" t="s">
        <v>93</v>
      </c>
      <c r="AC129" s="9">
        <f t="shared" si="43"/>
        <v>1086.27</v>
      </c>
    </row>
    <row r="130" spans="1:29" x14ac:dyDescent="0.25">
      <c r="A130" s="49"/>
      <c r="B130" s="49"/>
      <c r="C130" s="71"/>
      <c r="D130" s="72"/>
      <c r="E130" s="73"/>
      <c r="F130" s="73"/>
      <c r="G130" s="144"/>
      <c r="H130" s="73"/>
      <c r="I130" s="7"/>
      <c r="J130" s="74"/>
      <c r="K130" s="7"/>
      <c r="L130" s="19"/>
      <c r="M130" s="20"/>
      <c r="N130" s="19"/>
      <c r="O130" s="9"/>
      <c r="P130" s="79"/>
      <c r="Q130" s="9"/>
      <c r="R130" s="79"/>
      <c r="S130" s="9"/>
      <c r="T130" s="79"/>
      <c r="U130" s="9"/>
      <c r="V130" s="79"/>
      <c r="W130" s="9"/>
      <c r="X130" s="79"/>
      <c r="Y130" s="9"/>
      <c r="Z130" s="79"/>
      <c r="AA130" s="9"/>
      <c r="AB130" s="141"/>
      <c r="AC130" s="9"/>
    </row>
    <row r="131" spans="1:29" x14ac:dyDescent="0.25">
      <c r="A131" s="49">
        <f>+A129+1</f>
        <v>103</v>
      </c>
      <c r="B131" s="49"/>
      <c r="C131" s="71"/>
      <c r="D131" s="72"/>
      <c r="E131" s="84" t="s">
        <v>95</v>
      </c>
      <c r="F131" s="73"/>
      <c r="G131" s="145"/>
      <c r="H131" s="73"/>
      <c r="I131" s="7"/>
      <c r="J131" s="74"/>
      <c r="K131" s="7"/>
      <c r="L131" s="19"/>
      <c r="M131" s="20"/>
      <c r="N131" s="19"/>
      <c r="O131" s="9"/>
      <c r="P131" s="79"/>
      <c r="Q131" s="9"/>
      <c r="R131" s="79"/>
      <c r="S131" s="9"/>
      <c r="T131" s="79"/>
      <c r="U131" s="9"/>
      <c r="V131" s="79"/>
      <c r="W131" s="9"/>
      <c r="X131" s="79"/>
      <c r="Y131" s="9"/>
      <c r="Z131" s="79"/>
      <c r="AA131" s="9"/>
      <c r="AB131" s="141"/>
      <c r="AC131" s="9"/>
    </row>
    <row r="132" spans="1:29" x14ac:dyDescent="0.25">
      <c r="A132" s="49">
        <f t="shared" ref="A132:A140" si="44">+A131+1</f>
        <v>104</v>
      </c>
      <c r="B132" s="49"/>
      <c r="C132" s="71">
        <v>340</v>
      </c>
      <c r="D132" s="72"/>
      <c r="E132" s="73" t="s">
        <v>54</v>
      </c>
      <c r="F132" s="73"/>
      <c r="G132" s="1" t="s">
        <v>39</v>
      </c>
      <c r="H132" s="73"/>
      <c r="I132" s="7">
        <v>0</v>
      </c>
      <c r="J132" s="74"/>
      <c r="K132" s="7">
        <v>0</v>
      </c>
      <c r="L132" s="19"/>
      <c r="M132" s="20"/>
      <c r="N132" s="19"/>
      <c r="O132" s="9">
        <f t="shared" ref="O132:O205" si="45">+I132+K132</f>
        <v>0</v>
      </c>
      <c r="P132" s="79"/>
      <c r="Q132" s="9">
        <f t="shared" ref="Q132:Q140" si="46">O132*$C$342</f>
        <v>0</v>
      </c>
      <c r="R132" s="79"/>
      <c r="S132" s="9">
        <f t="shared" ref="S132:S140" si="47">O132*$C$343</f>
        <v>0</v>
      </c>
      <c r="T132" s="79"/>
      <c r="U132" s="9">
        <f t="shared" ref="U132:U140" si="48">O132*$C$344</f>
        <v>0</v>
      </c>
      <c r="V132" s="79"/>
      <c r="W132" s="9">
        <f t="shared" ref="W132:W140" si="49">O132*$C$345</f>
        <v>0</v>
      </c>
      <c r="X132" s="79"/>
      <c r="Y132" s="9">
        <f t="shared" ref="Y132:Y140" si="50">O132*$C$346</f>
        <v>0</v>
      </c>
      <c r="Z132" s="79"/>
      <c r="AA132" s="9">
        <f t="shared" ref="AA132:AA140" si="51">O132*$C$347</f>
        <v>0</v>
      </c>
      <c r="AB132" s="141" t="s">
        <v>55</v>
      </c>
      <c r="AC132" s="9">
        <f t="shared" si="8"/>
        <v>0</v>
      </c>
    </row>
    <row r="133" spans="1:29" x14ac:dyDescent="0.25">
      <c r="A133" s="49">
        <f t="shared" si="44"/>
        <v>105</v>
      </c>
      <c r="B133" s="49"/>
      <c r="C133" s="71">
        <v>341</v>
      </c>
      <c r="D133" s="72"/>
      <c r="E133" s="73" t="s">
        <v>56</v>
      </c>
      <c r="F133" s="73"/>
      <c r="G133" s="144"/>
      <c r="H133" s="73"/>
      <c r="I133" s="7">
        <v>2897207.23</v>
      </c>
      <c r="J133" s="74"/>
      <c r="K133" s="7">
        <v>0</v>
      </c>
      <c r="L133" s="19"/>
      <c r="M133" s="20"/>
      <c r="N133" s="19"/>
      <c r="O133" s="9">
        <f t="shared" si="45"/>
        <v>2897207.23</v>
      </c>
      <c r="P133" s="79"/>
      <c r="Q133" s="9">
        <f t="shared" si="46"/>
        <v>2531242.7955149971</v>
      </c>
      <c r="R133" s="79"/>
      <c r="S133" s="9">
        <f t="shared" si="47"/>
        <v>137098.78395468474</v>
      </c>
      <c r="T133" s="79"/>
      <c r="U133" s="9">
        <f t="shared" si="48"/>
        <v>96824.671007243014</v>
      </c>
      <c r="V133" s="79"/>
      <c r="W133" s="9">
        <f t="shared" si="49"/>
        <v>125907.04648899619</v>
      </c>
      <c r="X133" s="79"/>
      <c r="Y133" s="9">
        <f t="shared" si="50"/>
        <v>0</v>
      </c>
      <c r="Z133" s="79"/>
      <c r="AA133" s="9">
        <f t="shared" si="51"/>
        <v>6133.9330340793022</v>
      </c>
      <c r="AB133" s="141" t="s">
        <v>55</v>
      </c>
      <c r="AC133" s="9">
        <f t="shared" ref="AC133:AC205" si="52">SUM(Q133:AB133)</f>
        <v>2897207.23</v>
      </c>
    </row>
    <row r="134" spans="1:29" x14ac:dyDescent="0.25">
      <c r="A134" s="49">
        <f t="shared" si="44"/>
        <v>106</v>
      </c>
      <c r="B134" s="49"/>
      <c r="C134" s="71">
        <v>342</v>
      </c>
      <c r="D134" s="72"/>
      <c r="E134" s="73" t="s">
        <v>94</v>
      </c>
      <c r="F134" s="73"/>
      <c r="G134" s="144"/>
      <c r="H134" s="73"/>
      <c r="I134" s="7">
        <v>1466612.0899999999</v>
      </c>
      <c r="J134" s="74"/>
      <c r="K134" s="7">
        <v>0</v>
      </c>
      <c r="L134" s="19"/>
      <c r="M134" s="20"/>
      <c r="N134" s="19"/>
      <c r="O134" s="9">
        <f t="shared" si="45"/>
        <v>1466612.0899999999</v>
      </c>
      <c r="P134" s="79"/>
      <c r="Q134" s="9">
        <f t="shared" si="46"/>
        <v>1281355.1092193332</v>
      </c>
      <c r="R134" s="79"/>
      <c r="S134" s="9">
        <f t="shared" si="47"/>
        <v>69401.571275327326</v>
      </c>
      <c r="T134" s="79"/>
      <c r="U134" s="9">
        <f t="shared" si="48"/>
        <v>49014.178771566534</v>
      </c>
      <c r="V134" s="79"/>
      <c r="W134" s="9">
        <f t="shared" si="49"/>
        <v>63736.136885504682</v>
      </c>
      <c r="X134" s="79"/>
      <c r="Y134" s="9">
        <f t="shared" si="50"/>
        <v>0</v>
      </c>
      <c r="Z134" s="79"/>
      <c r="AA134" s="9">
        <f t="shared" si="51"/>
        <v>3105.0938482681772</v>
      </c>
      <c r="AB134" s="141" t="s">
        <v>55</v>
      </c>
      <c r="AC134" s="9">
        <f t="shared" si="52"/>
        <v>1466612.09</v>
      </c>
    </row>
    <row r="135" spans="1:29" x14ac:dyDescent="0.25">
      <c r="A135" s="49">
        <f t="shared" si="44"/>
        <v>107</v>
      </c>
      <c r="B135" s="49"/>
      <c r="C135" s="71">
        <v>343</v>
      </c>
      <c r="D135" s="72"/>
      <c r="E135" s="73" t="s">
        <v>87</v>
      </c>
      <c r="F135" s="73"/>
      <c r="G135" s="144"/>
      <c r="H135" s="73"/>
      <c r="I135" s="7">
        <v>24750447.879999999</v>
      </c>
      <c r="J135" s="74"/>
      <c r="K135" s="7">
        <v>0</v>
      </c>
      <c r="L135" s="19"/>
      <c r="M135" s="20"/>
      <c r="N135" s="19"/>
      <c r="O135" s="9">
        <f t="shared" si="45"/>
        <v>24750447.879999999</v>
      </c>
      <c r="P135" s="79"/>
      <c r="Q135" s="9">
        <f t="shared" si="46"/>
        <v>21624063.419867769</v>
      </c>
      <c r="R135" s="79"/>
      <c r="S135" s="9">
        <f t="shared" si="47"/>
        <v>1171216.2911735536</v>
      </c>
      <c r="T135" s="79"/>
      <c r="U135" s="9">
        <f t="shared" si="48"/>
        <v>827160.01411570248</v>
      </c>
      <c r="V135" s="79"/>
      <c r="W135" s="9">
        <f t="shared" si="49"/>
        <v>1075606.7980165288</v>
      </c>
      <c r="X135" s="79"/>
      <c r="Y135" s="9">
        <f t="shared" si="50"/>
        <v>0</v>
      </c>
      <c r="Z135" s="79"/>
      <c r="AA135" s="9">
        <f t="shared" si="51"/>
        <v>52401.356826446288</v>
      </c>
      <c r="AB135" s="141" t="s">
        <v>55</v>
      </c>
      <c r="AC135" s="9">
        <f t="shared" si="52"/>
        <v>24750447.880000003</v>
      </c>
    </row>
    <row r="136" spans="1:29" x14ac:dyDescent="0.25">
      <c r="A136" s="49">
        <f t="shared" si="44"/>
        <v>108</v>
      </c>
      <c r="B136" s="49"/>
      <c r="C136" s="71">
        <v>344</v>
      </c>
      <c r="D136" s="72"/>
      <c r="E136" s="73" t="s">
        <v>88</v>
      </c>
      <c r="F136" s="73"/>
      <c r="G136" s="144"/>
      <c r="H136" s="73"/>
      <c r="I136" s="7">
        <v>5192406.5900000008</v>
      </c>
      <c r="J136" s="74"/>
      <c r="K136" s="7">
        <v>0</v>
      </c>
      <c r="L136" s="19"/>
      <c r="M136" s="20"/>
      <c r="N136" s="19"/>
      <c r="O136" s="9">
        <f t="shared" si="45"/>
        <v>5192406.5900000008</v>
      </c>
      <c r="P136" s="79"/>
      <c r="Q136" s="9">
        <f t="shared" si="46"/>
        <v>4536521.114619093</v>
      </c>
      <c r="R136" s="79"/>
      <c r="S136" s="9">
        <f t="shared" si="47"/>
        <v>245709.94505190829</v>
      </c>
      <c r="T136" s="79"/>
      <c r="U136" s="9">
        <f t="shared" si="48"/>
        <v>173530.23788104748</v>
      </c>
      <c r="V136" s="79"/>
      <c r="W136" s="9">
        <f t="shared" si="49"/>
        <v>225651.99035379331</v>
      </c>
      <c r="X136" s="79"/>
      <c r="Y136" s="9">
        <f t="shared" si="50"/>
        <v>0</v>
      </c>
      <c r="Z136" s="79"/>
      <c r="AA136" s="9">
        <f t="shared" si="51"/>
        <v>10993.302094159164</v>
      </c>
      <c r="AB136" s="141" t="s">
        <v>55</v>
      </c>
      <c r="AC136" s="9">
        <f t="shared" si="52"/>
        <v>5192406.5900000008</v>
      </c>
    </row>
    <row r="137" spans="1:29" x14ac:dyDescent="0.25">
      <c r="A137" s="49">
        <f t="shared" si="44"/>
        <v>109</v>
      </c>
      <c r="B137" s="49"/>
      <c r="C137" s="71">
        <v>345</v>
      </c>
      <c r="D137" s="72"/>
      <c r="E137" s="73" t="s">
        <v>59</v>
      </c>
      <c r="F137" s="73"/>
      <c r="G137" s="144"/>
      <c r="H137" s="73"/>
      <c r="I137" s="7">
        <v>2287956.0100000002</v>
      </c>
      <c r="J137" s="74"/>
      <c r="K137" s="7">
        <v>0</v>
      </c>
      <c r="L137" s="19"/>
      <c r="M137" s="20"/>
      <c r="N137" s="19"/>
      <c r="O137" s="9">
        <f t="shared" si="45"/>
        <v>2287956.0100000002</v>
      </c>
      <c r="P137" s="79"/>
      <c r="Q137" s="9">
        <f t="shared" si="46"/>
        <v>1998949.9221178386</v>
      </c>
      <c r="R137" s="79"/>
      <c r="S137" s="9">
        <f t="shared" si="47"/>
        <v>108268.39843030923</v>
      </c>
      <c r="T137" s="79"/>
      <c r="U137" s="9">
        <f t="shared" si="48"/>
        <v>76463.494103352234</v>
      </c>
      <c r="V137" s="79"/>
      <c r="W137" s="9">
        <f t="shared" si="49"/>
        <v>99430.161823753369</v>
      </c>
      <c r="X137" s="79"/>
      <c r="Y137" s="9">
        <f t="shared" si="50"/>
        <v>0</v>
      </c>
      <c r="Z137" s="79"/>
      <c r="AA137" s="9">
        <f t="shared" si="51"/>
        <v>4844.0335247469602</v>
      </c>
      <c r="AB137" s="141" t="s">
        <v>55</v>
      </c>
      <c r="AC137" s="9">
        <f t="shared" si="52"/>
        <v>2287956.0100000002</v>
      </c>
    </row>
    <row r="138" spans="1:29" x14ac:dyDescent="0.25">
      <c r="A138" s="49">
        <f t="shared" si="44"/>
        <v>110</v>
      </c>
      <c r="B138" s="49"/>
      <c r="C138" s="85">
        <v>345.02</v>
      </c>
      <c r="D138" s="72"/>
      <c r="E138" s="73" t="s">
        <v>96</v>
      </c>
      <c r="F138" s="73"/>
      <c r="G138" s="144"/>
      <c r="H138" s="73"/>
      <c r="I138" s="7">
        <v>764.36</v>
      </c>
      <c r="J138" s="74"/>
      <c r="K138" s="7">
        <v>0</v>
      </c>
      <c r="L138" s="19"/>
      <c r="M138" s="20"/>
      <c r="N138" s="19"/>
      <c r="O138" s="9">
        <f>+I138+K138</f>
        <v>764.36</v>
      </c>
      <c r="P138" s="79"/>
      <c r="Q138" s="9">
        <f t="shared" si="46"/>
        <v>667.80888959049128</v>
      </c>
      <c r="R138" s="79"/>
      <c r="S138" s="9">
        <f t="shared" si="47"/>
        <v>36.17029027764881</v>
      </c>
      <c r="T138" s="79"/>
      <c r="U138" s="9">
        <f t="shared" si="48"/>
        <v>25.544912619556136</v>
      </c>
      <c r="V138" s="79"/>
      <c r="W138" s="9">
        <f t="shared" si="49"/>
        <v>33.217613520289717</v>
      </c>
      <c r="X138" s="79"/>
      <c r="Y138" s="9">
        <f t="shared" si="50"/>
        <v>0</v>
      </c>
      <c r="Z138" s="79"/>
      <c r="AA138" s="9">
        <f t="shared" si="51"/>
        <v>1.6182939920141148</v>
      </c>
      <c r="AB138" s="141" t="s">
        <v>55</v>
      </c>
      <c r="AC138" s="9">
        <f>SUM(Q138:AB138)</f>
        <v>764.36000000000013</v>
      </c>
    </row>
    <row r="139" spans="1:29" x14ac:dyDescent="0.25">
      <c r="A139" s="49">
        <f t="shared" si="44"/>
        <v>111</v>
      </c>
      <c r="B139" s="49"/>
      <c r="C139" s="85">
        <v>345.02</v>
      </c>
      <c r="D139" s="72"/>
      <c r="E139" s="73" t="s">
        <v>97</v>
      </c>
      <c r="F139" s="73"/>
      <c r="G139" s="144"/>
      <c r="H139" s="73"/>
      <c r="I139" s="7">
        <v>186.42</v>
      </c>
      <c r="J139" s="74"/>
      <c r="K139" s="7">
        <v>0</v>
      </c>
      <c r="L139" s="19"/>
      <c r="M139" s="20"/>
      <c r="N139" s="19"/>
      <c r="O139" s="9">
        <f>+I139+K139</f>
        <v>186.42</v>
      </c>
      <c r="P139" s="79"/>
      <c r="Q139" s="9">
        <f t="shared" si="46"/>
        <v>162.87211941684464</v>
      </c>
      <c r="R139" s="79"/>
      <c r="S139" s="9">
        <f t="shared" si="47"/>
        <v>8.8215834339307264</v>
      </c>
      <c r="T139" s="79"/>
      <c r="U139" s="9">
        <f t="shared" si="48"/>
        <v>6.2301567462159904</v>
      </c>
      <c r="V139" s="79"/>
      <c r="W139" s="9">
        <f t="shared" si="49"/>
        <v>8.1014541740180146</v>
      </c>
      <c r="X139" s="79"/>
      <c r="Y139" s="9">
        <f t="shared" si="50"/>
        <v>0</v>
      </c>
      <c r="Z139" s="79"/>
      <c r="AA139" s="9">
        <f t="shared" si="51"/>
        <v>0.39468622899062128</v>
      </c>
      <c r="AB139" s="141" t="s">
        <v>55</v>
      </c>
      <c r="AC139" s="9">
        <f>SUM(Q139:AB139)</f>
        <v>186.42</v>
      </c>
    </row>
    <row r="140" spans="1:29" x14ac:dyDescent="0.25">
      <c r="A140" s="49">
        <f t="shared" si="44"/>
        <v>112</v>
      </c>
      <c r="B140" s="49"/>
      <c r="C140" s="71">
        <v>346</v>
      </c>
      <c r="D140" s="72"/>
      <c r="E140" s="73" t="s">
        <v>82</v>
      </c>
      <c r="F140" s="73"/>
      <c r="G140" s="144"/>
      <c r="H140" s="73"/>
      <c r="I140" s="7">
        <v>2353914.6500000004</v>
      </c>
      <c r="J140" s="74"/>
      <c r="K140" s="7">
        <v>0</v>
      </c>
      <c r="L140" s="19"/>
      <c r="M140" s="20"/>
      <c r="N140" s="19"/>
      <c r="O140" s="9">
        <f t="shared" si="45"/>
        <v>2353914.6500000004</v>
      </c>
      <c r="P140" s="79"/>
      <c r="Q140" s="9">
        <f t="shared" si="46"/>
        <v>2056576.9121975119</v>
      </c>
      <c r="R140" s="79"/>
      <c r="S140" s="9">
        <f t="shared" si="47"/>
        <v>111389.62815860342</v>
      </c>
      <c r="T140" s="79"/>
      <c r="U140" s="9">
        <f t="shared" si="48"/>
        <v>78667.831974649467</v>
      </c>
      <c r="V140" s="79"/>
      <c r="W140" s="9">
        <f t="shared" si="49"/>
        <v>102296.59728851334</v>
      </c>
      <c r="X140" s="79"/>
      <c r="Y140" s="9">
        <f t="shared" si="50"/>
        <v>0</v>
      </c>
      <c r="Z140" s="79"/>
      <c r="AA140" s="9">
        <f t="shared" si="51"/>
        <v>4983.680380722446</v>
      </c>
      <c r="AB140" s="141" t="s">
        <v>55</v>
      </c>
      <c r="AC140" s="9">
        <f t="shared" si="52"/>
        <v>2353914.6500000008</v>
      </c>
    </row>
    <row r="141" spans="1:29" x14ac:dyDescent="0.25">
      <c r="A141" s="49"/>
      <c r="B141" s="49"/>
      <c r="C141" s="71"/>
      <c r="D141" s="72"/>
      <c r="E141" s="73"/>
      <c r="F141" s="73"/>
      <c r="G141" s="144"/>
      <c r="H141" s="73"/>
      <c r="I141" s="7"/>
      <c r="J141" s="74"/>
      <c r="K141" s="7"/>
      <c r="L141" s="19"/>
      <c r="M141" s="20"/>
      <c r="N141" s="19"/>
      <c r="O141" s="9"/>
      <c r="P141" s="79"/>
      <c r="Q141" s="9"/>
      <c r="R141" s="79"/>
      <c r="S141" s="9"/>
      <c r="T141" s="79"/>
      <c r="U141" s="9"/>
      <c r="V141" s="79"/>
      <c r="W141" s="9"/>
      <c r="X141" s="79"/>
      <c r="Y141" s="9"/>
      <c r="Z141" s="79"/>
      <c r="AA141" s="9"/>
      <c r="AB141" s="141"/>
      <c r="AC141" s="9"/>
    </row>
    <row r="142" spans="1:29" x14ac:dyDescent="0.25">
      <c r="A142" s="49">
        <f>+A140+1</f>
        <v>113</v>
      </c>
      <c r="B142" s="49"/>
      <c r="C142" s="71"/>
      <c r="D142" s="72"/>
      <c r="E142" s="84" t="s">
        <v>98</v>
      </c>
      <c r="F142" s="73"/>
      <c r="G142" s="145"/>
      <c r="H142" s="73"/>
      <c r="I142" s="7"/>
      <c r="J142" s="74"/>
      <c r="K142" s="7"/>
      <c r="L142" s="19"/>
      <c r="M142" s="20"/>
      <c r="N142" s="19"/>
      <c r="O142" s="9"/>
      <c r="P142" s="79"/>
      <c r="Q142" s="9"/>
      <c r="R142" s="79"/>
      <c r="S142" s="9"/>
      <c r="T142" s="79"/>
      <c r="U142" s="9"/>
      <c r="V142" s="79"/>
      <c r="W142" s="9"/>
      <c r="X142" s="79"/>
      <c r="Y142" s="9"/>
      <c r="Z142" s="79"/>
      <c r="AA142" s="9"/>
      <c r="AB142" s="141"/>
      <c r="AC142" s="9"/>
    </row>
    <row r="143" spans="1:29" x14ac:dyDescent="0.25">
      <c r="A143" s="49">
        <f t="shared" ref="A143:A149" si="53">+A142+1</f>
        <v>114</v>
      </c>
      <c r="B143" s="49"/>
      <c r="C143" s="71">
        <v>340</v>
      </c>
      <c r="D143" s="72"/>
      <c r="E143" s="73" t="s">
        <v>54</v>
      </c>
      <c r="F143" s="73"/>
      <c r="G143" s="1" t="s">
        <v>39</v>
      </c>
      <c r="H143" s="73"/>
      <c r="I143" s="7">
        <v>0</v>
      </c>
      <c r="J143" s="74"/>
      <c r="K143" s="7">
        <v>0</v>
      </c>
      <c r="L143" s="19"/>
      <c r="M143" s="20"/>
      <c r="N143" s="19"/>
      <c r="O143" s="9">
        <f t="shared" si="45"/>
        <v>0</v>
      </c>
      <c r="P143" s="79"/>
      <c r="Q143" s="9">
        <f t="shared" ref="Q143:Q149" si="54">O143*$C$342</f>
        <v>0</v>
      </c>
      <c r="R143" s="79"/>
      <c r="S143" s="9">
        <f t="shared" ref="S143:S149" si="55">O143*$C$343</f>
        <v>0</v>
      </c>
      <c r="T143" s="79"/>
      <c r="U143" s="9">
        <f t="shared" ref="U143:U149" si="56">O143*$C$344</f>
        <v>0</v>
      </c>
      <c r="V143" s="79"/>
      <c r="W143" s="9">
        <f t="shared" ref="W143:W149" si="57">O143*$C$345</f>
        <v>0</v>
      </c>
      <c r="X143" s="79"/>
      <c r="Y143" s="9">
        <f t="shared" ref="Y143:Y149" si="58">O143*$C$346</f>
        <v>0</v>
      </c>
      <c r="Z143" s="79"/>
      <c r="AA143" s="9">
        <f t="shared" ref="AA143:AA149" si="59">O143*$C$347</f>
        <v>0</v>
      </c>
      <c r="AB143" s="141" t="s">
        <v>55</v>
      </c>
      <c r="AC143" s="9">
        <f t="shared" si="52"/>
        <v>0</v>
      </c>
    </row>
    <row r="144" spans="1:29" x14ac:dyDescent="0.25">
      <c r="A144" s="49">
        <f t="shared" si="53"/>
        <v>115</v>
      </c>
      <c r="B144" s="49"/>
      <c r="C144" s="71">
        <v>341</v>
      </c>
      <c r="D144" s="72"/>
      <c r="E144" s="73" t="s">
        <v>56</v>
      </c>
      <c r="F144" s="73"/>
      <c r="G144" s="144"/>
      <c r="H144" s="73"/>
      <c r="I144" s="7">
        <v>445932.39</v>
      </c>
      <c r="J144" s="74"/>
      <c r="K144" s="7">
        <v>0</v>
      </c>
      <c r="L144" s="19"/>
      <c r="M144" s="20"/>
      <c r="N144" s="19"/>
      <c r="O144" s="9">
        <f t="shared" si="45"/>
        <v>445932.39</v>
      </c>
      <c r="P144" s="79"/>
      <c r="Q144" s="9">
        <f t="shared" si="54"/>
        <v>389603.87016371067</v>
      </c>
      <c r="R144" s="79"/>
      <c r="S144" s="9">
        <f t="shared" si="55"/>
        <v>21101.972879933142</v>
      </c>
      <c r="T144" s="79"/>
      <c r="U144" s="9">
        <f t="shared" si="56"/>
        <v>14903.061301977901</v>
      </c>
      <c r="V144" s="79"/>
      <c r="W144" s="9">
        <f t="shared" si="57"/>
        <v>19379.36284891819</v>
      </c>
      <c r="X144" s="79"/>
      <c r="Y144" s="9">
        <f t="shared" si="58"/>
        <v>0</v>
      </c>
      <c r="Z144" s="79"/>
      <c r="AA144" s="9">
        <f t="shared" si="59"/>
        <v>944.12280546011721</v>
      </c>
      <c r="AB144" s="141" t="s">
        <v>55</v>
      </c>
      <c r="AC144" s="9">
        <f t="shared" si="52"/>
        <v>445932.39</v>
      </c>
    </row>
    <row r="145" spans="1:29" x14ac:dyDescent="0.25">
      <c r="A145" s="49">
        <f t="shared" si="53"/>
        <v>116</v>
      </c>
      <c r="B145" s="49"/>
      <c r="C145" s="71">
        <v>342</v>
      </c>
      <c r="D145" s="72"/>
      <c r="E145" s="73" t="s">
        <v>94</v>
      </c>
      <c r="F145" s="73"/>
      <c r="G145" s="144"/>
      <c r="H145" s="73"/>
      <c r="I145" s="7">
        <v>860982.9</v>
      </c>
      <c r="J145" s="74"/>
      <c r="K145" s="7">
        <v>0</v>
      </c>
      <c r="L145" s="19"/>
      <c r="M145" s="20"/>
      <c r="N145" s="19"/>
      <c r="O145" s="9">
        <f t="shared" si="45"/>
        <v>860982.9</v>
      </c>
      <c r="P145" s="79"/>
      <c r="Q145" s="9">
        <f t="shared" si="54"/>
        <v>752226.7444730245</v>
      </c>
      <c r="R145" s="79"/>
      <c r="S145" s="9">
        <f t="shared" si="55"/>
        <v>40742.583883368927</v>
      </c>
      <c r="T145" s="79"/>
      <c r="U145" s="9">
        <f t="shared" si="56"/>
        <v>28774.050117002509</v>
      </c>
      <c r="V145" s="79"/>
      <c r="W145" s="9">
        <f t="shared" si="57"/>
        <v>37416.658668400036</v>
      </c>
      <c r="X145" s="79"/>
      <c r="Y145" s="9">
        <f t="shared" si="58"/>
        <v>0</v>
      </c>
      <c r="Z145" s="79"/>
      <c r="AA145" s="9">
        <f t="shared" si="59"/>
        <v>1822.8628582041047</v>
      </c>
      <c r="AB145" s="141" t="s">
        <v>55</v>
      </c>
      <c r="AC145" s="9">
        <f t="shared" si="52"/>
        <v>860982.9</v>
      </c>
    </row>
    <row r="146" spans="1:29" x14ac:dyDescent="0.25">
      <c r="A146" s="49">
        <f t="shared" si="53"/>
        <v>117</v>
      </c>
      <c r="B146" s="49"/>
      <c r="C146" s="71">
        <v>343</v>
      </c>
      <c r="D146" s="72"/>
      <c r="E146" s="73" t="s">
        <v>87</v>
      </c>
      <c r="F146" s="73"/>
      <c r="G146" s="144"/>
      <c r="H146" s="73"/>
      <c r="I146" s="7">
        <v>17116169.760000002</v>
      </c>
      <c r="J146" s="74"/>
      <c r="K146" s="7">
        <v>0</v>
      </c>
      <c r="L146" s="19"/>
      <c r="M146" s="20"/>
      <c r="N146" s="19"/>
      <c r="O146" s="9">
        <f t="shared" si="45"/>
        <v>17116169.760000002</v>
      </c>
      <c r="P146" s="79"/>
      <c r="Q146" s="9">
        <f t="shared" si="54"/>
        <v>14954118.898775376</v>
      </c>
      <c r="R146" s="79"/>
      <c r="S146" s="9">
        <f t="shared" si="55"/>
        <v>809954.50921125466</v>
      </c>
      <c r="T146" s="79"/>
      <c r="U146" s="9">
        <f t="shared" si="56"/>
        <v>572022.42516705371</v>
      </c>
      <c r="V146" s="79"/>
      <c r="W146" s="9">
        <f t="shared" si="57"/>
        <v>743835.77376543789</v>
      </c>
      <c r="X146" s="79"/>
      <c r="Y146" s="9">
        <f t="shared" si="58"/>
        <v>0</v>
      </c>
      <c r="Z146" s="79"/>
      <c r="AA146" s="9">
        <f t="shared" si="59"/>
        <v>36238.153080880315</v>
      </c>
      <c r="AB146" s="141" t="s">
        <v>55</v>
      </c>
      <c r="AC146" s="9">
        <f t="shared" si="52"/>
        <v>17116169.760000005</v>
      </c>
    </row>
    <row r="147" spans="1:29" x14ac:dyDescent="0.25">
      <c r="A147" s="49">
        <f t="shared" si="53"/>
        <v>118</v>
      </c>
      <c r="B147" s="49"/>
      <c r="C147" s="71">
        <v>344</v>
      </c>
      <c r="D147" s="72"/>
      <c r="E147" s="73" t="s">
        <v>88</v>
      </c>
      <c r="F147" s="73"/>
      <c r="G147" s="144"/>
      <c r="H147" s="73"/>
      <c r="I147" s="7">
        <v>1194277.7</v>
      </c>
      <c r="J147" s="74"/>
      <c r="K147" s="7">
        <v>0</v>
      </c>
      <c r="L147" s="19"/>
      <c r="M147" s="20"/>
      <c r="N147" s="19"/>
      <c r="O147" s="9">
        <f t="shared" si="45"/>
        <v>1194277.7</v>
      </c>
      <c r="P147" s="79"/>
      <c r="Q147" s="9">
        <f t="shared" si="54"/>
        <v>1043420.9857916242</v>
      </c>
      <c r="R147" s="79"/>
      <c r="S147" s="9">
        <f t="shared" si="55"/>
        <v>56514.431787538299</v>
      </c>
      <c r="T147" s="79"/>
      <c r="U147" s="9">
        <f t="shared" si="56"/>
        <v>39912.762951991826</v>
      </c>
      <c r="V147" s="79"/>
      <c r="W147" s="9">
        <f t="shared" si="57"/>
        <v>51901.008784473946</v>
      </c>
      <c r="X147" s="79"/>
      <c r="Y147" s="9">
        <f t="shared" si="58"/>
        <v>0</v>
      </c>
      <c r="Z147" s="79"/>
      <c r="AA147" s="9">
        <f t="shared" si="59"/>
        <v>2528.5106843718081</v>
      </c>
      <c r="AB147" s="141" t="s">
        <v>55</v>
      </c>
      <c r="AC147" s="9">
        <f t="shared" si="52"/>
        <v>1194277.6999999997</v>
      </c>
    </row>
    <row r="148" spans="1:29" x14ac:dyDescent="0.25">
      <c r="A148" s="49">
        <f t="shared" si="53"/>
        <v>119</v>
      </c>
      <c r="B148" s="49"/>
      <c r="C148" s="71">
        <v>345</v>
      </c>
      <c r="D148" s="72"/>
      <c r="E148" s="73" t="s">
        <v>59</v>
      </c>
      <c r="F148" s="73"/>
      <c r="G148" s="144"/>
      <c r="H148" s="73"/>
      <c r="I148" s="7">
        <v>1724106.2899999998</v>
      </c>
      <c r="J148" s="74"/>
      <c r="K148" s="7">
        <v>0</v>
      </c>
      <c r="L148" s="19"/>
      <c r="M148" s="20"/>
      <c r="N148" s="19"/>
      <c r="O148" s="9">
        <f t="shared" si="45"/>
        <v>1724106.2899999998</v>
      </c>
      <c r="P148" s="79"/>
      <c r="Q148" s="9">
        <f t="shared" si="54"/>
        <v>1506323.6002157116</v>
      </c>
      <c r="R148" s="79"/>
      <c r="S148" s="9">
        <f t="shared" si="55"/>
        <v>81586.457924041213</v>
      </c>
      <c r="T148" s="79"/>
      <c r="U148" s="9">
        <f t="shared" si="56"/>
        <v>57619.635413780292</v>
      </c>
      <c r="V148" s="79"/>
      <c r="W148" s="9">
        <f t="shared" si="57"/>
        <v>74926.338909833765</v>
      </c>
      <c r="X148" s="79"/>
      <c r="Y148" s="9">
        <f t="shared" si="58"/>
        <v>0</v>
      </c>
      <c r="Z148" s="79"/>
      <c r="AA148" s="9">
        <f t="shared" si="59"/>
        <v>3650.2575366329279</v>
      </c>
      <c r="AB148" s="141" t="s">
        <v>55</v>
      </c>
      <c r="AC148" s="9">
        <f t="shared" si="52"/>
        <v>1724106.2899999998</v>
      </c>
    </row>
    <row r="149" spans="1:29" x14ac:dyDescent="0.25">
      <c r="A149" s="49">
        <f t="shared" si="53"/>
        <v>120</v>
      </c>
      <c r="B149" s="49"/>
      <c r="C149" s="71">
        <v>346</v>
      </c>
      <c r="D149" s="72"/>
      <c r="E149" s="73" t="s">
        <v>82</v>
      </c>
      <c r="F149" s="73"/>
      <c r="G149" s="144"/>
      <c r="H149" s="73"/>
      <c r="I149" s="7">
        <v>470138.48</v>
      </c>
      <c r="J149" s="74"/>
      <c r="K149" s="7">
        <v>0</v>
      </c>
      <c r="L149" s="19"/>
      <c r="M149" s="20"/>
      <c r="N149" s="19"/>
      <c r="O149" s="9">
        <f t="shared" si="45"/>
        <v>470138.48</v>
      </c>
      <c r="P149" s="79"/>
      <c r="Q149" s="9">
        <f t="shared" si="54"/>
        <v>410752.33696499211</v>
      </c>
      <c r="R149" s="79"/>
      <c r="S149" s="9">
        <f t="shared" si="55"/>
        <v>22247.429604234374</v>
      </c>
      <c r="T149" s="79"/>
      <c r="U149" s="9">
        <f t="shared" si="56"/>
        <v>15712.028874733031</v>
      </c>
      <c r="V149" s="79"/>
      <c r="W149" s="9">
        <f t="shared" si="57"/>
        <v>20431.312901847894</v>
      </c>
      <c r="X149" s="79"/>
      <c r="Y149" s="9">
        <f t="shared" si="58"/>
        <v>0</v>
      </c>
      <c r="Z149" s="79"/>
      <c r="AA149" s="9">
        <f t="shared" si="59"/>
        <v>995.37165419258997</v>
      </c>
      <c r="AB149" s="141" t="s">
        <v>55</v>
      </c>
      <c r="AC149" s="9">
        <f t="shared" si="52"/>
        <v>470138.47999999992</v>
      </c>
    </row>
    <row r="150" spans="1:29" x14ac:dyDescent="0.25">
      <c r="A150" s="49"/>
      <c r="B150" s="49"/>
      <c r="C150" s="71"/>
      <c r="D150" s="72"/>
      <c r="E150" s="73"/>
      <c r="F150" s="73"/>
      <c r="G150" s="144"/>
      <c r="H150" s="73"/>
      <c r="I150" s="7"/>
      <c r="J150" s="74"/>
      <c r="K150" s="7"/>
      <c r="L150" s="19"/>
      <c r="M150" s="20"/>
      <c r="N150" s="19"/>
      <c r="O150" s="9"/>
      <c r="P150" s="79"/>
      <c r="Q150" s="9"/>
      <c r="R150" s="79"/>
      <c r="S150" s="9"/>
      <c r="T150" s="79"/>
      <c r="U150" s="9"/>
      <c r="V150" s="79"/>
      <c r="W150" s="9"/>
      <c r="X150" s="79"/>
      <c r="Y150" s="9"/>
      <c r="Z150" s="79"/>
      <c r="AA150" s="9"/>
      <c r="AB150" s="141"/>
      <c r="AC150" s="9"/>
    </row>
    <row r="151" spans="1:29" x14ac:dyDescent="0.25">
      <c r="A151" s="49">
        <f>+A149+1</f>
        <v>121</v>
      </c>
      <c r="B151" s="49"/>
      <c r="C151" s="71"/>
      <c r="D151" s="72"/>
      <c r="E151" s="84" t="s">
        <v>99</v>
      </c>
      <c r="F151" s="73"/>
      <c r="G151" s="145"/>
      <c r="H151" s="73"/>
      <c r="I151" s="7"/>
      <c r="J151" s="74"/>
      <c r="K151" s="7"/>
      <c r="L151" s="19"/>
      <c r="M151" s="20"/>
      <c r="N151" s="19"/>
      <c r="O151" s="9"/>
      <c r="P151" s="79"/>
      <c r="Q151" s="9"/>
      <c r="R151" s="79"/>
      <c r="S151" s="9"/>
      <c r="T151" s="79"/>
      <c r="U151" s="9"/>
      <c r="V151" s="79"/>
      <c r="W151" s="9"/>
      <c r="X151" s="79"/>
      <c r="Y151" s="9"/>
      <c r="Z151" s="79"/>
      <c r="AA151" s="9"/>
      <c r="AB151" s="141"/>
      <c r="AC151" s="9"/>
    </row>
    <row r="152" spans="1:29" x14ac:dyDescent="0.25">
      <c r="A152" s="49">
        <f>+A151+1</f>
        <v>122</v>
      </c>
      <c r="B152" s="49"/>
      <c r="C152" s="71">
        <v>340</v>
      </c>
      <c r="D152" s="72"/>
      <c r="E152" s="73" t="s">
        <v>54</v>
      </c>
      <c r="F152" s="73"/>
      <c r="G152" s="1" t="s">
        <v>39</v>
      </c>
      <c r="H152" s="73"/>
      <c r="I152" s="7">
        <v>0</v>
      </c>
      <c r="J152" s="74"/>
      <c r="K152" s="7">
        <v>0</v>
      </c>
      <c r="L152" s="19"/>
      <c r="M152" s="20"/>
      <c r="N152" s="19"/>
      <c r="O152" s="9">
        <f t="shared" si="45"/>
        <v>0</v>
      </c>
      <c r="P152" s="79"/>
      <c r="Q152" s="9">
        <f>O152*$C$342</f>
        <v>0</v>
      </c>
      <c r="R152" s="79"/>
      <c r="S152" s="9">
        <f>O152*$C$343</f>
        <v>0</v>
      </c>
      <c r="T152" s="79"/>
      <c r="U152" s="9">
        <f>O152*$C$344</f>
        <v>0</v>
      </c>
      <c r="V152" s="79"/>
      <c r="W152" s="9">
        <f>O152*$C$345</f>
        <v>0</v>
      </c>
      <c r="X152" s="79"/>
      <c r="Y152" s="9">
        <f>O152*$C$346</f>
        <v>0</v>
      </c>
      <c r="Z152" s="79"/>
      <c r="AA152" s="9">
        <f>O152*$C$347</f>
        <v>0</v>
      </c>
      <c r="AB152" s="141" t="s">
        <v>55</v>
      </c>
      <c r="AC152" s="9">
        <f t="shared" si="52"/>
        <v>0</v>
      </c>
    </row>
    <row r="153" spans="1:29" x14ac:dyDescent="0.25">
      <c r="A153" s="49">
        <f>A152+1</f>
        <v>123</v>
      </c>
      <c r="B153" s="49"/>
      <c r="C153" s="85">
        <v>345.02</v>
      </c>
      <c r="D153" s="72"/>
      <c r="E153" s="73" t="s">
        <v>77</v>
      </c>
      <c r="F153" s="73"/>
      <c r="G153" s="1"/>
      <c r="H153" s="73"/>
      <c r="I153" s="7">
        <v>2414.1999999999998</v>
      </c>
      <c r="J153" s="74"/>
      <c r="K153" s="7">
        <v>0</v>
      </c>
      <c r="L153" s="19"/>
      <c r="M153" s="20"/>
      <c r="N153" s="19"/>
      <c r="O153" s="9">
        <f>+I153+K153</f>
        <v>2414.1999999999998</v>
      </c>
      <c r="P153" s="79"/>
      <c r="Q153" s="9">
        <f>O153*$C$342</f>
        <v>2109.2472411551676</v>
      </c>
      <c r="R153" s="79"/>
      <c r="S153" s="9">
        <f>O153*$C$343</f>
        <v>114.24239205125824</v>
      </c>
      <c r="T153" s="79"/>
      <c r="U153" s="9">
        <f>O153*$C$344</f>
        <v>80.682568483610368</v>
      </c>
      <c r="V153" s="79"/>
      <c r="W153" s="9">
        <f>O153*$C$345</f>
        <v>104.91648249605348</v>
      </c>
      <c r="X153" s="79"/>
      <c r="Y153" s="9">
        <f>O153*$C$346</f>
        <v>0</v>
      </c>
      <c r="Z153" s="79"/>
      <c r="AA153" s="9">
        <f>O153*$C$347</f>
        <v>5.1113158139102985</v>
      </c>
      <c r="AB153" s="141" t="s">
        <v>55</v>
      </c>
      <c r="AC153" s="9">
        <f>SUM(Q153:AB153)</f>
        <v>2414.1999999999998</v>
      </c>
    </row>
    <row r="154" spans="1:29" x14ac:dyDescent="0.25">
      <c r="A154" s="49"/>
      <c r="B154" s="49"/>
      <c r="C154" s="71"/>
      <c r="D154" s="72"/>
      <c r="E154" s="73"/>
      <c r="F154" s="73"/>
      <c r="G154" s="144"/>
      <c r="H154" s="73"/>
      <c r="I154" s="7"/>
      <c r="J154" s="74"/>
      <c r="K154" s="7"/>
      <c r="L154" s="19"/>
      <c r="M154" s="20"/>
      <c r="N154" s="19"/>
      <c r="O154" s="9"/>
      <c r="P154" s="79"/>
      <c r="Q154" s="9"/>
      <c r="R154" s="79"/>
      <c r="S154" s="9"/>
      <c r="T154" s="79"/>
      <c r="U154" s="9"/>
      <c r="V154" s="79"/>
      <c r="W154" s="9"/>
      <c r="X154" s="79"/>
      <c r="Y154" s="9"/>
      <c r="Z154" s="79"/>
      <c r="AA154" s="9"/>
      <c r="AB154" s="141"/>
      <c r="AC154" s="9"/>
    </row>
    <row r="155" spans="1:29" x14ac:dyDescent="0.25">
      <c r="A155" s="49">
        <f>+A153+1</f>
        <v>124</v>
      </c>
      <c r="B155" s="49"/>
      <c r="C155" s="71"/>
      <c r="D155" s="72"/>
      <c r="E155" s="84" t="s">
        <v>100</v>
      </c>
      <c r="F155" s="73"/>
      <c r="G155" s="145"/>
      <c r="H155" s="73"/>
      <c r="I155" s="7"/>
      <c r="J155" s="74"/>
      <c r="K155" s="7"/>
      <c r="L155" s="19"/>
      <c r="M155" s="20"/>
      <c r="N155" s="19"/>
      <c r="O155" s="9"/>
      <c r="P155" s="79"/>
      <c r="Q155" s="9"/>
      <c r="R155" s="79"/>
      <c r="S155" s="9"/>
      <c r="T155" s="79"/>
      <c r="U155" s="9"/>
      <c r="V155" s="79"/>
      <c r="W155" s="9"/>
      <c r="X155" s="79"/>
      <c r="Y155" s="9"/>
      <c r="Z155" s="79"/>
      <c r="AA155" s="9"/>
      <c r="AB155" s="141"/>
      <c r="AC155" s="9"/>
    </row>
    <row r="156" spans="1:29" x14ac:dyDescent="0.25">
      <c r="A156" s="49">
        <f t="shared" ref="A156:A163" si="60">+A155+1</f>
        <v>125</v>
      </c>
      <c r="B156" s="49"/>
      <c r="C156" s="71">
        <v>340</v>
      </c>
      <c r="D156" s="72"/>
      <c r="E156" s="73" t="s">
        <v>54</v>
      </c>
      <c r="F156" s="73"/>
      <c r="G156" s="1" t="s">
        <v>39</v>
      </c>
      <c r="H156" s="73"/>
      <c r="I156" s="7">
        <v>0</v>
      </c>
      <c r="J156" s="74"/>
      <c r="K156" s="7">
        <v>0</v>
      </c>
      <c r="L156" s="19"/>
      <c r="M156" s="20"/>
      <c r="N156" s="19"/>
      <c r="O156" s="9">
        <f t="shared" si="45"/>
        <v>0</v>
      </c>
      <c r="P156" s="79"/>
      <c r="Q156" s="9">
        <f t="shared" ref="Q156:Q163" si="61">O156*$C$342</f>
        <v>0</v>
      </c>
      <c r="R156" s="79"/>
      <c r="S156" s="9">
        <f t="shared" ref="S156:S163" si="62">O156*$C$343</f>
        <v>0</v>
      </c>
      <c r="T156" s="79"/>
      <c r="U156" s="9">
        <f t="shared" ref="U156:U163" si="63">O156*$C$344</f>
        <v>0</v>
      </c>
      <c r="V156" s="79"/>
      <c r="W156" s="9">
        <f t="shared" ref="W156:W163" si="64">O156*$C$345</f>
        <v>0</v>
      </c>
      <c r="X156" s="79"/>
      <c r="Y156" s="9">
        <f t="shared" ref="Y156:Y163" si="65">O156*$C$346</f>
        <v>0</v>
      </c>
      <c r="Z156" s="79"/>
      <c r="AA156" s="9">
        <f t="shared" ref="AA156:AA163" si="66">O156*$C$347</f>
        <v>0</v>
      </c>
      <c r="AB156" s="141" t="s">
        <v>55</v>
      </c>
      <c r="AC156" s="9">
        <f t="shared" si="52"/>
        <v>0</v>
      </c>
    </row>
    <row r="157" spans="1:29" x14ac:dyDescent="0.25">
      <c r="A157" s="49">
        <f t="shared" si="60"/>
        <v>126</v>
      </c>
      <c r="B157" s="49"/>
      <c r="C157" s="71">
        <v>341</v>
      </c>
      <c r="D157" s="72"/>
      <c r="E157" s="73" t="s">
        <v>56</v>
      </c>
      <c r="F157" s="73"/>
      <c r="G157" s="144"/>
      <c r="H157" s="73"/>
      <c r="I157" s="7">
        <v>6091386.4400000004</v>
      </c>
      <c r="J157" s="74"/>
      <c r="K157" s="7">
        <v>0</v>
      </c>
      <c r="L157" s="19"/>
      <c r="M157" s="20"/>
      <c r="N157" s="19"/>
      <c r="O157" s="9">
        <f t="shared" si="45"/>
        <v>6091386.4400000004</v>
      </c>
      <c r="P157" s="79"/>
      <c r="Q157" s="9">
        <f t="shared" si="61"/>
        <v>5321945.175784939</v>
      </c>
      <c r="R157" s="79"/>
      <c r="S157" s="9">
        <f t="shared" si="62"/>
        <v>288250.58313901012</v>
      </c>
      <c r="T157" s="79"/>
      <c r="U157" s="9">
        <f t="shared" si="63"/>
        <v>203574.14613761727</v>
      </c>
      <c r="V157" s="79"/>
      <c r="W157" s="9">
        <f t="shared" si="64"/>
        <v>264719.92329092766</v>
      </c>
      <c r="X157" s="79"/>
      <c r="Y157" s="9">
        <f t="shared" si="65"/>
        <v>0</v>
      </c>
      <c r="Z157" s="79"/>
      <c r="AA157" s="9">
        <f t="shared" si="66"/>
        <v>12896.611647506736</v>
      </c>
      <c r="AB157" s="141" t="s">
        <v>55</v>
      </c>
      <c r="AC157" s="9">
        <f t="shared" si="52"/>
        <v>6091386.4400000013</v>
      </c>
    </row>
    <row r="158" spans="1:29" x14ac:dyDescent="0.25">
      <c r="A158" s="49">
        <f t="shared" si="60"/>
        <v>127</v>
      </c>
      <c r="B158" s="49"/>
      <c r="C158" s="71">
        <v>342</v>
      </c>
      <c r="D158" s="72"/>
      <c r="E158" s="73" t="s">
        <v>94</v>
      </c>
      <c r="F158" s="73"/>
      <c r="G158" s="144"/>
      <c r="H158" s="73"/>
      <c r="I158" s="7">
        <v>619012.91</v>
      </c>
      <c r="J158" s="74"/>
      <c r="K158" s="7">
        <v>0</v>
      </c>
      <c r="L158" s="19"/>
      <c r="M158" s="20"/>
      <c r="N158" s="19"/>
      <c r="O158" s="9">
        <f t="shared" si="45"/>
        <v>619012.91</v>
      </c>
      <c r="P158" s="79"/>
      <c r="Q158" s="9">
        <f t="shared" si="61"/>
        <v>540821.50304735824</v>
      </c>
      <c r="R158" s="79"/>
      <c r="S158" s="9">
        <f t="shared" si="62"/>
        <v>29292.318593741296</v>
      </c>
      <c r="T158" s="79"/>
      <c r="U158" s="9">
        <f t="shared" si="63"/>
        <v>20687.41260182004</v>
      </c>
      <c r="V158" s="79"/>
      <c r="W158" s="9">
        <f t="shared" si="64"/>
        <v>26901.108912619558</v>
      </c>
      <c r="X158" s="79"/>
      <c r="Y158" s="9">
        <f t="shared" si="65"/>
        <v>0</v>
      </c>
      <c r="Z158" s="79"/>
      <c r="AA158" s="9">
        <f t="shared" si="66"/>
        <v>1310.566844460953</v>
      </c>
      <c r="AB158" s="141" t="s">
        <v>55</v>
      </c>
      <c r="AC158" s="9">
        <f t="shared" si="52"/>
        <v>619012.91</v>
      </c>
    </row>
    <row r="159" spans="1:29" x14ac:dyDescent="0.25">
      <c r="A159" s="49">
        <f t="shared" si="60"/>
        <v>128</v>
      </c>
      <c r="B159" s="49"/>
      <c r="C159" s="71">
        <v>343</v>
      </c>
      <c r="D159" s="72"/>
      <c r="E159" s="73" t="s">
        <v>87</v>
      </c>
      <c r="F159" s="73"/>
      <c r="G159" s="144"/>
      <c r="H159" s="73"/>
      <c r="I159" s="7">
        <v>4036493.91</v>
      </c>
      <c r="J159" s="74"/>
      <c r="K159" s="7">
        <v>0</v>
      </c>
      <c r="L159" s="19"/>
      <c r="M159" s="20"/>
      <c r="N159" s="19"/>
      <c r="O159" s="9">
        <f t="shared" si="45"/>
        <v>4036493.91</v>
      </c>
      <c r="P159" s="79"/>
      <c r="Q159" s="9">
        <f t="shared" si="61"/>
        <v>3526619.0222877711</v>
      </c>
      <c r="R159" s="79"/>
      <c r="S159" s="9">
        <f t="shared" si="62"/>
        <v>191010.98491373388</v>
      </c>
      <c r="T159" s="79"/>
      <c r="U159" s="9">
        <f t="shared" si="63"/>
        <v>134899.63396870648</v>
      </c>
      <c r="V159" s="79"/>
      <c r="W159" s="9">
        <f t="shared" si="64"/>
        <v>175418.25145138823</v>
      </c>
      <c r="X159" s="79"/>
      <c r="Y159" s="9">
        <f t="shared" si="65"/>
        <v>0</v>
      </c>
      <c r="Z159" s="79"/>
      <c r="AA159" s="9">
        <f t="shared" si="66"/>
        <v>8546.0173784009676</v>
      </c>
      <c r="AB159" s="141" t="s">
        <v>55</v>
      </c>
      <c r="AC159" s="9">
        <f t="shared" si="52"/>
        <v>4036493.91</v>
      </c>
    </row>
    <row r="160" spans="1:29" x14ac:dyDescent="0.25">
      <c r="A160" s="49">
        <f t="shared" si="60"/>
        <v>129</v>
      </c>
      <c r="B160" s="49"/>
      <c r="C160" s="71">
        <v>344</v>
      </c>
      <c r="D160" s="72"/>
      <c r="E160" s="73" t="s">
        <v>88</v>
      </c>
      <c r="F160" s="73"/>
      <c r="G160" s="144"/>
      <c r="H160" s="73"/>
      <c r="I160" s="7">
        <v>1219228.53</v>
      </c>
      <c r="J160" s="74"/>
      <c r="K160" s="7">
        <v>0</v>
      </c>
      <c r="L160" s="19"/>
      <c r="M160" s="20"/>
      <c r="N160" s="19"/>
      <c r="O160" s="9">
        <f t="shared" si="45"/>
        <v>1219228.53</v>
      </c>
      <c r="P160" s="79"/>
      <c r="Q160" s="9">
        <f t="shared" si="61"/>
        <v>1065220.1198078746</v>
      </c>
      <c r="R160" s="79"/>
      <c r="S160" s="9">
        <f t="shared" si="62"/>
        <v>57695.130363822085</v>
      </c>
      <c r="T160" s="79"/>
      <c r="U160" s="9">
        <f t="shared" si="63"/>
        <v>40746.619736930079</v>
      </c>
      <c r="V160" s="79"/>
      <c r="W160" s="9">
        <f t="shared" si="64"/>
        <v>52985.323803510073</v>
      </c>
      <c r="X160" s="79"/>
      <c r="Y160" s="9">
        <f t="shared" si="65"/>
        <v>0</v>
      </c>
      <c r="Z160" s="79"/>
      <c r="AA160" s="9">
        <f t="shared" si="66"/>
        <v>2581.336287863312</v>
      </c>
      <c r="AB160" s="141" t="s">
        <v>55</v>
      </c>
      <c r="AC160" s="9">
        <f t="shared" si="52"/>
        <v>1219228.53</v>
      </c>
    </row>
    <row r="161" spans="1:29" x14ac:dyDescent="0.25">
      <c r="A161" s="49">
        <f t="shared" si="60"/>
        <v>130</v>
      </c>
      <c r="B161" s="49"/>
      <c r="C161" s="71">
        <v>345</v>
      </c>
      <c r="D161" s="72"/>
      <c r="E161" s="73" t="s">
        <v>59</v>
      </c>
      <c r="F161" s="73"/>
      <c r="G161" s="144"/>
      <c r="H161" s="73"/>
      <c r="I161" s="7">
        <v>687538.18</v>
      </c>
      <c r="J161" s="74"/>
      <c r="K161" s="7">
        <v>0</v>
      </c>
      <c r="L161" s="19"/>
      <c r="M161" s="20"/>
      <c r="N161" s="19"/>
      <c r="O161" s="9">
        <f t="shared" si="45"/>
        <v>687538.18</v>
      </c>
      <c r="P161" s="79"/>
      <c r="Q161" s="9">
        <f t="shared" si="61"/>
        <v>600690.91597789968</v>
      </c>
      <c r="R161" s="79"/>
      <c r="S161" s="9">
        <f t="shared" si="62"/>
        <v>32535.003856254065</v>
      </c>
      <c r="T161" s="79"/>
      <c r="U161" s="9">
        <f t="shared" si="63"/>
        <v>22977.527252483986</v>
      </c>
      <c r="V161" s="79"/>
      <c r="W161" s="9">
        <f t="shared" si="64"/>
        <v>29879.085174110875</v>
      </c>
      <c r="X161" s="79"/>
      <c r="Y161" s="9">
        <f t="shared" si="65"/>
        <v>0</v>
      </c>
      <c r="Z161" s="79"/>
      <c r="AA161" s="9">
        <f t="shared" si="66"/>
        <v>1455.6477392515558</v>
      </c>
      <c r="AB161" s="141" t="s">
        <v>55</v>
      </c>
      <c r="AC161" s="9">
        <f t="shared" si="52"/>
        <v>687538.18000000017</v>
      </c>
    </row>
    <row r="162" spans="1:29" x14ac:dyDescent="0.25">
      <c r="A162" s="49">
        <f t="shared" si="60"/>
        <v>131</v>
      </c>
      <c r="B162" s="49"/>
      <c r="C162" s="85">
        <v>345.02</v>
      </c>
      <c r="D162" s="72"/>
      <c r="E162" s="73" t="s">
        <v>77</v>
      </c>
      <c r="F162" s="73"/>
      <c r="G162" s="144"/>
      <c r="H162" s="73"/>
      <c r="I162" s="7">
        <v>22566.76</v>
      </c>
      <c r="J162" s="74"/>
      <c r="K162" s="7">
        <v>0</v>
      </c>
      <c r="L162" s="19"/>
      <c r="M162" s="20"/>
      <c r="N162" s="19"/>
      <c r="O162" s="9">
        <f>+I162+K162</f>
        <v>22566.76</v>
      </c>
      <c r="P162" s="79"/>
      <c r="Q162" s="9">
        <f t="shared" si="61"/>
        <v>19716.210865632835</v>
      </c>
      <c r="R162" s="79"/>
      <c r="S162" s="9">
        <f t="shared" si="62"/>
        <v>1067.8819663849938</v>
      </c>
      <c r="T162" s="79"/>
      <c r="U162" s="9">
        <f t="shared" si="63"/>
        <v>754.18116111059521</v>
      </c>
      <c r="V162" s="79"/>
      <c r="W162" s="9">
        <f t="shared" si="64"/>
        <v>980.70792831274946</v>
      </c>
      <c r="X162" s="79"/>
      <c r="Y162" s="9">
        <f t="shared" si="65"/>
        <v>0</v>
      </c>
      <c r="Z162" s="79"/>
      <c r="AA162" s="9">
        <f t="shared" si="66"/>
        <v>47.778078558826266</v>
      </c>
      <c r="AB162" s="141" t="s">
        <v>55</v>
      </c>
      <c r="AC162" s="9">
        <f>SUM(Q162:AB162)</f>
        <v>22566.76</v>
      </c>
    </row>
    <row r="163" spans="1:29" x14ac:dyDescent="0.25">
      <c r="A163" s="49">
        <f t="shared" si="60"/>
        <v>132</v>
      </c>
      <c r="B163" s="49"/>
      <c r="C163" s="71">
        <v>346</v>
      </c>
      <c r="D163" s="72"/>
      <c r="E163" s="73" t="s">
        <v>82</v>
      </c>
      <c r="F163" s="73"/>
      <c r="G163" s="144"/>
      <c r="H163" s="73"/>
      <c r="I163" s="7">
        <v>807116.28</v>
      </c>
      <c r="J163" s="74"/>
      <c r="K163" s="7">
        <v>0</v>
      </c>
      <c r="L163" s="19"/>
      <c r="M163" s="20"/>
      <c r="N163" s="19"/>
      <c r="O163" s="9">
        <f t="shared" si="45"/>
        <v>807116.28</v>
      </c>
      <c r="P163" s="79"/>
      <c r="Q163" s="9">
        <f t="shared" si="61"/>
        <v>705164.35543095937</v>
      </c>
      <c r="R163" s="79"/>
      <c r="S163" s="9">
        <f t="shared" si="62"/>
        <v>38193.560803045781</v>
      </c>
      <c r="T163" s="79"/>
      <c r="U163" s="9">
        <f t="shared" si="63"/>
        <v>26973.827576562358</v>
      </c>
      <c r="V163" s="79"/>
      <c r="W163" s="9">
        <f t="shared" si="64"/>
        <v>35075.719104837961</v>
      </c>
      <c r="X163" s="79"/>
      <c r="Y163" s="9">
        <f t="shared" si="65"/>
        <v>0</v>
      </c>
      <c r="Z163" s="79"/>
      <c r="AA163" s="9">
        <f t="shared" si="66"/>
        <v>1708.8170845946702</v>
      </c>
      <c r="AB163" s="141" t="s">
        <v>55</v>
      </c>
      <c r="AC163" s="9">
        <f t="shared" si="52"/>
        <v>807116.28000000014</v>
      </c>
    </row>
    <row r="164" spans="1:29" x14ac:dyDescent="0.25">
      <c r="A164" s="49"/>
      <c r="B164" s="49"/>
      <c r="C164" s="71"/>
      <c r="D164" s="72"/>
      <c r="E164" s="73"/>
      <c r="F164" s="73"/>
      <c r="G164" s="144"/>
      <c r="H164" s="73"/>
      <c r="I164" s="7"/>
      <c r="J164" s="74"/>
      <c r="K164" s="7"/>
      <c r="L164" s="19"/>
      <c r="M164" s="20"/>
      <c r="N164" s="19"/>
      <c r="O164" s="9"/>
      <c r="P164" s="79"/>
      <c r="Q164" s="9"/>
      <c r="R164" s="79"/>
      <c r="S164" s="9"/>
      <c r="T164" s="79"/>
      <c r="U164" s="9"/>
      <c r="V164" s="79"/>
      <c r="W164" s="9"/>
      <c r="X164" s="79"/>
      <c r="Y164" s="9"/>
      <c r="Z164" s="79"/>
      <c r="AA164" s="9"/>
      <c r="AB164" s="141"/>
      <c r="AC164" s="9"/>
    </row>
    <row r="165" spans="1:29" x14ac:dyDescent="0.25">
      <c r="A165" s="49">
        <f>+A163+1</f>
        <v>133</v>
      </c>
      <c r="B165" s="49"/>
      <c r="C165" s="71"/>
      <c r="D165" s="72"/>
      <c r="E165" s="84" t="s">
        <v>101</v>
      </c>
      <c r="F165" s="73"/>
      <c r="G165" s="145"/>
      <c r="H165" s="73"/>
      <c r="I165" s="7"/>
      <c r="J165" s="74"/>
      <c r="K165" s="7"/>
      <c r="L165" s="19"/>
      <c r="M165" s="20"/>
      <c r="N165" s="19"/>
      <c r="O165" s="9"/>
      <c r="P165" s="79"/>
      <c r="Q165" s="9"/>
      <c r="R165" s="79"/>
      <c r="S165" s="9"/>
      <c r="T165" s="79"/>
      <c r="U165" s="9"/>
      <c r="V165" s="79"/>
      <c r="W165" s="9"/>
      <c r="X165" s="79"/>
      <c r="Y165" s="9"/>
      <c r="Z165" s="79"/>
      <c r="AA165" s="9"/>
      <c r="AB165" s="141"/>
      <c r="AC165" s="9"/>
    </row>
    <row r="166" spans="1:29" x14ac:dyDescent="0.25">
      <c r="A166" s="49">
        <f>+A165+1</f>
        <v>134</v>
      </c>
      <c r="B166" s="49"/>
      <c r="C166" s="71">
        <v>340</v>
      </c>
      <c r="D166" s="72"/>
      <c r="E166" s="73" t="s">
        <v>54</v>
      </c>
      <c r="F166" s="73"/>
      <c r="G166" s="1" t="s">
        <v>39</v>
      </c>
      <c r="H166" s="73"/>
      <c r="I166" s="7">
        <v>0</v>
      </c>
      <c r="J166" s="74"/>
      <c r="K166" s="7">
        <v>0</v>
      </c>
      <c r="L166" s="19"/>
      <c r="M166" s="20"/>
      <c r="N166" s="19"/>
      <c r="O166" s="9">
        <f t="shared" si="45"/>
        <v>0</v>
      </c>
      <c r="P166" s="79"/>
      <c r="Q166" s="9">
        <f t="shared" ref="Q166:Q173" si="67">O166*$C$342</f>
        <v>0</v>
      </c>
      <c r="R166" s="79"/>
      <c r="S166" s="9">
        <f t="shared" ref="S166:S173" si="68">O166*$C$343</f>
        <v>0</v>
      </c>
      <c r="T166" s="79"/>
      <c r="U166" s="9">
        <f t="shared" ref="U166:U173" si="69">O166*$C$344</f>
        <v>0</v>
      </c>
      <c r="V166" s="79"/>
      <c r="W166" s="9">
        <f t="shared" ref="W166:W173" si="70">O166*$C$345</f>
        <v>0</v>
      </c>
      <c r="X166" s="79"/>
      <c r="Y166" s="9">
        <f t="shared" ref="Y166:Y173" si="71">O166*$C$346</f>
        <v>0</v>
      </c>
      <c r="Z166" s="79"/>
      <c r="AA166" s="9">
        <f t="shared" ref="AA166:AA173" si="72">O166*$C$347</f>
        <v>0</v>
      </c>
      <c r="AB166" s="141" t="s">
        <v>55</v>
      </c>
      <c r="AC166" s="9">
        <f t="shared" si="52"/>
        <v>0</v>
      </c>
    </row>
    <row r="167" spans="1:29" x14ac:dyDescent="0.25">
      <c r="A167" s="49">
        <f t="shared" ref="A167:A202" si="73">+A166+1</f>
        <v>135</v>
      </c>
      <c r="B167" s="49"/>
      <c r="C167" s="71">
        <v>341</v>
      </c>
      <c r="D167" s="72"/>
      <c r="E167" s="73" t="s">
        <v>56</v>
      </c>
      <c r="F167" s="73"/>
      <c r="G167" s="144"/>
      <c r="H167" s="73"/>
      <c r="I167" s="7">
        <v>4132308.24</v>
      </c>
      <c r="J167" s="74"/>
      <c r="K167" s="7">
        <v>0</v>
      </c>
      <c r="L167" s="19"/>
      <c r="M167" s="20"/>
      <c r="N167" s="19"/>
      <c r="O167" s="9">
        <f t="shared" si="45"/>
        <v>4132308.24</v>
      </c>
      <c r="P167" s="79"/>
      <c r="Q167" s="9">
        <f t="shared" si="67"/>
        <v>3610330.442723373</v>
      </c>
      <c r="R167" s="79"/>
      <c r="S167" s="9">
        <f t="shared" si="68"/>
        <v>195545.01616714644</v>
      </c>
      <c r="T167" s="79"/>
      <c r="U167" s="9">
        <f t="shared" si="69"/>
        <v>138101.74905525119</v>
      </c>
      <c r="V167" s="79"/>
      <c r="W167" s="9">
        <f t="shared" si="70"/>
        <v>179582.15770452225</v>
      </c>
      <c r="X167" s="79"/>
      <c r="Y167" s="9">
        <f t="shared" si="71"/>
        <v>0</v>
      </c>
      <c r="Z167" s="79"/>
      <c r="AA167" s="9">
        <f t="shared" si="72"/>
        <v>8748.8743497074956</v>
      </c>
      <c r="AB167" s="141" t="s">
        <v>55</v>
      </c>
      <c r="AC167" s="9">
        <f t="shared" si="52"/>
        <v>4132308.24</v>
      </c>
    </row>
    <row r="168" spans="1:29" x14ac:dyDescent="0.25">
      <c r="A168" s="49">
        <f t="shared" si="73"/>
        <v>136</v>
      </c>
      <c r="B168" s="49"/>
      <c r="C168" s="71">
        <v>342</v>
      </c>
      <c r="D168" s="72"/>
      <c r="E168" s="73" t="s">
        <v>94</v>
      </c>
      <c r="F168" s="73"/>
      <c r="G168" s="144"/>
      <c r="H168" s="73"/>
      <c r="I168" s="7">
        <v>304847.99</v>
      </c>
      <c r="J168" s="74"/>
      <c r="K168" s="7">
        <v>0</v>
      </c>
      <c r="L168" s="19"/>
      <c r="M168" s="20"/>
      <c r="N168" s="19"/>
      <c r="O168" s="9">
        <f t="shared" si="45"/>
        <v>304847.99</v>
      </c>
      <c r="P168" s="79"/>
      <c r="Q168" s="9">
        <f t="shared" si="67"/>
        <v>266340.72648463183</v>
      </c>
      <c r="R168" s="79"/>
      <c r="S168" s="9">
        <f t="shared" si="68"/>
        <v>14425.716009285912</v>
      </c>
      <c r="T168" s="79"/>
      <c r="U168" s="9">
        <f t="shared" si="69"/>
        <v>10188.0203919584</v>
      </c>
      <c r="V168" s="79"/>
      <c r="W168" s="9">
        <f t="shared" si="70"/>
        <v>13248.106539140124</v>
      </c>
      <c r="X168" s="79"/>
      <c r="Y168" s="9">
        <f t="shared" si="71"/>
        <v>0</v>
      </c>
      <c r="Z168" s="79"/>
      <c r="AA168" s="9">
        <f t="shared" si="72"/>
        <v>645.4205749837497</v>
      </c>
      <c r="AB168" s="141" t="s">
        <v>55</v>
      </c>
      <c r="AC168" s="9">
        <f t="shared" si="52"/>
        <v>304847.99000000005</v>
      </c>
    </row>
    <row r="169" spans="1:29" x14ac:dyDescent="0.25">
      <c r="A169" s="49">
        <f t="shared" si="73"/>
        <v>137</v>
      </c>
      <c r="B169" s="49"/>
      <c r="C169" s="71">
        <v>343</v>
      </c>
      <c r="D169" s="72"/>
      <c r="E169" s="73" t="s">
        <v>87</v>
      </c>
      <c r="F169" s="73"/>
      <c r="G169" s="144"/>
      <c r="H169" s="73"/>
      <c r="I169" s="7">
        <v>32053440.289999999</v>
      </c>
      <c r="J169" s="74"/>
      <c r="K169" s="7">
        <v>0</v>
      </c>
      <c r="L169" s="19"/>
      <c r="M169" s="20"/>
      <c r="N169" s="19"/>
      <c r="O169" s="9">
        <f t="shared" si="45"/>
        <v>32053440.289999999</v>
      </c>
      <c r="P169" s="79"/>
      <c r="Q169" s="9">
        <f t="shared" si="67"/>
        <v>28004569.008870184</v>
      </c>
      <c r="R169" s="79"/>
      <c r="S169" s="9">
        <f t="shared" si="68"/>
        <v>1516801.2974077445</v>
      </c>
      <c r="T169" s="79"/>
      <c r="U169" s="9">
        <f t="shared" si="69"/>
        <v>1071226.0340208933</v>
      </c>
      <c r="V169" s="79"/>
      <c r="W169" s="9">
        <f t="shared" si="70"/>
        <v>1392980.7833336429</v>
      </c>
      <c r="X169" s="79"/>
      <c r="Y169" s="9">
        <f t="shared" si="71"/>
        <v>0</v>
      </c>
      <c r="Z169" s="79"/>
      <c r="AA169" s="9">
        <f t="shared" si="72"/>
        <v>67863.166367536454</v>
      </c>
      <c r="AB169" s="141" t="s">
        <v>55</v>
      </c>
      <c r="AC169" s="9">
        <f t="shared" si="52"/>
        <v>32053440.290000007</v>
      </c>
    </row>
    <row r="170" spans="1:29" x14ac:dyDescent="0.25">
      <c r="A170" s="49">
        <f t="shared" si="73"/>
        <v>138</v>
      </c>
      <c r="B170" s="49"/>
      <c r="C170" s="71">
        <v>344</v>
      </c>
      <c r="D170" s="72"/>
      <c r="E170" s="73" t="s">
        <v>88</v>
      </c>
      <c r="F170" s="73"/>
      <c r="G170" s="144"/>
      <c r="H170" s="73"/>
      <c r="I170" s="7">
        <v>5348953.13</v>
      </c>
      <c r="J170" s="74"/>
      <c r="K170" s="7">
        <v>0</v>
      </c>
      <c r="L170" s="19"/>
      <c r="M170" s="20"/>
      <c r="N170" s="19"/>
      <c r="O170" s="9">
        <f t="shared" si="45"/>
        <v>5348953.13</v>
      </c>
      <c r="P170" s="79"/>
      <c r="Q170" s="9">
        <f t="shared" si="67"/>
        <v>4673293.2783202715</v>
      </c>
      <c r="R170" s="79"/>
      <c r="S170" s="9">
        <f t="shared" si="68"/>
        <v>253117.88606630141</v>
      </c>
      <c r="T170" s="79"/>
      <c r="U170" s="9">
        <f t="shared" si="69"/>
        <v>178762.02353858299</v>
      </c>
      <c r="V170" s="79"/>
      <c r="W170" s="9">
        <f t="shared" si="70"/>
        <v>232455.20148946048</v>
      </c>
      <c r="X170" s="79"/>
      <c r="Y170" s="9">
        <f t="shared" si="71"/>
        <v>0</v>
      </c>
      <c r="Z170" s="79"/>
      <c r="AA170" s="9">
        <f t="shared" si="72"/>
        <v>11324.740585383974</v>
      </c>
      <c r="AB170" s="141" t="s">
        <v>55</v>
      </c>
      <c r="AC170" s="9">
        <f t="shared" si="52"/>
        <v>5348953.1300000008</v>
      </c>
    </row>
    <row r="171" spans="1:29" x14ac:dyDescent="0.25">
      <c r="A171" s="49">
        <f t="shared" si="73"/>
        <v>139</v>
      </c>
      <c r="B171" s="49"/>
      <c r="C171" s="71">
        <v>345</v>
      </c>
      <c r="D171" s="72"/>
      <c r="E171" s="73" t="s">
        <v>59</v>
      </c>
      <c r="F171" s="73"/>
      <c r="G171" s="144"/>
      <c r="H171" s="73"/>
      <c r="I171" s="7">
        <v>6723770.8099999996</v>
      </c>
      <c r="J171" s="74"/>
      <c r="K171" s="7">
        <v>0</v>
      </c>
      <c r="L171" s="19"/>
      <c r="M171" s="20"/>
      <c r="N171" s="19"/>
      <c r="O171" s="9">
        <f t="shared" si="45"/>
        <v>6723770.8099999996</v>
      </c>
      <c r="P171" s="79"/>
      <c r="Q171" s="9">
        <f t="shared" si="67"/>
        <v>5874449.1057709167</v>
      </c>
      <c r="R171" s="79"/>
      <c r="S171" s="9">
        <f t="shared" si="68"/>
        <v>318175.65277890238</v>
      </c>
      <c r="T171" s="79"/>
      <c r="U171" s="9">
        <f t="shared" si="69"/>
        <v>224708.4329574705</v>
      </c>
      <c r="V171" s="79"/>
      <c r="W171" s="9">
        <f t="shared" si="70"/>
        <v>292202.13010307361</v>
      </c>
      <c r="X171" s="79"/>
      <c r="Y171" s="9">
        <f t="shared" si="71"/>
        <v>0</v>
      </c>
      <c r="Z171" s="79"/>
      <c r="AA171" s="9">
        <f t="shared" si="72"/>
        <v>14235.488389636923</v>
      </c>
      <c r="AB171" s="141" t="s">
        <v>55</v>
      </c>
      <c r="AC171" s="9">
        <f t="shared" si="52"/>
        <v>6723770.8100000005</v>
      </c>
    </row>
    <row r="172" spans="1:29" x14ac:dyDescent="0.25">
      <c r="A172" s="49">
        <f t="shared" si="73"/>
        <v>140</v>
      </c>
      <c r="B172" s="49"/>
      <c r="C172" s="85">
        <v>345.02</v>
      </c>
      <c r="D172" s="72"/>
      <c r="E172" s="73" t="s">
        <v>66</v>
      </c>
      <c r="F172" s="73"/>
      <c r="G172" s="144"/>
      <c r="H172" s="73"/>
      <c r="I172" s="7">
        <v>470646.71</v>
      </c>
      <c r="J172" s="74"/>
      <c r="K172" s="7">
        <v>0</v>
      </c>
      <c r="L172" s="19"/>
      <c r="M172" s="20"/>
      <c r="N172" s="19"/>
      <c r="O172" s="9">
        <f>+I172+K172</f>
        <v>470646.71</v>
      </c>
      <c r="P172" s="79"/>
      <c r="Q172" s="9">
        <f t="shared" si="67"/>
        <v>411196.36924291955</v>
      </c>
      <c r="R172" s="79"/>
      <c r="S172" s="9">
        <f t="shared" si="68"/>
        <v>22271.479563190642</v>
      </c>
      <c r="T172" s="79"/>
      <c r="U172" s="9">
        <f t="shared" si="69"/>
        <v>15729.013922276908</v>
      </c>
      <c r="V172" s="79"/>
      <c r="W172" s="9">
        <f t="shared" si="70"/>
        <v>20453.399598848548</v>
      </c>
      <c r="X172" s="79"/>
      <c r="Y172" s="9">
        <f t="shared" si="71"/>
        <v>0</v>
      </c>
      <c r="Z172" s="79"/>
      <c r="AA172" s="9">
        <f t="shared" si="72"/>
        <v>996.44767276441655</v>
      </c>
      <c r="AB172" s="141" t="s">
        <v>55</v>
      </c>
      <c r="AC172" s="9">
        <f>SUM(Q172:AB172)</f>
        <v>470646.71000000008</v>
      </c>
    </row>
    <row r="173" spans="1:29" x14ac:dyDescent="0.25">
      <c r="A173" s="49">
        <f t="shared" si="73"/>
        <v>141</v>
      </c>
      <c r="B173" s="49"/>
      <c r="C173" s="71">
        <v>346</v>
      </c>
      <c r="D173" s="72"/>
      <c r="E173" s="73" t="s">
        <v>82</v>
      </c>
      <c r="F173" s="73"/>
      <c r="G173" s="144"/>
      <c r="H173" s="73"/>
      <c r="I173" s="7">
        <v>863291.20000000007</v>
      </c>
      <c r="J173" s="74"/>
      <c r="K173" s="7">
        <v>0</v>
      </c>
      <c r="L173" s="19"/>
      <c r="M173" s="20"/>
      <c r="N173" s="19"/>
      <c r="O173" s="9">
        <f t="shared" si="45"/>
        <v>863291.20000000007</v>
      </c>
      <c r="P173" s="79"/>
      <c r="Q173" s="9">
        <f t="shared" si="67"/>
        <v>754243.46860804176</v>
      </c>
      <c r="R173" s="79"/>
      <c r="S173" s="9">
        <f t="shared" si="68"/>
        <v>40851.814980035291</v>
      </c>
      <c r="T173" s="79"/>
      <c r="U173" s="9">
        <f t="shared" si="69"/>
        <v>28851.193507289445</v>
      </c>
      <c r="V173" s="79"/>
      <c r="W173" s="9">
        <f t="shared" si="70"/>
        <v>37516.972940848733</v>
      </c>
      <c r="X173" s="79"/>
      <c r="Y173" s="9">
        <f t="shared" si="71"/>
        <v>0</v>
      </c>
      <c r="Z173" s="79"/>
      <c r="AA173" s="9">
        <f t="shared" si="72"/>
        <v>1827.7499637849387</v>
      </c>
      <c r="AB173" s="141" t="s">
        <v>55</v>
      </c>
      <c r="AC173" s="9">
        <f t="shared" si="52"/>
        <v>863291.20000000007</v>
      </c>
    </row>
    <row r="174" spans="1:29" x14ac:dyDescent="0.25">
      <c r="A174" s="49"/>
      <c r="B174" s="49"/>
      <c r="C174" s="71"/>
      <c r="D174" s="72"/>
      <c r="E174" s="73"/>
      <c r="F174" s="73"/>
      <c r="G174" s="144"/>
      <c r="H174" s="73"/>
      <c r="I174" s="7"/>
      <c r="J174" s="74"/>
      <c r="K174" s="7"/>
      <c r="L174" s="19"/>
      <c r="M174" s="20"/>
      <c r="N174" s="19"/>
      <c r="O174" s="9"/>
      <c r="P174" s="79"/>
      <c r="Q174" s="9"/>
      <c r="R174" s="79"/>
      <c r="S174" s="9"/>
      <c r="T174" s="79"/>
      <c r="U174" s="9"/>
      <c r="V174" s="79"/>
      <c r="W174" s="9"/>
      <c r="X174" s="79"/>
      <c r="Y174" s="9"/>
      <c r="Z174" s="79"/>
      <c r="AA174" s="9"/>
      <c r="AB174" s="141"/>
      <c r="AC174" s="9"/>
    </row>
    <row r="175" spans="1:29" x14ac:dyDescent="0.25">
      <c r="A175" s="49">
        <f>+A173+1</f>
        <v>142</v>
      </c>
      <c r="B175" s="49"/>
      <c r="C175" s="71"/>
      <c r="D175" s="72"/>
      <c r="E175" s="84" t="s">
        <v>102</v>
      </c>
      <c r="F175" s="73"/>
      <c r="G175" s="145"/>
      <c r="H175" s="73"/>
      <c r="I175" s="7"/>
      <c r="J175" s="74"/>
      <c r="K175" s="7"/>
      <c r="L175" s="19"/>
      <c r="M175" s="20"/>
      <c r="N175" s="19"/>
      <c r="O175" s="9"/>
      <c r="P175" s="79"/>
      <c r="Q175" s="9"/>
      <c r="R175" s="79"/>
      <c r="S175" s="9"/>
      <c r="T175" s="79"/>
      <c r="U175" s="9"/>
      <c r="V175" s="79"/>
      <c r="W175" s="9"/>
      <c r="X175" s="79"/>
      <c r="Y175" s="9"/>
      <c r="Z175" s="79"/>
      <c r="AA175" s="9"/>
      <c r="AB175" s="141"/>
      <c r="AC175" s="9"/>
    </row>
    <row r="176" spans="1:29" x14ac:dyDescent="0.25">
      <c r="A176" s="49">
        <f t="shared" si="73"/>
        <v>143</v>
      </c>
      <c r="B176" s="49"/>
      <c r="C176" s="71">
        <v>340</v>
      </c>
      <c r="D176" s="72"/>
      <c r="E176" s="73" t="s">
        <v>54</v>
      </c>
      <c r="F176" s="73"/>
      <c r="G176" s="1" t="s">
        <v>39</v>
      </c>
      <c r="H176" s="73"/>
      <c r="I176" s="7">
        <v>0</v>
      </c>
      <c r="J176" s="74"/>
      <c r="K176" s="7">
        <v>0</v>
      </c>
      <c r="L176" s="19"/>
      <c r="M176" s="20"/>
      <c r="N176" s="19"/>
      <c r="O176" s="9">
        <f t="shared" si="45"/>
        <v>0</v>
      </c>
      <c r="P176" s="79"/>
      <c r="Q176" s="9">
        <f t="shared" ref="Q176:Q183" si="74">O176*$C$342</f>
        <v>0</v>
      </c>
      <c r="R176" s="79"/>
      <c r="S176" s="9">
        <f t="shared" ref="S176:S183" si="75">O176*$C$343</f>
        <v>0</v>
      </c>
      <c r="T176" s="79"/>
      <c r="U176" s="9">
        <f t="shared" ref="U176:U183" si="76">O176*$C$344</f>
        <v>0</v>
      </c>
      <c r="V176" s="79"/>
      <c r="W176" s="9">
        <f t="shared" ref="W176:W183" si="77">O176*$C$345</f>
        <v>0</v>
      </c>
      <c r="X176" s="79"/>
      <c r="Y176" s="9">
        <f t="shared" ref="Y176:Y183" si="78">O176*$C$346</f>
        <v>0</v>
      </c>
      <c r="Z176" s="79"/>
      <c r="AA176" s="9">
        <f t="shared" ref="AA176:AA183" si="79">O176*$C$347</f>
        <v>0</v>
      </c>
      <c r="AB176" s="141" t="s">
        <v>55</v>
      </c>
      <c r="AC176" s="9">
        <f t="shared" si="52"/>
        <v>0</v>
      </c>
    </row>
    <row r="177" spans="1:29" x14ac:dyDescent="0.25">
      <c r="A177" s="49">
        <f t="shared" si="73"/>
        <v>144</v>
      </c>
      <c r="B177" s="49"/>
      <c r="C177" s="71">
        <v>341</v>
      </c>
      <c r="D177" s="72"/>
      <c r="E177" s="73" t="s">
        <v>56</v>
      </c>
      <c r="F177" s="73"/>
      <c r="G177" s="144"/>
      <c r="H177" s="73"/>
      <c r="I177" s="7">
        <v>1083748.6000000001</v>
      </c>
      <c r="J177" s="74"/>
      <c r="K177" s="7">
        <v>0</v>
      </c>
      <c r="L177" s="19"/>
      <c r="M177" s="20"/>
      <c r="N177" s="19"/>
      <c r="O177" s="9">
        <f t="shared" si="45"/>
        <v>1083748.6000000001</v>
      </c>
      <c r="P177" s="79"/>
      <c r="Q177" s="9">
        <f t="shared" si="74"/>
        <v>946853.51033707883</v>
      </c>
      <c r="R177" s="79"/>
      <c r="S177" s="9">
        <f t="shared" si="75"/>
        <v>51284.082696629215</v>
      </c>
      <c r="T177" s="79"/>
      <c r="U177" s="9">
        <f t="shared" si="76"/>
        <v>36218.880224719105</v>
      </c>
      <c r="V177" s="79"/>
      <c r="W177" s="9">
        <f t="shared" si="77"/>
        <v>47097.62696629214</v>
      </c>
      <c r="X177" s="79"/>
      <c r="Y177" s="9">
        <f t="shared" si="78"/>
        <v>0</v>
      </c>
      <c r="Z177" s="79"/>
      <c r="AA177" s="9">
        <f t="shared" si="79"/>
        <v>2294.4997752808995</v>
      </c>
      <c r="AB177" s="141" t="s">
        <v>55</v>
      </c>
      <c r="AC177" s="9">
        <f t="shared" si="52"/>
        <v>1083748.6000000001</v>
      </c>
    </row>
    <row r="178" spans="1:29" x14ac:dyDescent="0.25">
      <c r="A178" s="49">
        <f t="shared" si="73"/>
        <v>145</v>
      </c>
      <c r="B178" s="49"/>
      <c r="C178" s="71">
        <v>342</v>
      </c>
      <c r="D178" s="72"/>
      <c r="E178" s="73" t="s">
        <v>94</v>
      </c>
      <c r="F178" s="73"/>
      <c r="G178" s="144"/>
      <c r="H178" s="73"/>
      <c r="I178" s="7">
        <v>2906704.47</v>
      </c>
      <c r="J178" s="74"/>
      <c r="K178" s="7">
        <v>0</v>
      </c>
      <c r="L178" s="19"/>
      <c r="M178" s="20"/>
      <c r="N178" s="19"/>
      <c r="O178" s="9">
        <f t="shared" si="45"/>
        <v>2906704.47</v>
      </c>
      <c r="P178" s="79"/>
      <c r="Q178" s="9">
        <f t="shared" si="74"/>
        <v>2539540.3795049684</v>
      </c>
      <c r="R178" s="79"/>
      <c r="S178" s="9">
        <f t="shared" si="75"/>
        <v>137548.20298189248</v>
      </c>
      <c r="T178" s="79"/>
      <c r="U178" s="9">
        <f t="shared" si="76"/>
        <v>97142.068785681127</v>
      </c>
      <c r="V178" s="79"/>
      <c r="W178" s="9">
        <f t="shared" si="77"/>
        <v>126319.77824867677</v>
      </c>
      <c r="X178" s="79"/>
      <c r="Y178" s="9">
        <f t="shared" si="78"/>
        <v>0</v>
      </c>
      <c r="Z178" s="79"/>
      <c r="AA178" s="9">
        <f t="shared" si="79"/>
        <v>6154.0404787816897</v>
      </c>
      <c r="AB178" s="141" t="s">
        <v>55</v>
      </c>
      <c r="AC178" s="9">
        <f t="shared" si="52"/>
        <v>2906704.47</v>
      </c>
    </row>
    <row r="179" spans="1:29" x14ac:dyDescent="0.25">
      <c r="A179" s="49">
        <f t="shared" si="73"/>
        <v>146</v>
      </c>
      <c r="B179" s="49"/>
      <c r="C179" s="71">
        <v>343</v>
      </c>
      <c r="D179" s="72"/>
      <c r="E179" s="73" t="s">
        <v>87</v>
      </c>
      <c r="F179" s="73"/>
      <c r="G179" s="144"/>
      <c r="H179" s="73"/>
      <c r="I179" s="7">
        <v>14099233.460000001</v>
      </c>
      <c r="J179" s="74"/>
      <c r="K179" s="7">
        <v>0</v>
      </c>
      <c r="L179" s="19"/>
      <c r="M179" s="20"/>
      <c r="N179" s="19"/>
      <c r="O179" s="9">
        <f t="shared" si="45"/>
        <v>14099233.460000001</v>
      </c>
      <c r="P179" s="79"/>
      <c r="Q179" s="9">
        <f t="shared" si="74"/>
        <v>12318270.76377584</v>
      </c>
      <c r="R179" s="79"/>
      <c r="S179" s="9">
        <f t="shared" si="75"/>
        <v>667190.02425629122</v>
      </c>
      <c r="T179" s="79"/>
      <c r="U179" s="9">
        <f t="shared" si="76"/>
        <v>471196.4084180519</v>
      </c>
      <c r="V179" s="79"/>
      <c r="W179" s="9">
        <f t="shared" si="77"/>
        <v>612725.53248026746</v>
      </c>
      <c r="X179" s="79"/>
      <c r="Y179" s="9">
        <f t="shared" si="78"/>
        <v>0</v>
      </c>
      <c r="Z179" s="79"/>
      <c r="AA179" s="9">
        <f t="shared" si="79"/>
        <v>29850.731069551497</v>
      </c>
      <c r="AB179" s="141" t="s">
        <v>55</v>
      </c>
      <c r="AC179" s="9">
        <f t="shared" si="52"/>
        <v>14099233.460000003</v>
      </c>
    </row>
    <row r="180" spans="1:29" x14ac:dyDescent="0.25">
      <c r="A180" s="49">
        <f t="shared" si="73"/>
        <v>147</v>
      </c>
      <c r="B180" s="49"/>
      <c r="C180" s="71">
        <v>344</v>
      </c>
      <c r="D180" s="72"/>
      <c r="E180" s="73" t="s">
        <v>88</v>
      </c>
      <c r="F180" s="73"/>
      <c r="G180" s="144"/>
      <c r="H180" s="73"/>
      <c r="I180" s="7">
        <v>5271073.13</v>
      </c>
      <c r="J180" s="74"/>
      <c r="K180" s="7">
        <v>0</v>
      </c>
      <c r="L180" s="19"/>
      <c r="M180" s="20"/>
      <c r="N180" s="19"/>
      <c r="O180" s="9">
        <f t="shared" si="45"/>
        <v>5271073.13</v>
      </c>
      <c r="P180" s="79"/>
      <c r="Q180" s="9">
        <f t="shared" si="74"/>
        <v>4605250.7900669519</v>
      </c>
      <c r="R180" s="79"/>
      <c r="S180" s="9">
        <f t="shared" si="75"/>
        <v>249432.52549428915</v>
      </c>
      <c r="T180" s="79"/>
      <c r="U180" s="9">
        <f t="shared" si="76"/>
        <v>176159.27379394558</v>
      </c>
      <c r="V180" s="79"/>
      <c r="W180" s="9">
        <f t="shared" si="77"/>
        <v>229070.68667842881</v>
      </c>
      <c r="X180" s="79"/>
      <c r="Y180" s="9">
        <f t="shared" si="78"/>
        <v>0</v>
      </c>
      <c r="Z180" s="79"/>
      <c r="AA180" s="9">
        <f t="shared" si="79"/>
        <v>11159.853966384995</v>
      </c>
      <c r="AB180" s="141" t="s">
        <v>55</v>
      </c>
      <c r="AC180" s="9">
        <f t="shared" si="52"/>
        <v>5271073.1300000018</v>
      </c>
    </row>
    <row r="181" spans="1:29" x14ac:dyDescent="0.25">
      <c r="A181" s="49">
        <f t="shared" si="73"/>
        <v>148</v>
      </c>
      <c r="B181" s="49"/>
      <c r="C181" s="71">
        <v>345</v>
      </c>
      <c r="D181" s="72"/>
      <c r="E181" s="73" t="s">
        <v>59</v>
      </c>
      <c r="F181" s="73"/>
      <c r="G181" s="144"/>
      <c r="H181" s="73"/>
      <c r="I181" s="7">
        <v>2557883.04</v>
      </c>
      <c r="J181" s="74"/>
      <c r="K181" s="7">
        <v>0</v>
      </c>
      <c r="L181" s="19"/>
      <c r="M181" s="20"/>
      <c r="N181" s="19"/>
      <c r="O181" s="9">
        <f t="shared" si="45"/>
        <v>2557883.04</v>
      </c>
      <c r="P181" s="79"/>
      <c r="Q181" s="9">
        <f t="shared" si="74"/>
        <v>2234780.7743010498</v>
      </c>
      <c r="R181" s="79"/>
      <c r="S181" s="9">
        <f t="shared" si="75"/>
        <v>121041.6192017829</v>
      </c>
      <c r="T181" s="79"/>
      <c r="U181" s="9">
        <f t="shared" si="76"/>
        <v>85484.455947256021</v>
      </c>
      <c r="V181" s="79"/>
      <c r="W181" s="9">
        <f t="shared" si="77"/>
        <v>111160.6706955149</v>
      </c>
      <c r="X181" s="79"/>
      <c r="Y181" s="9">
        <f t="shared" si="78"/>
        <v>0</v>
      </c>
      <c r="Z181" s="79"/>
      <c r="AA181" s="9">
        <f t="shared" si="79"/>
        <v>5415.5198543968809</v>
      </c>
      <c r="AB181" s="141" t="s">
        <v>55</v>
      </c>
      <c r="AC181" s="9">
        <f t="shared" si="52"/>
        <v>2557883.040000001</v>
      </c>
    </row>
    <row r="182" spans="1:29" x14ac:dyDescent="0.25">
      <c r="A182" s="49">
        <f t="shared" si="73"/>
        <v>149</v>
      </c>
      <c r="B182" s="49"/>
      <c r="C182" s="85">
        <v>345.02</v>
      </c>
      <c r="D182" s="72"/>
      <c r="E182" s="73" t="s">
        <v>66</v>
      </c>
      <c r="F182" s="73"/>
      <c r="G182" s="144"/>
      <c r="H182" s="73"/>
      <c r="I182" s="7">
        <v>84838.26</v>
      </c>
      <c r="J182" s="74"/>
      <c r="K182" s="7">
        <v>0</v>
      </c>
      <c r="L182" s="19"/>
      <c r="M182" s="20"/>
      <c r="N182" s="19"/>
      <c r="O182" s="9">
        <f>+I182+K182</f>
        <v>84838.26</v>
      </c>
      <c r="P182" s="79"/>
      <c r="Q182" s="9">
        <f t="shared" si="74"/>
        <v>74121.806747330309</v>
      </c>
      <c r="R182" s="79"/>
      <c r="S182" s="9">
        <f t="shared" si="75"/>
        <v>4014.6324910390936</v>
      </c>
      <c r="T182" s="79"/>
      <c r="U182" s="9">
        <f t="shared" si="76"/>
        <v>2835.2948067601446</v>
      </c>
      <c r="V182" s="79"/>
      <c r="W182" s="9">
        <f t="shared" si="77"/>
        <v>3686.9073897297794</v>
      </c>
      <c r="X182" s="79"/>
      <c r="Y182" s="9">
        <f t="shared" si="78"/>
        <v>0</v>
      </c>
      <c r="Z182" s="79"/>
      <c r="AA182" s="9">
        <f t="shared" si="79"/>
        <v>179.6185651406816</v>
      </c>
      <c r="AB182" s="141" t="s">
        <v>55</v>
      </c>
      <c r="AC182" s="9">
        <f>SUM(Q182:AB182)</f>
        <v>84838.260000000009</v>
      </c>
    </row>
    <row r="183" spans="1:29" x14ac:dyDescent="0.25">
      <c r="A183" s="49">
        <f t="shared" si="73"/>
        <v>150</v>
      </c>
      <c r="B183" s="49"/>
      <c r="C183" s="71">
        <v>346</v>
      </c>
      <c r="D183" s="72"/>
      <c r="E183" s="73" t="s">
        <v>82</v>
      </c>
      <c r="F183" s="73"/>
      <c r="G183" s="144"/>
      <c r="H183" s="73"/>
      <c r="I183" s="7">
        <v>271613.63</v>
      </c>
      <c r="J183" s="74"/>
      <c r="K183" s="7">
        <v>0</v>
      </c>
      <c r="L183" s="19"/>
      <c r="M183" s="20"/>
      <c r="N183" s="19"/>
      <c r="O183" s="9">
        <f t="shared" si="45"/>
        <v>271613.63</v>
      </c>
      <c r="P183" s="79"/>
      <c r="Q183" s="9">
        <f t="shared" si="74"/>
        <v>237304.40714838891</v>
      </c>
      <c r="R183" s="79"/>
      <c r="S183" s="9">
        <f t="shared" si="75"/>
        <v>12853.032393722722</v>
      </c>
      <c r="T183" s="79"/>
      <c r="U183" s="9">
        <f t="shared" si="76"/>
        <v>9077.3280190361238</v>
      </c>
      <c r="V183" s="79"/>
      <c r="W183" s="9">
        <f t="shared" si="77"/>
        <v>11803.805259541276</v>
      </c>
      <c r="X183" s="79"/>
      <c r="Y183" s="9">
        <f t="shared" si="78"/>
        <v>0</v>
      </c>
      <c r="Z183" s="79"/>
      <c r="AA183" s="9">
        <f t="shared" si="79"/>
        <v>575.05717931098536</v>
      </c>
      <c r="AB183" s="141" t="s">
        <v>55</v>
      </c>
      <c r="AC183" s="9">
        <f t="shared" si="52"/>
        <v>271613.63000000006</v>
      </c>
    </row>
    <row r="184" spans="1:29" x14ac:dyDescent="0.25">
      <c r="A184" s="49"/>
      <c r="B184" s="49"/>
      <c r="C184" s="71"/>
      <c r="D184" s="72"/>
      <c r="E184" s="73"/>
      <c r="F184" s="73"/>
      <c r="G184" s="144"/>
      <c r="H184" s="73"/>
      <c r="I184" s="7"/>
      <c r="J184" s="74"/>
      <c r="K184" s="7"/>
      <c r="L184" s="19"/>
      <c r="M184" s="20"/>
      <c r="N184" s="19"/>
      <c r="O184" s="9"/>
      <c r="P184" s="79"/>
      <c r="Q184" s="9"/>
      <c r="R184" s="79"/>
      <c r="S184" s="9"/>
      <c r="T184" s="79"/>
      <c r="U184" s="9"/>
      <c r="V184" s="79"/>
      <c r="W184" s="9"/>
      <c r="X184" s="79"/>
      <c r="Y184" s="9"/>
      <c r="Z184" s="79"/>
      <c r="AA184" s="9"/>
      <c r="AB184" s="141"/>
      <c r="AC184" s="9"/>
    </row>
    <row r="185" spans="1:29" x14ac:dyDescent="0.25">
      <c r="A185" s="49">
        <f>+A183+1</f>
        <v>151</v>
      </c>
      <c r="B185" s="49"/>
      <c r="C185" s="71"/>
      <c r="D185" s="72"/>
      <c r="E185" s="84" t="s">
        <v>103</v>
      </c>
      <c r="F185" s="73"/>
      <c r="G185" s="145"/>
      <c r="H185" s="73"/>
      <c r="I185" s="7"/>
      <c r="J185" s="74"/>
      <c r="K185" s="7"/>
      <c r="L185" s="19"/>
      <c r="M185" s="20"/>
      <c r="N185" s="19"/>
      <c r="O185" s="9"/>
      <c r="P185" s="79"/>
      <c r="Q185" s="9"/>
      <c r="R185" s="79"/>
      <c r="S185" s="9"/>
      <c r="T185" s="79"/>
      <c r="U185" s="9"/>
      <c r="V185" s="79"/>
      <c r="W185" s="9"/>
      <c r="X185" s="79"/>
      <c r="Y185" s="9"/>
      <c r="Z185" s="79"/>
      <c r="AA185" s="9"/>
      <c r="AB185" s="141"/>
      <c r="AC185" s="9"/>
    </row>
    <row r="186" spans="1:29" x14ac:dyDescent="0.25">
      <c r="A186" s="49">
        <f t="shared" si="73"/>
        <v>152</v>
      </c>
      <c r="B186" s="49"/>
      <c r="C186" s="71">
        <v>340</v>
      </c>
      <c r="D186" s="72"/>
      <c r="E186" s="73" t="s">
        <v>54</v>
      </c>
      <c r="F186" s="73"/>
      <c r="G186" s="1" t="s">
        <v>39</v>
      </c>
      <c r="H186" s="73"/>
      <c r="I186" s="7">
        <v>0</v>
      </c>
      <c r="J186" s="74"/>
      <c r="K186" s="7">
        <v>0</v>
      </c>
      <c r="L186" s="19"/>
      <c r="M186" s="20"/>
      <c r="N186" s="19"/>
      <c r="O186" s="9">
        <f t="shared" si="45"/>
        <v>0</v>
      </c>
      <c r="P186" s="79"/>
      <c r="Q186" s="9">
        <f t="shared" ref="Q186:Q195" si="80">O186*$C$342</f>
        <v>0</v>
      </c>
      <c r="R186" s="79"/>
      <c r="S186" s="9">
        <f t="shared" ref="S186:S195" si="81">O186*$C$343</f>
        <v>0</v>
      </c>
      <c r="T186" s="79"/>
      <c r="U186" s="9">
        <f t="shared" ref="U186:U195" si="82">O186*$C$344</f>
        <v>0</v>
      </c>
      <c r="V186" s="79"/>
      <c r="W186" s="9">
        <f t="shared" ref="W186:W195" si="83">O186*$C$345</f>
        <v>0</v>
      </c>
      <c r="X186" s="79"/>
      <c r="Y186" s="9">
        <f t="shared" ref="Y186:Y195" si="84">O186*$C$346</f>
        <v>0</v>
      </c>
      <c r="Z186" s="79"/>
      <c r="AA186" s="9">
        <f t="shared" ref="AA186:AA195" si="85">O186*$C$347</f>
        <v>0</v>
      </c>
      <c r="AB186" s="141" t="s">
        <v>55</v>
      </c>
      <c r="AC186" s="9">
        <f t="shared" si="52"/>
        <v>0</v>
      </c>
    </row>
    <row r="187" spans="1:29" x14ac:dyDescent="0.25">
      <c r="A187" s="49">
        <f t="shared" si="73"/>
        <v>153</v>
      </c>
      <c r="B187" s="49"/>
      <c r="C187" s="71">
        <v>341</v>
      </c>
      <c r="D187" s="72"/>
      <c r="E187" s="73" t="s">
        <v>56</v>
      </c>
      <c r="F187" s="73"/>
      <c r="G187" s="144"/>
      <c r="H187" s="73"/>
      <c r="I187" s="7">
        <v>1910577</v>
      </c>
      <c r="J187" s="74"/>
      <c r="K187" s="7">
        <v>0</v>
      </c>
      <c r="L187" s="19"/>
      <c r="M187" s="20"/>
      <c r="N187" s="19"/>
      <c r="O187" s="9">
        <f t="shared" si="45"/>
        <v>1910577</v>
      </c>
      <c r="P187" s="79"/>
      <c r="Q187" s="9">
        <f t="shared" si="80"/>
        <v>1669240.0241340888</v>
      </c>
      <c r="R187" s="79"/>
      <c r="S187" s="9">
        <f t="shared" si="81"/>
        <v>90410.441006592999</v>
      </c>
      <c r="T187" s="79"/>
      <c r="U187" s="9">
        <f t="shared" si="82"/>
        <v>63851.48688829047</v>
      </c>
      <c r="V187" s="79"/>
      <c r="W187" s="9">
        <f t="shared" si="83"/>
        <v>83029.996842789493</v>
      </c>
      <c r="X187" s="79"/>
      <c r="Y187" s="9">
        <f t="shared" si="84"/>
        <v>0</v>
      </c>
      <c r="Z187" s="79"/>
      <c r="AA187" s="9">
        <f t="shared" si="85"/>
        <v>4045.0511282384628</v>
      </c>
      <c r="AB187" s="141" t="s">
        <v>55</v>
      </c>
      <c r="AC187" s="9">
        <f t="shared" si="52"/>
        <v>1910577</v>
      </c>
    </row>
    <row r="188" spans="1:29" x14ac:dyDescent="0.25">
      <c r="A188" s="49">
        <f t="shared" si="73"/>
        <v>154</v>
      </c>
      <c r="B188" s="49"/>
      <c r="C188" s="71">
        <v>342</v>
      </c>
      <c r="D188" s="72"/>
      <c r="E188" s="73" t="s">
        <v>94</v>
      </c>
      <c r="F188" s="73"/>
      <c r="G188" s="144"/>
      <c r="H188" s="73"/>
      <c r="I188" s="7">
        <v>51.01</v>
      </c>
      <c r="J188" s="74"/>
      <c r="K188" s="7">
        <v>0</v>
      </c>
      <c r="L188" s="19"/>
      <c r="M188" s="20"/>
      <c r="N188" s="19"/>
      <c r="O188" s="9">
        <f t="shared" si="45"/>
        <v>51.01</v>
      </c>
      <c r="P188" s="79"/>
      <c r="Q188" s="9">
        <f t="shared" si="80"/>
        <v>44.566606648713901</v>
      </c>
      <c r="R188" s="79"/>
      <c r="S188" s="9">
        <f t="shared" si="81"/>
        <v>2.413844925248398</v>
      </c>
      <c r="T188" s="79"/>
      <c r="U188" s="9">
        <f t="shared" si="82"/>
        <v>1.7047542947348873</v>
      </c>
      <c r="V188" s="79"/>
      <c r="W188" s="9">
        <f t="shared" si="83"/>
        <v>2.216796359921998</v>
      </c>
      <c r="X188" s="79"/>
      <c r="Y188" s="9">
        <f t="shared" si="84"/>
        <v>0</v>
      </c>
      <c r="Z188" s="79"/>
      <c r="AA188" s="9">
        <f t="shared" si="85"/>
        <v>0.10799777138081532</v>
      </c>
      <c r="AB188" s="141" t="s">
        <v>55</v>
      </c>
      <c r="AC188" s="9">
        <f t="shared" si="52"/>
        <v>51.010000000000005</v>
      </c>
    </row>
    <row r="189" spans="1:29" x14ac:dyDescent="0.25">
      <c r="A189" s="49">
        <f t="shared" si="73"/>
        <v>155</v>
      </c>
      <c r="B189" s="49"/>
      <c r="C189" s="71">
        <v>343</v>
      </c>
      <c r="D189" s="72"/>
      <c r="E189" s="73" t="s">
        <v>87</v>
      </c>
      <c r="F189" s="73"/>
      <c r="G189" s="144"/>
      <c r="H189" s="73"/>
      <c r="I189" s="7">
        <v>184808.47</v>
      </c>
      <c r="J189" s="74"/>
      <c r="K189" s="7">
        <v>0</v>
      </c>
      <c r="L189" s="19"/>
      <c r="M189" s="20"/>
      <c r="N189" s="19"/>
      <c r="O189" s="9">
        <f t="shared" si="45"/>
        <v>184808.47</v>
      </c>
      <c r="P189" s="79"/>
      <c r="Q189" s="9">
        <f t="shared" si="80"/>
        <v>161464.15188866193</v>
      </c>
      <c r="R189" s="79"/>
      <c r="S189" s="9">
        <f t="shared" si="81"/>
        <v>8745.3242002042898</v>
      </c>
      <c r="T189" s="79"/>
      <c r="U189" s="9">
        <f t="shared" si="82"/>
        <v>6176.2994106230854</v>
      </c>
      <c r="V189" s="79"/>
      <c r="W189" s="9">
        <f t="shared" si="83"/>
        <v>8031.4201838610825</v>
      </c>
      <c r="X189" s="79"/>
      <c r="Y189" s="9">
        <f t="shared" si="84"/>
        <v>0</v>
      </c>
      <c r="Z189" s="79"/>
      <c r="AA189" s="9">
        <f t="shared" si="85"/>
        <v>391.27431664964257</v>
      </c>
      <c r="AB189" s="141" t="s">
        <v>55</v>
      </c>
      <c r="AC189" s="9">
        <f t="shared" si="52"/>
        <v>184808.47000000003</v>
      </c>
    </row>
    <row r="190" spans="1:29" x14ac:dyDescent="0.25">
      <c r="A190" s="49">
        <f t="shared" si="73"/>
        <v>156</v>
      </c>
      <c r="B190" s="49"/>
      <c r="C190" s="71">
        <v>344</v>
      </c>
      <c r="D190" s="72"/>
      <c r="E190" s="73" t="s">
        <v>88</v>
      </c>
      <c r="F190" s="73"/>
      <c r="G190" s="144"/>
      <c r="H190" s="73"/>
      <c r="I190" s="7">
        <v>0</v>
      </c>
      <c r="J190" s="74"/>
      <c r="K190" s="7">
        <v>0</v>
      </c>
      <c r="L190" s="19"/>
      <c r="M190" s="20"/>
      <c r="N190" s="19"/>
      <c r="O190" s="9">
        <f t="shared" si="45"/>
        <v>0</v>
      </c>
      <c r="P190" s="79"/>
      <c r="Q190" s="9">
        <f t="shared" si="80"/>
        <v>0</v>
      </c>
      <c r="R190" s="79"/>
      <c r="S190" s="9">
        <f t="shared" si="81"/>
        <v>0</v>
      </c>
      <c r="T190" s="79"/>
      <c r="U190" s="9">
        <f t="shared" si="82"/>
        <v>0</v>
      </c>
      <c r="V190" s="79"/>
      <c r="W190" s="9">
        <f t="shared" si="83"/>
        <v>0</v>
      </c>
      <c r="X190" s="79"/>
      <c r="Y190" s="9">
        <f t="shared" si="84"/>
        <v>0</v>
      </c>
      <c r="Z190" s="79"/>
      <c r="AA190" s="9">
        <f t="shared" si="85"/>
        <v>0</v>
      </c>
      <c r="AB190" s="141" t="s">
        <v>55</v>
      </c>
      <c r="AC190" s="9">
        <f t="shared" si="52"/>
        <v>0</v>
      </c>
    </row>
    <row r="191" spans="1:29" x14ac:dyDescent="0.25">
      <c r="A191" s="49">
        <f t="shared" si="73"/>
        <v>157</v>
      </c>
      <c r="B191" s="49"/>
      <c r="C191" s="71">
        <v>345</v>
      </c>
      <c r="D191" s="72"/>
      <c r="E191" s="73" t="s">
        <v>59</v>
      </c>
      <c r="F191" s="73"/>
      <c r="G191" s="144"/>
      <c r="H191" s="73"/>
      <c r="I191" s="7">
        <v>1038093.85</v>
      </c>
      <c r="J191" s="74"/>
      <c r="K191" s="7">
        <v>0</v>
      </c>
      <c r="L191" s="19"/>
      <c r="M191" s="20"/>
      <c r="N191" s="19"/>
      <c r="O191" s="9">
        <f t="shared" si="45"/>
        <v>1038093.85</v>
      </c>
      <c r="P191" s="79"/>
      <c r="Q191" s="9">
        <f t="shared" si="80"/>
        <v>906965.69843950239</v>
      </c>
      <c r="R191" s="79"/>
      <c r="S191" s="9">
        <f t="shared" si="81"/>
        <v>49123.653631720677</v>
      </c>
      <c r="T191" s="79"/>
      <c r="U191" s="9">
        <f t="shared" si="82"/>
        <v>34693.09839492989</v>
      </c>
      <c r="V191" s="79"/>
      <c r="W191" s="9">
        <f t="shared" si="83"/>
        <v>45113.559457702664</v>
      </c>
      <c r="X191" s="79"/>
      <c r="Y191" s="9">
        <f t="shared" si="84"/>
        <v>0</v>
      </c>
      <c r="Z191" s="79"/>
      <c r="AA191" s="9">
        <f t="shared" si="85"/>
        <v>2197.8400761444891</v>
      </c>
      <c r="AB191" s="141" t="s">
        <v>55</v>
      </c>
      <c r="AC191" s="9">
        <f t="shared" si="52"/>
        <v>1038093.8500000001</v>
      </c>
    </row>
    <row r="192" spans="1:29" x14ac:dyDescent="0.25">
      <c r="A192" s="49">
        <f t="shared" si="73"/>
        <v>158</v>
      </c>
      <c r="B192" s="49"/>
      <c r="C192" s="85">
        <v>345.02</v>
      </c>
      <c r="D192" s="72"/>
      <c r="E192" s="73" t="s">
        <v>66</v>
      </c>
      <c r="F192" s="73"/>
      <c r="G192" s="144"/>
      <c r="H192" s="73"/>
      <c r="I192" s="7">
        <v>371853.48</v>
      </c>
      <c r="J192" s="74"/>
      <c r="K192" s="7">
        <v>0</v>
      </c>
      <c r="L192" s="19"/>
      <c r="M192" s="20"/>
      <c r="N192" s="19"/>
      <c r="O192" s="9">
        <f>+I192+K192</f>
        <v>371853.48</v>
      </c>
      <c r="P192" s="79"/>
      <c r="Q192" s="9">
        <f t="shared" si="80"/>
        <v>324882.33236846502</v>
      </c>
      <c r="R192" s="79"/>
      <c r="S192" s="9">
        <f t="shared" si="81"/>
        <v>17596.483741108736</v>
      </c>
      <c r="T192" s="79"/>
      <c r="U192" s="9">
        <f t="shared" si="82"/>
        <v>12427.343992199832</v>
      </c>
      <c r="V192" s="79"/>
      <c r="W192" s="9">
        <f t="shared" si="83"/>
        <v>16160.03608877333</v>
      </c>
      <c r="X192" s="79"/>
      <c r="Y192" s="9">
        <f t="shared" si="84"/>
        <v>0</v>
      </c>
      <c r="Z192" s="79"/>
      <c r="AA192" s="9">
        <f t="shared" si="85"/>
        <v>787.2838094530598</v>
      </c>
      <c r="AB192" s="141" t="s">
        <v>55</v>
      </c>
      <c r="AC192" s="9">
        <f>SUM(Q192:AB192)</f>
        <v>371853.48</v>
      </c>
    </row>
    <row r="193" spans="1:29" x14ac:dyDescent="0.25">
      <c r="A193" s="49">
        <f t="shared" si="73"/>
        <v>159</v>
      </c>
      <c r="B193" s="49"/>
      <c r="C193" s="85">
        <v>345.02</v>
      </c>
      <c r="D193" s="72"/>
      <c r="E193" s="73" t="s">
        <v>77</v>
      </c>
      <c r="F193" s="73"/>
      <c r="G193" s="144"/>
      <c r="H193" s="73"/>
      <c r="I193" s="7">
        <v>2303.0500000000002</v>
      </c>
      <c r="J193" s="74"/>
      <c r="K193" s="7">
        <v>0</v>
      </c>
      <c r="L193" s="19"/>
      <c r="M193" s="20"/>
      <c r="N193" s="19"/>
      <c r="O193" s="9">
        <f>+I193+K193</f>
        <v>2303.0500000000002</v>
      </c>
      <c r="P193" s="79"/>
      <c r="Q193" s="9">
        <f t="shared" si="80"/>
        <v>2012.1372954777605</v>
      </c>
      <c r="R193" s="79"/>
      <c r="S193" s="9">
        <f t="shared" si="81"/>
        <v>108.98266134274307</v>
      </c>
      <c r="T193" s="79"/>
      <c r="U193" s="9">
        <f t="shared" si="82"/>
        <v>76.967935277184523</v>
      </c>
      <c r="V193" s="79"/>
      <c r="W193" s="9">
        <f t="shared" si="83"/>
        <v>100.086117559662</v>
      </c>
      <c r="X193" s="79"/>
      <c r="Y193" s="9">
        <f t="shared" si="84"/>
        <v>0</v>
      </c>
      <c r="Z193" s="79"/>
      <c r="AA193" s="9">
        <f t="shared" si="85"/>
        <v>4.8759903426502005</v>
      </c>
      <c r="AB193" s="141" t="s">
        <v>55</v>
      </c>
      <c r="AC193" s="9">
        <f>SUM(Q193:AB193)</f>
        <v>2303.0500000000002</v>
      </c>
    </row>
    <row r="194" spans="1:29" x14ac:dyDescent="0.25">
      <c r="A194" s="49">
        <f t="shared" si="73"/>
        <v>160</v>
      </c>
      <c r="B194" s="49"/>
      <c r="C194" s="85">
        <v>345.02</v>
      </c>
      <c r="D194" s="72"/>
      <c r="E194" s="73" t="s">
        <v>96</v>
      </c>
      <c r="F194" s="73"/>
      <c r="G194" s="144"/>
      <c r="H194" s="73"/>
      <c r="I194" s="7">
        <v>0</v>
      </c>
      <c r="J194" s="74"/>
      <c r="K194" s="7">
        <v>0</v>
      </c>
      <c r="L194" s="19"/>
      <c r="M194" s="20"/>
      <c r="N194" s="19"/>
      <c r="O194" s="9">
        <f>+I194+K194</f>
        <v>0</v>
      </c>
      <c r="P194" s="79"/>
      <c r="Q194" s="9">
        <f t="shared" si="80"/>
        <v>0</v>
      </c>
      <c r="R194" s="79"/>
      <c r="S194" s="9">
        <f t="shared" si="81"/>
        <v>0</v>
      </c>
      <c r="T194" s="79"/>
      <c r="U194" s="9">
        <f t="shared" si="82"/>
        <v>0</v>
      </c>
      <c r="V194" s="79"/>
      <c r="W194" s="9">
        <f t="shared" si="83"/>
        <v>0</v>
      </c>
      <c r="X194" s="79"/>
      <c r="Y194" s="9">
        <f t="shared" si="84"/>
        <v>0</v>
      </c>
      <c r="Z194" s="79"/>
      <c r="AA194" s="9">
        <f t="shared" si="85"/>
        <v>0</v>
      </c>
      <c r="AB194" s="141" t="s">
        <v>55</v>
      </c>
      <c r="AC194" s="9">
        <f>SUM(Q194:AB194)</f>
        <v>0</v>
      </c>
    </row>
    <row r="195" spans="1:29" x14ac:dyDescent="0.25">
      <c r="A195" s="49">
        <f t="shared" si="73"/>
        <v>161</v>
      </c>
      <c r="B195" s="49"/>
      <c r="C195" s="71">
        <v>346</v>
      </c>
      <c r="D195" s="72"/>
      <c r="E195" s="73" t="s">
        <v>82</v>
      </c>
      <c r="F195" s="73"/>
      <c r="G195" s="144"/>
      <c r="H195" s="73"/>
      <c r="I195" s="7">
        <v>246560.58000000002</v>
      </c>
      <c r="J195" s="74"/>
      <c r="K195" s="7">
        <v>0</v>
      </c>
      <c r="L195" s="19"/>
      <c r="M195" s="20"/>
      <c r="N195" s="19"/>
      <c r="O195" s="9">
        <f t="shared" si="45"/>
        <v>246560.58000000002</v>
      </c>
      <c r="P195" s="79"/>
      <c r="Q195" s="9">
        <f t="shared" si="80"/>
        <v>215415.96518209678</v>
      </c>
      <c r="R195" s="79"/>
      <c r="S195" s="9">
        <f t="shared" si="81"/>
        <v>11667.496663385644</v>
      </c>
      <c r="T195" s="79"/>
      <c r="U195" s="9">
        <f t="shared" si="82"/>
        <v>8240.0550415080343</v>
      </c>
      <c r="V195" s="79"/>
      <c r="W195" s="9">
        <f t="shared" si="83"/>
        <v>10715.047956170491</v>
      </c>
      <c r="X195" s="79"/>
      <c r="Y195" s="9">
        <f t="shared" si="84"/>
        <v>0</v>
      </c>
      <c r="Z195" s="79"/>
      <c r="AA195" s="9">
        <f t="shared" si="85"/>
        <v>522.01515683907519</v>
      </c>
      <c r="AB195" s="141" t="s">
        <v>55</v>
      </c>
      <c r="AC195" s="9">
        <f t="shared" si="52"/>
        <v>246560.58000000002</v>
      </c>
    </row>
    <row r="196" spans="1:29" x14ac:dyDescent="0.25">
      <c r="A196" s="49"/>
      <c r="B196" s="49"/>
      <c r="C196" s="71"/>
      <c r="D196" s="72"/>
      <c r="E196" s="73"/>
      <c r="F196" s="73"/>
      <c r="G196" s="144"/>
      <c r="H196" s="73"/>
      <c r="I196" s="7"/>
      <c r="J196" s="74"/>
      <c r="K196" s="7"/>
      <c r="L196" s="19"/>
      <c r="M196" s="20"/>
      <c r="N196" s="19"/>
      <c r="O196" s="9"/>
      <c r="P196" s="79"/>
      <c r="Q196" s="9"/>
      <c r="R196" s="79"/>
      <c r="S196" s="9"/>
      <c r="T196" s="79"/>
      <c r="U196" s="9"/>
      <c r="V196" s="79"/>
      <c r="W196" s="9"/>
      <c r="X196" s="79"/>
      <c r="Y196" s="9"/>
      <c r="Z196" s="79"/>
      <c r="AA196" s="9"/>
      <c r="AB196" s="141"/>
      <c r="AC196" s="9"/>
    </row>
    <row r="197" spans="1:29" x14ac:dyDescent="0.25">
      <c r="A197" s="49">
        <f>+A195+1</f>
        <v>162</v>
      </c>
      <c r="B197" s="49"/>
      <c r="C197" s="71"/>
      <c r="D197" s="72"/>
      <c r="E197" s="84" t="s">
        <v>104</v>
      </c>
      <c r="F197" s="73"/>
      <c r="G197" s="145"/>
      <c r="H197" s="73"/>
      <c r="I197" s="7"/>
      <c r="J197" s="74"/>
      <c r="K197" s="7"/>
      <c r="L197" s="19"/>
      <c r="M197" s="20"/>
      <c r="N197" s="19"/>
      <c r="O197" s="9"/>
      <c r="P197" s="79"/>
      <c r="Q197" s="9"/>
      <c r="R197" s="79"/>
      <c r="S197" s="9"/>
      <c r="T197" s="79"/>
      <c r="U197" s="9"/>
      <c r="V197" s="79"/>
      <c r="W197" s="9"/>
      <c r="X197" s="79"/>
      <c r="Y197" s="9"/>
      <c r="Z197" s="79"/>
      <c r="AA197" s="9"/>
      <c r="AB197" s="141"/>
      <c r="AC197" s="9"/>
    </row>
    <row r="198" spans="1:29" x14ac:dyDescent="0.25">
      <c r="A198" s="49">
        <f t="shared" si="73"/>
        <v>163</v>
      </c>
      <c r="B198" s="49"/>
      <c r="C198" s="71">
        <v>340</v>
      </c>
      <c r="D198" s="72"/>
      <c r="E198" s="73" t="s">
        <v>54</v>
      </c>
      <c r="F198" s="73"/>
      <c r="G198" s="1" t="s">
        <v>39</v>
      </c>
      <c r="H198" s="73"/>
      <c r="I198" s="7">
        <v>0</v>
      </c>
      <c r="J198" s="74"/>
      <c r="K198" s="7">
        <v>0</v>
      </c>
      <c r="L198" s="19"/>
      <c r="M198" s="20"/>
      <c r="N198" s="19"/>
      <c r="O198" s="9">
        <f t="shared" si="45"/>
        <v>0</v>
      </c>
      <c r="P198" s="79"/>
      <c r="Q198" s="9">
        <f t="shared" ref="Q198:Q205" si="86">O198*$C$342</f>
        <v>0</v>
      </c>
      <c r="R198" s="79"/>
      <c r="S198" s="9">
        <f t="shared" ref="S198:S205" si="87">O198*$C$343</f>
        <v>0</v>
      </c>
      <c r="T198" s="79"/>
      <c r="U198" s="9">
        <f t="shared" ref="U198:U205" si="88">O198*$C$344</f>
        <v>0</v>
      </c>
      <c r="V198" s="79"/>
      <c r="W198" s="9">
        <f t="shared" ref="W198:W205" si="89">O198*$C$345</f>
        <v>0</v>
      </c>
      <c r="X198" s="79"/>
      <c r="Y198" s="9">
        <f t="shared" ref="Y198:Y205" si="90">O198*$C$346</f>
        <v>0</v>
      </c>
      <c r="Z198" s="79"/>
      <c r="AA198" s="9">
        <f t="shared" ref="AA198:AA205" si="91">O198*$C$347</f>
        <v>0</v>
      </c>
      <c r="AB198" s="141" t="s">
        <v>55</v>
      </c>
      <c r="AC198" s="9">
        <f t="shared" si="52"/>
        <v>0</v>
      </c>
    </row>
    <row r="199" spans="1:29" x14ac:dyDescent="0.25">
      <c r="A199" s="49">
        <f t="shared" si="73"/>
        <v>164</v>
      </c>
      <c r="B199" s="49"/>
      <c r="C199" s="71">
        <v>341</v>
      </c>
      <c r="D199" s="72"/>
      <c r="E199" s="73" t="s">
        <v>56</v>
      </c>
      <c r="F199" s="73"/>
      <c r="G199" s="144"/>
      <c r="H199" s="73"/>
      <c r="I199" s="7">
        <v>3624482.09</v>
      </c>
      <c r="J199" s="74"/>
      <c r="K199" s="7">
        <v>0</v>
      </c>
      <c r="L199" s="19"/>
      <c r="M199" s="20"/>
      <c r="N199" s="19"/>
      <c r="O199" s="9">
        <f t="shared" si="45"/>
        <v>3624482.09</v>
      </c>
      <c r="P199" s="79"/>
      <c r="Q199" s="9">
        <f t="shared" si="86"/>
        <v>3166651.0019670352</v>
      </c>
      <c r="R199" s="79"/>
      <c r="S199" s="9">
        <f t="shared" si="87"/>
        <v>171514.16780239576</v>
      </c>
      <c r="T199" s="79"/>
      <c r="U199" s="9">
        <f t="shared" si="88"/>
        <v>121130.19817912528</v>
      </c>
      <c r="V199" s="79"/>
      <c r="W199" s="9">
        <f t="shared" si="89"/>
        <v>157513.01124709815</v>
      </c>
      <c r="X199" s="79"/>
      <c r="Y199" s="9">
        <f t="shared" si="90"/>
        <v>0</v>
      </c>
      <c r="Z199" s="79"/>
      <c r="AA199" s="9">
        <f t="shared" si="91"/>
        <v>7673.7108043458084</v>
      </c>
      <c r="AB199" s="141" t="s">
        <v>55</v>
      </c>
      <c r="AC199" s="9">
        <f t="shared" si="52"/>
        <v>3624482.0900000003</v>
      </c>
    </row>
    <row r="200" spans="1:29" x14ac:dyDescent="0.25">
      <c r="A200" s="49">
        <f t="shared" si="73"/>
        <v>165</v>
      </c>
      <c r="B200" s="49"/>
      <c r="C200" s="71">
        <v>342</v>
      </c>
      <c r="D200" s="72"/>
      <c r="E200" s="73" t="s">
        <v>94</v>
      </c>
      <c r="F200" s="73"/>
      <c r="G200" s="144"/>
      <c r="H200" s="73"/>
      <c r="I200" s="7">
        <v>226091.19999999998</v>
      </c>
      <c r="J200" s="74"/>
      <c r="K200" s="7">
        <v>0</v>
      </c>
      <c r="L200" s="19"/>
      <c r="M200" s="20"/>
      <c r="N200" s="19"/>
      <c r="O200" s="9">
        <f t="shared" si="45"/>
        <v>226091.19999999998</v>
      </c>
      <c r="P200" s="79"/>
      <c r="Q200" s="9">
        <f t="shared" si="86"/>
        <v>197532.2010808803</v>
      </c>
      <c r="R200" s="79"/>
      <c r="S200" s="9">
        <f t="shared" si="87"/>
        <v>10698.864845389544</v>
      </c>
      <c r="T200" s="79"/>
      <c r="U200" s="9">
        <f t="shared" si="88"/>
        <v>7555.9683238926546</v>
      </c>
      <c r="V200" s="79"/>
      <c r="W200" s="9">
        <f t="shared" si="89"/>
        <v>9825.4881233169272</v>
      </c>
      <c r="X200" s="79"/>
      <c r="Y200" s="9">
        <f t="shared" si="90"/>
        <v>0</v>
      </c>
      <c r="Z200" s="79"/>
      <c r="AA200" s="9">
        <f t="shared" si="91"/>
        <v>478.67762652056831</v>
      </c>
      <c r="AB200" s="141" t="s">
        <v>55</v>
      </c>
      <c r="AC200" s="9">
        <f t="shared" si="52"/>
        <v>226091.2</v>
      </c>
    </row>
    <row r="201" spans="1:29" x14ac:dyDescent="0.25">
      <c r="A201" s="49">
        <f t="shared" si="73"/>
        <v>166</v>
      </c>
      <c r="B201" s="49"/>
      <c r="C201" s="71">
        <v>343</v>
      </c>
      <c r="D201" s="72"/>
      <c r="E201" s="73" t="s">
        <v>87</v>
      </c>
      <c r="F201" s="73"/>
      <c r="G201" s="144"/>
      <c r="H201" s="73"/>
      <c r="I201" s="7">
        <v>39745556.330000006</v>
      </c>
      <c r="J201" s="74"/>
      <c r="K201" s="7">
        <v>0</v>
      </c>
      <c r="L201" s="19"/>
      <c r="M201" s="20"/>
      <c r="N201" s="19"/>
      <c r="O201" s="9">
        <f t="shared" si="45"/>
        <v>39745556.330000006</v>
      </c>
      <c r="P201" s="79"/>
      <c r="Q201" s="9">
        <f t="shared" si="86"/>
        <v>34725045.579169013</v>
      </c>
      <c r="R201" s="79"/>
      <c r="S201" s="9">
        <f t="shared" si="87"/>
        <v>1880800.0283933515</v>
      </c>
      <c r="T201" s="79"/>
      <c r="U201" s="9">
        <f t="shared" si="88"/>
        <v>1328296.5663633582</v>
      </c>
      <c r="V201" s="79"/>
      <c r="W201" s="9">
        <f t="shared" si="89"/>
        <v>1727265.3321979758</v>
      </c>
      <c r="X201" s="79"/>
      <c r="Y201" s="9">
        <f t="shared" si="90"/>
        <v>0</v>
      </c>
      <c r="Z201" s="79"/>
      <c r="AA201" s="9">
        <f t="shared" si="91"/>
        <v>84148.823876311653</v>
      </c>
      <c r="AB201" s="141" t="s">
        <v>55</v>
      </c>
      <c r="AC201" s="9">
        <f t="shared" si="52"/>
        <v>39745556.330000013</v>
      </c>
    </row>
    <row r="202" spans="1:29" x14ac:dyDescent="0.25">
      <c r="A202" s="49">
        <f t="shared" si="73"/>
        <v>167</v>
      </c>
      <c r="B202" s="49"/>
      <c r="C202" s="71">
        <v>344</v>
      </c>
      <c r="D202" s="72"/>
      <c r="E202" s="73" t="s">
        <v>88</v>
      </c>
      <c r="F202" s="73"/>
      <c r="G202" s="144"/>
      <c r="H202" s="73"/>
      <c r="I202" s="7">
        <v>11868445.49</v>
      </c>
      <c r="J202" s="74"/>
      <c r="K202" s="7">
        <v>0</v>
      </c>
      <c r="L202" s="19"/>
      <c r="M202" s="20"/>
      <c r="N202" s="19"/>
      <c r="O202" s="9">
        <f>+I202+K202</f>
        <v>11868445.49</v>
      </c>
      <c r="P202" s="79"/>
      <c r="Q202" s="9">
        <f t="shared" si="86"/>
        <v>10369267.627612872</v>
      </c>
      <c r="R202" s="79"/>
      <c r="S202" s="9">
        <f t="shared" si="87"/>
        <v>561626.8754484168</v>
      </c>
      <c r="T202" s="79"/>
      <c r="U202" s="9">
        <f t="shared" si="88"/>
        <v>396643.47031767113</v>
      </c>
      <c r="V202" s="79"/>
      <c r="W202" s="9">
        <f t="shared" si="89"/>
        <v>515779.78357507661</v>
      </c>
      <c r="X202" s="79"/>
      <c r="Y202" s="9">
        <f t="shared" si="90"/>
        <v>0</v>
      </c>
      <c r="Z202" s="79"/>
      <c r="AA202" s="9">
        <f t="shared" si="91"/>
        <v>25127.733045965273</v>
      </c>
      <c r="AB202" s="141" t="s">
        <v>55</v>
      </c>
      <c r="AC202" s="9">
        <f t="shared" si="52"/>
        <v>11868445.490000002</v>
      </c>
    </row>
    <row r="203" spans="1:29" x14ac:dyDescent="0.25">
      <c r="A203" s="49">
        <f>+A202+1</f>
        <v>168</v>
      </c>
      <c r="B203" s="49"/>
      <c r="C203" s="71">
        <v>345</v>
      </c>
      <c r="D203" s="72"/>
      <c r="E203" s="73" t="s">
        <v>59</v>
      </c>
      <c r="F203" s="73"/>
      <c r="G203" s="144"/>
      <c r="H203" s="73"/>
      <c r="I203" s="7">
        <v>3513848.03</v>
      </c>
      <c r="J203" s="74"/>
      <c r="K203" s="7">
        <v>0</v>
      </c>
      <c r="L203" s="19"/>
      <c r="M203" s="20"/>
      <c r="N203" s="19"/>
      <c r="O203" s="9">
        <f t="shared" si="45"/>
        <v>3513848.03</v>
      </c>
      <c r="P203" s="79"/>
      <c r="Q203" s="9">
        <f t="shared" si="86"/>
        <v>3069991.8246690501</v>
      </c>
      <c r="R203" s="79"/>
      <c r="S203" s="9">
        <f t="shared" si="87"/>
        <v>166278.85189785494</v>
      </c>
      <c r="T203" s="79"/>
      <c r="U203" s="9">
        <f t="shared" si="88"/>
        <v>117432.80768845761</v>
      </c>
      <c r="V203" s="79"/>
      <c r="W203" s="9">
        <f t="shared" si="89"/>
        <v>152705.06806945862</v>
      </c>
      <c r="X203" s="79"/>
      <c r="Y203" s="9">
        <f t="shared" si="90"/>
        <v>0</v>
      </c>
      <c r="Z203" s="79"/>
      <c r="AA203" s="9">
        <f t="shared" si="91"/>
        <v>7439.4776751787549</v>
      </c>
      <c r="AB203" s="141" t="s">
        <v>55</v>
      </c>
      <c r="AC203" s="9">
        <f t="shared" si="52"/>
        <v>3513848.0299999993</v>
      </c>
    </row>
    <row r="204" spans="1:29" x14ac:dyDescent="0.25">
      <c r="A204" s="49">
        <f>+A203+1</f>
        <v>169</v>
      </c>
      <c r="B204" s="49"/>
      <c r="C204" s="85">
        <v>345.02</v>
      </c>
      <c r="D204" s="72"/>
      <c r="E204" s="73" t="s">
        <v>66</v>
      </c>
      <c r="F204" s="73"/>
      <c r="G204" s="144"/>
      <c r="H204" s="73"/>
      <c r="I204" s="7">
        <v>1251651.97</v>
      </c>
      <c r="J204" s="74"/>
      <c r="K204" s="7">
        <v>0</v>
      </c>
      <c r="L204" s="19"/>
      <c r="M204" s="20"/>
      <c r="N204" s="19"/>
      <c r="O204" s="9">
        <f>+I204+K204</f>
        <v>1251651.97</v>
      </c>
      <c r="P204" s="79"/>
      <c r="Q204" s="9">
        <f t="shared" si="86"/>
        <v>1093547.9515404403</v>
      </c>
      <c r="R204" s="79"/>
      <c r="S204" s="9">
        <f t="shared" si="87"/>
        <v>59229.440422694774</v>
      </c>
      <c r="T204" s="79"/>
      <c r="U204" s="9">
        <f t="shared" si="88"/>
        <v>41830.211161946332</v>
      </c>
      <c r="V204" s="79"/>
      <c r="W204" s="9">
        <f t="shared" si="89"/>
        <v>54394.384061658464</v>
      </c>
      <c r="X204" s="79"/>
      <c r="Y204" s="9">
        <f t="shared" si="90"/>
        <v>0</v>
      </c>
      <c r="Z204" s="79"/>
      <c r="AA204" s="9">
        <f t="shared" si="91"/>
        <v>2649.9828132602843</v>
      </c>
      <c r="AB204" s="141" t="s">
        <v>55</v>
      </c>
      <c r="AC204" s="9">
        <f>SUM(Q204:AB204)</f>
        <v>1251651.9700000002</v>
      </c>
    </row>
    <row r="205" spans="1:29" x14ac:dyDescent="0.25">
      <c r="A205" s="49">
        <f>+A204+1</f>
        <v>170</v>
      </c>
      <c r="B205" s="49"/>
      <c r="C205" s="71">
        <v>346</v>
      </c>
      <c r="D205" s="72"/>
      <c r="E205" s="73" t="s">
        <v>82</v>
      </c>
      <c r="F205" s="73"/>
      <c r="G205" s="144"/>
      <c r="H205" s="73"/>
      <c r="I205" s="7">
        <v>1083740.9099999999</v>
      </c>
      <c r="J205" s="74"/>
      <c r="K205" s="7">
        <v>0</v>
      </c>
      <c r="L205" s="19"/>
      <c r="M205" s="20"/>
      <c r="N205" s="19"/>
      <c r="O205" s="9">
        <f t="shared" si="45"/>
        <v>1083740.9099999999</v>
      </c>
      <c r="P205" s="79"/>
      <c r="Q205" s="9">
        <f t="shared" si="86"/>
        <v>946846.7917092581</v>
      </c>
      <c r="R205" s="79"/>
      <c r="S205" s="9">
        <f t="shared" si="87"/>
        <v>51283.718798031383</v>
      </c>
      <c r="T205" s="79"/>
      <c r="U205" s="9">
        <f t="shared" si="88"/>
        <v>36218.623224904819</v>
      </c>
      <c r="V205" s="79"/>
      <c r="W205" s="9">
        <f t="shared" si="89"/>
        <v>47097.292773702291</v>
      </c>
      <c r="X205" s="79"/>
      <c r="Y205" s="9">
        <f t="shared" si="90"/>
        <v>0</v>
      </c>
      <c r="Z205" s="79"/>
      <c r="AA205" s="9">
        <f t="shared" si="91"/>
        <v>2294.4834941034451</v>
      </c>
      <c r="AB205" s="141" t="s">
        <v>55</v>
      </c>
      <c r="AC205" s="9">
        <f t="shared" si="52"/>
        <v>1083740.9099999999</v>
      </c>
    </row>
    <row r="206" spans="1:29" x14ac:dyDescent="0.25">
      <c r="A206" s="49">
        <f>+A205+1</f>
        <v>171</v>
      </c>
      <c r="C206" s="80"/>
      <c r="E206" s="88" t="s">
        <v>226</v>
      </c>
      <c r="G206" s="70"/>
      <c r="I206" s="34">
        <f>SUM(I38:I205)</f>
        <v>428209626.47000009</v>
      </c>
      <c r="K206" s="34">
        <f>SUM(K38:K205)</f>
        <v>0</v>
      </c>
      <c r="O206" s="34">
        <f>SUM(O38:O205)</f>
        <v>428209626.47000009</v>
      </c>
      <c r="Q206" s="34">
        <f>SUM(Q38:Q205)</f>
        <v>387737774.6884262</v>
      </c>
      <c r="S206" s="34">
        <f>SUM(S38:S205)</f>
        <v>18958729.83534367</v>
      </c>
      <c r="U206" s="34">
        <f>SUM(U38:U205)</f>
        <v>13385008.930416385</v>
      </c>
      <c r="W206" s="34">
        <f>SUM(W38:W205)</f>
        <v>17411078.420213573</v>
      </c>
      <c r="Y206" s="34">
        <f>SUM(Y38:Y205)</f>
        <v>0</v>
      </c>
      <c r="AA206" s="34">
        <f>SUM(AA38:AA205)</f>
        <v>-9282965.4043998569</v>
      </c>
      <c r="AB206" s="141"/>
      <c r="AC206" s="34">
        <f>SUM(AC38:AC205)</f>
        <v>428209626.47000009</v>
      </c>
    </row>
    <row r="207" spans="1:29" x14ac:dyDescent="0.25">
      <c r="A207" s="49"/>
      <c r="C207" s="80"/>
      <c r="G207" s="70"/>
      <c r="I207" s="8"/>
      <c r="K207" s="8"/>
      <c r="O207" s="9" t="s">
        <v>117</v>
      </c>
      <c r="Q207" s="9"/>
      <c r="S207" s="9"/>
      <c r="U207" s="9"/>
      <c r="W207" s="9"/>
      <c r="Y207" s="9"/>
      <c r="AA207" s="9"/>
      <c r="AB207" s="141"/>
      <c r="AC207" s="9"/>
    </row>
    <row r="208" spans="1:29" x14ac:dyDescent="0.25">
      <c r="A208" s="49">
        <f>+A206+1</f>
        <v>172</v>
      </c>
      <c r="C208" s="80"/>
      <c r="E208" s="84" t="s">
        <v>106</v>
      </c>
      <c r="G208" s="70"/>
      <c r="I208" s="8"/>
      <c r="K208" s="8"/>
      <c r="O208" s="9"/>
      <c r="Q208" s="9"/>
      <c r="S208" s="9"/>
      <c r="U208" s="9"/>
      <c r="W208" s="9"/>
      <c r="Y208" s="9"/>
      <c r="AA208" s="9"/>
      <c r="AB208" s="141"/>
      <c r="AC208" s="9"/>
    </row>
    <row r="209" spans="1:29" x14ac:dyDescent="0.25">
      <c r="A209" s="49">
        <f>+A208+1</f>
        <v>173</v>
      </c>
      <c r="C209" s="71">
        <v>340</v>
      </c>
      <c r="D209" s="72"/>
      <c r="E209" s="73" t="s">
        <v>54</v>
      </c>
      <c r="F209" s="72"/>
      <c r="G209" s="16" t="s">
        <v>215</v>
      </c>
      <c r="I209" s="8">
        <v>0</v>
      </c>
      <c r="K209" s="8">
        <v>0</v>
      </c>
      <c r="O209" s="9">
        <f t="shared" ref="O209:O215" si="92">+I209+K209</f>
        <v>0</v>
      </c>
      <c r="Q209" s="8">
        <f t="shared" ref="Q209:Q215" si="93">O209*$C$354</f>
        <v>0</v>
      </c>
      <c r="R209" s="7"/>
      <c r="S209" s="8">
        <f t="shared" ref="S209:S215" si="94">O209*$C$355</f>
        <v>0</v>
      </c>
      <c r="T209" s="7"/>
      <c r="U209" s="8">
        <f t="shared" ref="U209:U215" si="95">O209*$C$356</f>
        <v>0</v>
      </c>
      <c r="V209" s="7"/>
      <c r="W209" s="8">
        <f t="shared" ref="W209:W215" si="96">O209*$C$357</f>
        <v>0</v>
      </c>
      <c r="X209" s="7"/>
      <c r="Y209" s="8">
        <f t="shared" ref="Y209:Y215" si="97">O209*$C$358</f>
        <v>0</v>
      </c>
      <c r="Z209" s="7"/>
      <c r="AA209" s="8">
        <f t="shared" ref="AA209:AA215" si="98">O209*$C$359</f>
        <v>0</v>
      </c>
      <c r="AB209" s="138" t="s">
        <v>48</v>
      </c>
      <c r="AC209" s="9">
        <f>SUM(Q209:AB209)</f>
        <v>0</v>
      </c>
    </row>
    <row r="210" spans="1:29" x14ac:dyDescent="0.25">
      <c r="A210" s="49">
        <f t="shared" ref="A210:A215" si="99">+A209+1</f>
        <v>174</v>
      </c>
      <c r="C210" s="71">
        <v>341</v>
      </c>
      <c r="D210" s="72"/>
      <c r="E210" s="73" t="s">
        <v>56</v>
      </c>
      <c r="F210" s="72"/>
      <c r="G210" s="87"/>
      <c r="I210" s="8">
        <v>1212961.0608300001</v>
      </c>
      <c r="K210" s="8">
        <v>0</v>
      </c>
      <c r="O210" s="9">
        <f t="shared" si="92"/>
        <v>1212961.0608300001</v>
      </c>
      <c r="Q210" s="8">
        <f t="shared" si="93"/>
        <v>1061992.7726108972</v>
      </c>
      <c r="R210" s="7"/>
      <c r="S210" s="8">
        <f t="shared" si="94"/>
        <v>57520.328730059744</v>
      </c>
      <c r="T210" s="7"/>
      <c r="U210" s="8">
        <f t="shared" si="95"/>
        <v>40623.1677981721</v>
      </c>
      <c r="V210" s="7"/>
      <c r="W210" s="8">
        <f t="shared" si="96"/>
        <v>52824.791690871192</v>
      </c>
      <c r="X210" s="7"/>
      <c r="Y210" s="8">
        <f t="shared" si="97"/>
        <v>0</v>
      </c>
      <c r="Z210" s="7"/>
      <c r="AA210" s="8">
        <f t="shared" si="98"/>
        <v>0</v>
      </c>
      <c r="AB210" s="138" t="s">
        <v>48</v>
      </c>
      <c r="AC210" s="9">
        <f t="shared" ref="AC210:AC215" si="100">SUM(Q210:AB210)</f>
        <v>1212961.0608300003</v>
      </c>
    </row>
    <row r="211" spans="1:29" x14ac:dyDescent="0.25">
      <c r="A211" s="49">
        <f t="shared" si="99"/>
        <v>175</v>
      </c>
      <c r="C211" s="71">
        <v>342</v>
      </c>
      <c r="D211" s="72"/>
      <c r="E211" s="73" t="s">
        <v>94</v>
      </c>
      <c r="F211" s="72"/>
      <c r="G211" s="87"/>
      <c r="I211" s="8">
        <v>0</v>
      </c>
      <c r="K211" s="8">
        <v>0</v>
      </c>
      <c r="O211" s="9">
        <f t="shared" si="92"/>
        <v>0</v>
      </c>
      <c r="Q211" s="8">
        <f t="shared" si="93"/>
        <v>0</v>
      </c>
      <c r="R211" s="7"/>
      <c r="S211" s="8">
        <f t="shared" si="94"/>
        <v>0</v>
      </c>
      <c r="T211" s="7"/>
      <c r="U211" s="8">
        <f t="shared" si="95"/>
        <v>0</v>
      </c>
      <c r="V211" s="7"/>
      <c r="W211" s="8">
        <f t="shared" si="96"/>
        <v>0</v>
      </c>
      <c r="X211" s="7"/>
      <c r="Y211" s="8">
        <f t="shared" si="97"/>
        <v>0</v>
      </c>
      <c r="Z211" s="7"/>
      <c r="AA211" s="8">
        <f t="shared" si="98"/>
        <v>0</v>
      </c>
      <c r="AB211" s="138" t="s">
        <v>48</v>
      </c>
      <c r="AC211" s="9">
        <f t="shared" si="100"/>
        <v>0</v>
      </c>
    </row>
    <row r="212" spans="1:29" x14ac:dyDescent="0.25">
      <c r="A212" s="49">
        <f t="shared" si="99"/>
        <v>176</v>
      </c>
      <c r="C212" s="71">
        <v>343</v>
      </c>
      <c r="D212" s="72"/>
      <c r="E212" s="73" t="s">
        <v>87</v>
      </c>
      <c r="F212" s="72"/>
      <c r="G212" s="87"/>
      <c r="I212" s="8">
        <v>0</v>
      </c>
      <c r="K212" s="8">
        <v>0</v>
      </c>
      <c r="O212" s="9">
        <f t="shared" si="92"/>
        <v>0</v>
      </c>
      <c r="Q212" s="8">
        <f t="shared" si="93"/>
        <v>0</v>
      </c>
      <c r="R212" s="7"/>
      <c r="S212" s="8">
        <f t="shared" si="94"/>
        <v>0</v>
      </c>
      <c r="T212" s="7"/>
      <c r="U212" s="8">
        <f t="shared" si="95"/>
        <v>0</v>
      </c>
      <c r="V212" s="7"/>
      <c r="W212" s="8">
        <f t="shared" si="96"/>
        <v>0</v>
      </c>
      <c r="X212" s="7"/>
      <c r="Y212" s="8">
        <f t="shared" si="97"/>
        <v>0</v>
      </c>
      <c r="Z212" s="7"/>
      <c r="AA212" s="8">
        <f t="shared" si="98"/>
        <v>0</v>
      </c>
      <c r="AB212" s="138" t="s">
        <v>48</v>
      </c>
      <c r="AC212" s="9">
        <f t="shared" si="100"/>
        <v>0</v>
      </c>
    </row>
    <row r="213" spans="1:29" x14ac:dyDescent="0.25">
      <c r="A213" s="49">
        <f t="shared" si="99"/>
        <v>177</v>
      </c>
      <c r="C213" s="71">
        <v>344</v>
      </c>
      <c r="D213" s="72"/>
      <c r="E213" s="73" t="s">
        <v>88</v>
      </c>
      <c r="F213" s="72"/>
      <c r="G213" s="87"/>
      <c r="I213" s="8">
        <v>29606780.910790004</v>
      </c>
      <c r="K213" s="8">
        <v>0</v>
      </c>
      <c r="O213" s="9">
        <f t="shared" si="92"/>
        <v>29606780.910790004</v>
      </c>
      <c r="Q213" s="8">
        <f t="shared" si="93"/>
        <v>25921843.959292579</v>
      </c>
      <c r="R213" s="7"/>
      <c r="S213" s="8">
        <f t="shared" si="94"/>
        <v>1403995.4171836171</v>
      </c>
      <c r="T213" s="7"/>
      <c r="U213" s="8">
        <f t="shared" si="95"/>
        <v>991557.98792069044</v>
      </c>
      <c r="V213" s="7"/>
      <c r="W213" s="8">
        <f t="shared" si="96"/>
        <v>1289383.5463931176</v>
      </c>
      <c r="X213" s="7"/>
      <c r="Y213" s="8">
        <f t="shared" si="97"/>
        <v>0</v>
      </c>
      <c r="Z213" s="7"/>
      <c r="AA213" s="8">
        <f t="shared" si="98"/>
        <v>0</v>
      </c>
      <c r="AB213" s="138" t="s">
        <v>48</v>
      </c>
      <c r="AC213" s="9">
        <f t="shared" si="100"/>
        <v>29606780.910790008</v>
      </c>
    </row>
    <row r="214" spans="1:29" x14ac:dyDescent="0.25">
      <c r="A214" s="49">
        <f t="shared" si="99"/>
        <v>178</v>
      </c>
      <c r="C214" s="71">
        <v>345</v>
      </c>
      <c r="D214" s="72"/>
      <c r="E214" s="73" t="s">
        <v>59</v>
      </c>
      <c r="F214" s="72"/>
      <c r="G214" s="87"/>
      <c r="I214" s="8">
        <v>1591417.87723</v>
      </c>
      <c r="K214" s="8">
        <v>0</v>
      </c>
      <c r="O214" s="9">
        <f t="shared" si="92"/>
        <v>1591417.87723</v>
      </c>
      <c r="Q214" s="8">
        <f t="shared" si="93"/>
        <v>1393345.8693765146</v>
      </c>
      <c r="R214" s="7"/>
      <c r="S214" s="8">
        <f t="shared" si="94"/>
        <v>75467.286132438254</v>
      </c>
      <c r="T214" s="7"/>
      <c r="U214" s="8">
        <f t="shared" si="95"/>
        <v>53298.0303749304</v>
      </c>
      <c r="V214" s="7"/>
      <c r="W214" s="8">
        <f t="shared" si="96"/>
        <v>69306.691346116771</v>
      </c>
      <c r="X214" s="7"/>
      <c r="Y214" s="8">
        <f t="shared" si="97"/>
        <v>0</v>
      </c>
      <c r="Z214" s="7"/>
      <c r="AA214" s="8">
        <f t="shared" si="98"/>
        <v>0</v>
      </c>
      <c r="AB214" s="138" t="s">
        <v>48</v>
      </c>
      <c r="AC214" s="9">
        <f t="shared" si="100"/>
        <v>1591417.8772300002</v>
      </c>
    </row>
    <row r="215" spans="1:29" x14ac:dyDescent="0.25">
      <c r="A215" s="49">
        <f t="shared" si="99"/>
        <v>179</v>
      </c>
      <c r="C215" s="71">
        <v>346</v>
      </c>
      <c r="D215" s="72"/>
      <c r="E215" s="73" t="s">
        <v>82</v>
      </c>
      <c r="F215" s="72"/>
      <c r="G215" s="87"/>
      <c r="I215" s="8">
        <v>121560.79063</v>
      </c>
      <c r="K215" s="8">
        <v>0</v>
      </c>
      <c r="O215" s="9">
        <f t="shared" si="92"/>
        <v>121560.79063</v>
      </c>
      <c r="Q215" s="8">
        <f t="shared" si="93"/>
        <v>106431.01848099618</v>
      </c>
      <c r="R215" s="7"/>
      <c r="S215" s="8">
        <f t="shared" si="94"/>
        <v>5764.5845885101708</v>
      </c>
      <c r="T215" s="7"/>
      <c r="U215" s="8">
        <f t="shared" si="95"/>
        <v>4071.1813057394247</v>
      </c>
      <c r="V215" s="7"/>
      <c r="W215" s="8">
        <f t="shared" si="96"/>
        <v>5294.0062547542384</v>
      </c>
      <c r="X215" s="7"/>
      <c r="Y215" s="8">
        <f t="shared" si="97"/>
        <v>0</v>
      </c>
      <c r="Z215" s="7"/>
      <c r="AA215" s="8">
        <f t="shared" si="98"/>
        <v>0</v>
      </c>
      <c r="AB215" s="138" t="s">
        <v>48</v>
      </c>
      <c r="AC215" s="9">
        <f t="shared" si="100"/>
        <v>121560.79063</v>
      </c>
    </row>
    <row r="216" spans="1:29" x14ac:dyDescent="0.25">
      <c r="A216" s="49"/>
      <c r="C216" s="71"/>
      <c r="D216" s="72"/>
      <c r="E216" s="86"/>
      <c r="F216" s="72"/>
      <c r="G216" s="86"/>
      <c r="I216" s="8"/>
      <c r="K216" s="8"/>
      <c r="O216" s="9"/>
      <c r="Q216" s="8"/>
      <c r="R216" s="7"/>
      <c r="S216" s="8"/>
      <c r="T216" s="7"/>
      <c r="U216" s="8"/>
      <c r="V216" s="7"/>
      <c r="W216" s="8"/>
      <c r="X216" s="7"/>
      <c r="Y216" s="8"/>
      <c r="Z216" s="7"/>
      <c r="AA216" s="8"/>
      <c r="AB216" s="138"/>
      <c r="AC216" s="9"/>
    </row>
    <row r="217" spans="1:29" x14ac:dyDescent="0.25">
      <c r="A217" s="49">
        <f>+A215+1</f>
        <v>180</v>
      </c>
      <c r="C217" s="80"/>
      <c r="E217" s="84" t="s">
        <v>107</v>
      </c>
      <c r="G217" s="70"/>
      <c r="I217" s="8"/>
      <c r="K217" s="8"/>
      <c r="O217" s="9"/>
      <c r="Q217" s="9"/>
      <c r="S217" s="9"/>
      <c r="U217" s="9"/>
      <c r="W217" s="9"/>
      <c r="Y217" s="9"/>
      <c r="AA217" s="9"/>
      <c r="AB217" s="141"/>
      <c r="AC217" s="9"/>
    </row>
    <row r="218" spans="1:29" x14ac:dyDescent="0.25">
      <c r="A218" s="49">
        <f>+A217+1</f>
        <v>181</v>
      </c>
      <c r="C218" s="71">
        <v>340</v>
      </c>
      <c r="D218" s="72"/>
      <c r="E218" s="73" t="s">
        <v>54</v>
      </c>
      <c r="F218" s="72"/>
      <c r="G218" s="16" t="s">
        <v>215</v>
      </c>
      <c r="I218" s="8">
        <v>0</v>
      </c>
      <c r="K218" s="8">
        <v>0</v>
      </c>
      <c r="O218" s="9">
        <f t="shared" ref="O218:O224" si="101">+I218+K218</f>
        <v>0</v>
      </c>
      <c r="Q218" s="8">
        <f t="shared" ref="Q218:Q224" si="102">O218*$C$354</f>
        <v>0</v>
      </c>
      <c r="R218" s="7"/>
      <c r="S218" s="8">
        <f t="shared" ref="S218:S224" si="103">O218*$C$355</f>
        <v>0</v>
      </c>
      <c r="T218" s="7"/>
      <c r="U218" s="8">
        <f t="shared" ref="U218:U224" si="104">O218*$C$356</f>
        <v>0</v>
      </c>
      <c r="V218" s="7"/>
      <c r="W218" s="8">
        <f t="shared" ref="W218:W224" si="105">O218*$C$357</f>
        <v>0</v>
      </c>
      <c r="X218" s="7"/>
      <c r="Y218" s="8">
        <f t="shared" ref="Y218:Y224" si="106">O218*$C$358</f>
        <v>0</v>
      </c>
      <c r="Z218" s="7"/>
      <c r="AA218" s="8">
        <f t="shared" ref="AA218:AA224" si="107">O218*$C$359</f>
        <v>0</v>
      </c>
      <c r="AB218" s="138" t="s">
        <v>48</v>
      </c>
      <c r="AC218" s="9">
        <f>SUM(Q218:AB218)</f>
        <v>0</v>
      </c>
    </row>
    <row r="219" spans="1:29" x14ac:dyDescent="0.25">
      <c r="A219" s="49">
        <f t="shared" ref="A219:A224" si="108">+A218+1</f>
        <v>182</v>
      </c>
      <c r="C219" s="71">
        <v>341</v>
      </c>
      <c r="D219" s="72"/>
      <c r="E219" s="73" t="s">
        <v>56</v>
      </c>
      <c r="F219" s="72"/>
      <c r="G219" s="87"/>
      <c r="I219" s="8">
        <v>375176.94742000004</v>
      </c>
      <c r="K219" s="8">
        <v>0</v>
      </c>
      <c r="O219" s="9">
        <f t="shared" si="101"/>
        <v>375176.94742000004</v>
      </c>
      <c r="Q219" s="8">
        <f t="shared" si="102"/>
        <v>328481.44880893291</v>
      </c>
      <c r="R219" s="7"/>
      <c r="S219" s="8">
        <f t="shared" si="103"/>
        <v>17791.421377345669</v>
      </c>
      <c r="T219" s="7"/>
      <c r="U219" s="8">
        <f t="shared" si="104"/>
        <v>12565.016785138749</v>
      </c>
      <c r="V219" s="7"/>
      <c r="W219" s="8">
        <f t="shared" si="105"/>
        <v>16339.060448582757</v>
      </c>
      <c r="X219" s="7"/>
      <c r="Y219" s="8">
        <f t="shared" si="106"/>
        <v>0</v>
      </c>
      <c r="Z219" s="7"/>
      <c r="AA219" s="8">
        <f t="shared" si="107"/>
        <v>0</v>
      </c>
      <c r="AB219" s="138" t="s">
        <v>48</v>
      </c>
      <c r="AC219" s="9">
        <f t="shared" ref="AC219:AC224" si="109">SUM(Q219:AB219)</f>
        <v>375176.9474200001</v>
      </c>
    </row>
    <row r="220" spans="1:29" x14ac:dyDescent="0.25">
      <c r="A220" s="49">
        <f t="shared" si="108"/>
        <v>183</v>
      </c>
      <c r="C220" s="71">
        <v>342</v>
      </c>
      <c r="D220" s="72"/>
      <c r="E220" s="73" t="s">
        <v>94</v>
      </c>
      <c r="F220" s="72"/>
      <c r="G220" s="87"/>
      <c r="I220" s="8">
        <v>0</v>
      </c>
      <c r="K220" s="8">
        <v>0</v>
      </c>
      <c r="O220" s="9">
        <f t="shared" si="101"/>
        <v>0</v>
      </c>
      <c r="Q220" s="8">
        <f t="shared" si="102"/>
        <v>0</v>
      </c>
      <c r="R220" s="7"/>
      <c r="S220" s="8">
        <f t="shared" si="103"/>
        <v>0</v>
      </c>
      <c r="T220" s="7"/>
      <c r="U220" s="8">
        <f t="shared" si="104"/>
        <v>0</v>
      </c>
      <c r="V220" s="7"/>
      <c r="W220" s="8">
        <f t="shared" si="105"/>
        <v>0</v>
      </c>
      <c r="X220" s="7"/>
      <c r="Y220" s="8">
        <f t="shared" si="106"/>
        <v>0</v>
      </c>
      <c r="Z220" s="7"/>
      <c r="AA220" s="8">
        <f t="shared" si="107"/>
        <v>0</v>
      </c>
      <c r="AB220" s="138" t="s">
        <v>48</v>
      </c>
      <c r="AC220" s="9">
        <f t="shared" si="109"/>
        <v>0</v>
      </c>
    </row>
    <row r="221" spans="1:29" x14ac:dyDescent="0.25">
      <c r="A221" s="49">
        <f t="shared" si="108"/>
        <v>184</v>
      </c>
      <c r="C221" s="71">
        <v>343</v>
      </c>
      <c r="D221" s="72"/>
      <c r="E221" s="73" t="s">
        <v>87</v>
      </c>
      <c r="F221" s="72"/>
      <c r="G221" s="87"/>
      <c r="I221" s="8">
        <v>0</v>
      </c>
      <c r="K221" s="8">
        <v>0</v>
      </c>
      <c r="O221" s="9">
        <f t="shared" si="101"/>
        <v>0</v>
      </c>
      <c r="Q221" s="8">
        <f t="shared" si="102"/>
        <v>0</v>
      </c>
      <c r="R221" s="7"/>
      <c r="S221" s="8">
        <f t="shared" si="103"/>
        <v>0</v>
      </c>
      <c r="T221" s="7"/>
      <c r="U221" s="8">
        <f t="shared" si="104"/>
        <v>0</v>
      </c>
      <c r="V221" s="7"/>
      <c r="W221" s="8">
        <f t="shared" si="105"/>
        <v>0</v>
      </c>
      <c r="X221" s="7"/>
      <c r="Y221" s="8">
        <f t="shared" si="106"/>
        <v>0</v>
      </c>
      <c r="Z221" s="7"/>
      <c r="AA221" s="8">
        <f t="shared" si="107"/>
        <v>0</v>
      </c>
      <c r="AB221" s="138" t="s">
        <v>48</v>
      </c>
      <c r="AC221" s="9">
        <f t="shared" si="109"/>
        <v>0</v>
      </c>
    </row>
    <row r="222" spans="1:29" x14ac:dyDescent="0.25">
      <c r="A222" s="49">
        <f t="shared" si="108"/>
        <v>185</v>
      </c>
      <c r="C222" s="71">
        <v>344</v>
      </c>
      <c r="D222" s="72"/>
      <c r="E222" s="73" t="s">
        <v>88</v>
      </c>
      <c r="F222" s="72"/>
      <c r="G222" s="87"/>
      <c r="I222" s="8">
        <v>14993332.583390001</v>
      </c>
      <c r="K222" s="8">
        <v>0</v>
      </c>
      <c r="O222" s="9">
        <f t="shared" si="101"/>
        <v>14993332.583390001</v>
      </c>
      <c r="Q222" s="8">
        <f t="shared" si="102"/>
        <v>13127223.416402217</v>
      </c>
      <c r="R222" s="7"/>
      <c r="S222" s="8">
        <f t="shared" si="103"/>
        <v>711005.03289493441</v>
      </c>
      <c r="T222" s="7"/>
      <c r="U222" s="8">
        <f t="shared" si="104"/>
        <v>502140.32837301202</v>
      </c>
      <c r="V222" s="7"/>
      <c r="W222" s="8">
        <f t="shared" si="105"/>
        <v>652963.80571983778</v>
      </c>
      <c r="X222" s="7"/>
      <c r="Y222" s="8">
        <f t="shared" si="106"/>
        <v>0</v>
      </c>
      <c r="Z222" s="7"/>
      <c r="AA222" s="8">
        <f t="shared" si="107"/>
        <v>0</v>
      </c>
      <c r="AB222" s="138" t="s">
        <v>48</v>
      </c>
      <c r="AC222" s="9">
        <f t="shared" si="109"/>
        <v>14993332.583389999</v>
      </c>
    </row>
    <row r="223" spans="1:29" x14ac:dyDescent="0.25">
      <c r="A223" s="49">
        <f t="shared" si="108"/>
        <v>186</v>
      </c>
      <c r="C223" s="71">
        <v>345</v>
      </c>
      <c r="D223" s="72"/>
      <c r="E223" s="73" t="s">
        <v>59</v>
      </c>
      <c r="F223" s="72"/>
      <c r="G223" s="87"/>
      <c r="I223" s="8">
        <v>633819.36433000001</v>
      </c>
      <c r="K223" s="8">
        <v>0</v>
      </c>
      <c r="O223" s="9">
        <f t="shared" si="101"/>
        <v>633819.36433000001</v>
      </c>
      <c r="Q223" s="8">
        <f t="shared" si="102"/>
        <v>554932.5578503724</v>
      </c>
      <c r="R223" s="7"/>
      <c r="S223" s="8">
        <f t="shared" si="103"/>
        <v>30056.610528611789</v>
      </c>
      <c r="T223" s="7"/>
      <c r="U223" s="8">
        <f t="shared" si="104"/>
        <v>21227.186281882619</v>
      </c>
      <c r="V223" s="7"/>
      <c r="W223" s="8">
        <f t="shared" si="105"/>
        <v>27603.009669133276</v>
      </c>
      <c r="X223" s="7"/>
      <c r="Y223" s="8">
        <f t="shared" si="106"/>
        <v>0</v>
      </c>
      <c r="Z223" s="7"/>
      <c r="AA223" s="8">
        <f t="shared" si="107"/>
        <v>0</v>
      </c>
      <c r="AB223" s="138" t="s">
        <v>48</v>
      </c>
      <c r="AC223" s="9">
        <f t="shared" si="109"/>
        <v>633819.36433000001</v>
      </c>
    </row>
    <row r="224" spans="1:29" x14ac:dyDescent="0.25">
      <c r="A224" s="49">
        <f t="shared" si="108"/>
        <v>187</v>
      </c>
      <c r="C224" s="71">
        <v>346</v>
      </c>
      <c r="D224" s="72"/>
      <c r="E224" s="73" t="s">
        <v>82</v>
      </c>
      <c r="F224" s="72"/>
      <c r="G224" s="87"/>
      <c r="I224" s="8">
        <v>75139.749950000012</v>
      </c>
      <c r="K224" s="8">
        <v>0</v>
      </c>
      <c r="O224" s="9">
        <f t="shared" si="101"/>
        <v>75139.749950000012</v>
      </c>
      <c r="Q224" s="8">
        <f t="shared" si="102"/>
        <v>65787.661252774487</v>
      </c>
      <c r="R224" s="7"/>
      <c r="S224" s="8">
        <f t="shared" si="103"/>
        <v>3563.2331963410325</v>
      </c>
      <c r="T224" s="7"/>
      <c r="U224" s="8">
        <f t="shared" si="104"/>
        <v>2516.4984838366126</v>
      </c>
      <c r="V224" s="7"/>
      <c r="W224" s="8">
        <f t="shared" si="105"/>
        <v>3272.357017047887</v>
      </c>
      <c r="X224" s="7"/>
      <c r="Y224" s="8">
        <f t="shared" si="106"/>
        <v>0</v>
      </c>
      <c r="Z224" s="7"/>
      <c r="AA224" s="8">
        <f t="shared" si="107"/>
        <v>0</v>
      </c>
      <c r="AB224" s="138" t="s">
        <v>48</v>
      </c>
      <c r="AC224" s="9">
        <f t="shared" si="109"/>
        <v>75139.749950000027</v>
      </c>
    </row>
    <row r="225" spans="1:29" x14ac:dyDescent="0.25">
      <c r="A225" s="49"/>
      <c r="C225" s="71"/>
      <c r="D225" s="72"/>
      <c r="E225" s="86"/>
      <c r="F225" s="72"/>
      <c r="G225" s="86"/>
      <c r="I225" s="8"/>
      <c r="K225" s="8"/>
      <c r="O225" s="9"/>
      <c r="Q225" s="8"/>
      <c r="R225" s="7"/>
      <c r="S225" s="8"/>
      <c r="T225" s="7"/>
      <c r="U225" s="8"/>
      <c r="V225" s="7"/>
      <c r="W225" s="8"/>
      <c r="X225" s="7"/>
      <c r="Y225" s="8"/>
      <c r="Z225" s="7"/>
      <c r="AA225" s="8"/>
      <c r="AB225" s="138"/>
      <c r="AC225" s="9"/>
    </row>
    <row r="226" spans="1:29" x14ac:dyDescent="0.25">
      <c r="A226" s="49">
        <f>+A224+1</f>
        <v>188</v>
      </c>
      <c r="C226" s="80"/>
      <c r="E226" s="84" t="s">
        <v>108</v>
      </c>
      <c r="G226" s="70"/>
      <c r="I226" s="8"/>
      <c r="K226" s="8"/>
      <c r="O226" s="9"/>
      <c r="Q226" s="9"/>
      <c r="S226" s="9"/>
      <c r="U226" s="9"/>
      <c r="W226" s="9"/>
      <c r="Y226" s="9"/>
      <c r="AA226" s="9"/>
      <c r="AB226" s="141"/>
      <c r="AC226" s="9"/>
    </row>
    <row r="227" spans="1:29" x14ac:dyDescent="0.25">
      <c r="A227" s="49">
        <f>+A226+1</f>
        <v>189</v>
      </c>
      <c r="C227" s="146">
        <v>338.21</v>
      </c>
      <c r="E227" s="123" t="s">
        <v>56</v>
      </c>
      <c r="G227" s="16" t="s">
        <v>215</v>
      </c>
      <c r="I227" s="8">
        <v>1695070.1280100001</v>
      </c>
      <c r="K227" s="8">
        <v>0</v>
      </c>
      <c r="O227" s="9">
        <f>+I227+K227</f>
        <v>1695070.1280100001</v>
      </c>
      <c r="Q227" s="8">
        <f>O227*$C$354</f>
        <v>1484097.2914525776</v>
      </c>
      <c r="R227" s="7"/>
      <c r="S227" s="8">
        <f>O227*$C$355</f>
        <v>80382.622437130893</v>
      </c>
      <c r="T227" s="7"/>
      <c r="U227" s="8">
        <f>O227*$C$356</f>
        <v>56769.438412722549</v>
      </c>
      <c r="V227" s="7"/>
      <c r="W227" s="8">
        <f>O227*$C$357</f>
        <v>73820.775707569192</v>
      </c>
      <c r="X227" s="7"/>
      <c r="Y227" s="8">
        <f>O227*$C$358</f>
        <v>0</v>
      </c>
      <c r="Z227" s="7"/>
      <c r="AA227" s="8">
        <f>O227*$C$359</f>
        <v>0</v>
      </c>
      <c r="AB227" s="138" t="s">
        <v>48</v>
      </c>
      <c r="AC227" s="9">
        <f>SUM(Q227:AB227)</f>
        <v>1695070.1280100003</v>
      </c>
    </row>
    <row r="228" spans="1:29" x14ac:dyDescent="0.25">
      <c r="A228" s="49">
        <f>+A227+1</f>
        <v>190</v>
      </c>
      <c r="C228" s="146">
        <v>338.23</v>
      </c>
      <c r="E228" s="123" t="s">
        <v>109</v>
      </c>
      <c r="G228" s="16"/>
      <c r="I228" s="8">
        <v>7860569.1451599998</v>
      </c>
      <c r="K228" s="8">
        <v>0</v>
      </c>
      <c r="O228" s="9">
        <f t="shared" ref="O228:O240" si="110">+I228+K228</f>
        <v>7860569.1451599998</v>
      </c>
      <c r="Q228" s="8">
        <f t="shared" ref="Q228:Q240" si="111">O228*$C$354</f>
        <v>6882222.2661095913</v>
      </c>
      <c r="R228" s="7"/>
      <c r="S228" s="8">
        <f t="shared" ref="S228:S240" si="112">O228*$C$355</f>
        <v>372759.30434698181</v>
      </c>
      <c r="T228" s="7"/>
      <c r="U228" s="8">
        <f t="shared" ref="U228:U240" si="113">O228*$C$356</f>
        <v>263257.60132354544</v>
      </c>
      <c r="V228" s="7"/>
      <c r="W228" s="8">
        <f t="shared" ref="W228:W240" si="114">O228*$C$357</f>
        <v>342329.97337988124</v>
      </c>
      <c r="X228" s="7"/>
      <c r="Y228" s="8">
        <f t="shared" ref="Y228:Y240" si="115">O228*$C$358</f>
        <v>0</v>
      </c>
      <c r="Z228" s="7"/>
      <c r="AA228" s="8">
        <f t="shared" ref="AA228:AA240" si="116">O228*$C$359</f>
        <v>0</v>
      </c>
      <c r="AB228" s="138" t="s">
        <v>48</v>
      </c>
      <c r="AC228" s="9">
        <f t="shared" ref="AC228:AC233" si="117">SUM(Q228:AB228)</f>
        <v>7860569.1451599998</v>
      </c>
    </row>
    <row r="229" spans="1:29" x14ac:dyDescent="0.25">
      <c r="A229" s="49">
        <f>+A228+1</f>
        <v>191</v>
      </c>
      <c r="C229" s="146">
        <v>338.26</v>
      </c>
      <c r="E229" s="123" t="s">
        <v>110</v>
      </c>
      <c r="G229" s="16"/>
      <c r="I229" s="8">
        <v>284944.56284000003</v>
      </c>
      <c r="K229" s="8">
        <v>0</v>
      </c>
      <c r="O229" s="9">
        <f t="shared" si="110"/>
        <v>284944.56284000003</v>
      </c>
      <c r="Q229" s="8">
        <f t="shared" si="111"/>
        <v>249479.62148412541</v>
      </c>
      <c r="R229" s="7"/>
      <c r="S229" s="8">
        <f t="shared" si="112"/>
        <v>13512.474104638291</v>
      </c>
      <c r="T229" s="7"/>
      <c r="U229" s="8">
        <f t="shared" si="113"/>
        <v>9543.0522571807724</v>
      </c>
      <c r="V229" s="7"/>
      <c r="W229" s="8">
        <f t="shared" si="114"/>
        <v>12409.414994055574</v>
      </c>
      <c r="X229" s="7"/>
      <c r="Y229" s="8">
        <f t="shared" si="115"/>
        <v>0</v>
      </c>
      <c r="Z229" s="7"/>
      <c r="AA229" s="8">
        <f t="shared" si="116"/>
        <v>0</v>
      </c>
      <c r="AB229" s="138" t="s">
        <v>48</v>
      </c>
      <c r="AC229" s="9">
        <f t="shared" si="117"/>
        <v>284944.56284000009</v>
      </c>
    </row>
    <row r="230" spans="1:29" x14ac:dyDescent="0.25">
      <c r="A230" s="49">
        <f>+A229+1</f>
        <v>192</v>
      </c>
      <c r="C230" s="146">
        <v>338.27</v>
      </c>
      <c r="E230" s="123" t="s">
        <v>111</v>
      </c>
      <c r="G230" s="16"/>
      <c r="I230" s="8">
        <v>149603.30274000001</v>
      </c>
      <c r="K230" s="8">
        <v>0</v>
      </c>
      <c r="O230" s="9">
        <f t="shared" si="110"/>
        <v>149603.30274000001</v>
      </c>
      <c r="Q230" s="8">
        <f t="shared" si="111"/>
        <v>130983.28660269102</v>
      </c>
      <c r="R230" s="7"/>
      <c r="S230" s="8">
        <f t="shared" si="112"/>
        <v>7094.400167157135</v>
      </c>
      <c r="T230" s="7"/>
      <c r="U230" s="8">
        <f t="shared" si="113"/>
        <v>5010.3505105177655</v>
      </c>
      <c r="V230" s="7"/>
      <c r="W230" s="8">
        <f t="shared" si="114"/>
        <v>6515.2654596341035</v>
      </c>
      <c r="X230" s="7"/>
      <c r="Y230" s="8">
        <f t="shared" si="115"/>
        <v>0</v>
      </c>
      <c r="Z230" s="7"/>
      <c r="AA230" s="8">
        <f t="shared" si="116"/>
        <v>0</v>
      </c>
      <c r="AB230" s="138" t="s">
        <v>48</v>
      </c>
      <c r="AC230" s="9">
        <f t="shared" si="117"/>
        <v>149603.30274000004</v>
      </c>
    </row>
    <row r="231" spans="1:29" x14ac:dyDescent="0.25">
      <c r="A231" s="49">
        <f t="shared" ref="A231:A241" si="118">+A230+1</f>
        <v>193</v>
      </c>
      <c r="C231" s="146">
        <v>338.28</v>
      </c>
      <c r="E231" s="123" t="s">
        <v>112</v>
      </c>
      <c r="G231" s="16"/>
      <c r="I231" s="8">
        <v>18498.61983</v>
      </c>
      <c r="K231" s="8">
        <v>0</v>
      </c>
      <c r="O231" s="9">
        <f t="shared" si="110"/>
        <v>18498.61983</v>
      </c>
      <c r="Q231" s="8">
        <f t="shared" si="111"/>
        <v>16196.233495981929</v>
      </c>
      <c r="R231" s="7"/>
      <c r="S231" s="8">
        <f t="shared" si="112"/>
        <v>877.23071089017503</v>
      </c>
      <c r="T231" s="7"/>
      <c r="U231" s="8">
        <f t="shared" si="113"/>
        <v>619.53558251447021</v>
      </c>
      <c r="V231" s="7"/>
      <c r="W231" s="8">
        <f t="shared" si="114"/>
        <v>805.62004061342611</v>
      </c>
      <c r="X231" s="7"/>
      <c r="Y231" s="8">
        <f t="shared" si="115"/>
        <v>0</v>
      </c>
      <c r="Z231" s="7"/>
      <c r="AA231" s="8">
        <f t="shared" si="116"/>
        <v>0</v>
      </c>
      <c r="AB231" s="138" t="s">
        <v>48</v>
      </c>
      <c r="AC231" s="9">
        <f t="shared" si="117"/>
        <v>18498.61983</v>
      </c>
    </row>
    <row r="232" spans="1:29" x14ac:dyDescent="0.25">
      <c r="A232" s="49">
        <f t="shared" si="118"/>
        <v>194</v>
      </c>
      <c r="C232" s="146">
        <v>338.29</v>
      </c>
      <c r="E232" s="123" t="s">
        <v>113</v>
      </c>
      <c r="G232" s="16"/>
      <c r="I232" s="8">
        <v>61835.461519999997</v>
      </c>
      <c r="K232" s="8">
        <v>0</v>
      </c>
      <c r="O232" s="9">
        <f t="shared" si="110"/>
        <v>61835.461519999997</v>
      </c>
      <c r="Q232" s="8">
        <f t="shared" si="111"/>
        <v>54139.25916167799</v>
      </c>
      <c r="R232" s="7"/>
      <c r="S232" s="8">
        <f t="shared" si="112"/>
        <v>2932.3250256455303</v>
      </c>
      <c r="T232" s="7"/>
      <c r="U232" s="8">
        <f t="shared" si="113"/>
        <v>2070.9257785122181</v>
      </c>
      <c r="V232" s="7"/>
      <c r="W232" s="8">
        <f t="shared" si="114"/>
        <v>2692.9515541642627</v>
      </c>
      <c r="X232" s="7"/>
      <c r="Y232" s="8">
        <f t="shared" si="115"/>
        <v>0</v>
      </c>
      <c r="Z232" s="7"/>
      <c r="AA232" s="8">
        <f t="shared" si="116"/>
        <v>0</v>
      </c>
      <c r="AB232" s="138" t="s">
        <v>48</v>
      </c>
      <c r="AC232" s="9">
        <f t="shared" si="117"/>
        <v>61835.461519999997</v>
      </c>
    </row>
    <row r="233" spans="1:29" x14ac:dyDescent="0.25">
      <c r="A233" s="49">
        <f t="shared" si="118"/>
        <v>195</v>
      </c>
      <c r="C233" s="146">
        <v>338.33</v>
      </c>
      <c r="E233" s="123" t="s">
        <v>114</v>
      </c>
      <c r="G233" s="16"/>
      <c r="I233" s="8">
        <v>8249.4620500000001</v>
      </c>
      <c r="K233" s="8">
        <v>0</v>
      </c>
      <c r="O233" s="9">
        <f t="shared" si="110"/>
        <v>8249.4620500000001</v>
      </c>
      <c r="Q233" s="8">
        <f t="shared" si="111"/>
        <v>7222.7125486064842</v>
      </c>
      <c r="R233" s="7"/>
      <c r="S233" s="8">
        <f t="shared" si="112"/>
        <v>391.20115582066217</v>
      </c>
      <c r="T233" s="7"/>
      <c r="U233" s="8">
        <f t="shared" si="113"/>
        <v>276.28197798244963</v>
      </c>
      <c r="V233" s="7"/>
      <c r="W233" s="8">
        <f t="shared" si="114"/>
        <v>359.26636759040406</v>
      </c>
      <c r="X233" s="7"/>
      <c r="Y233" s="8">
        <f t="shared" si="115"/>
        <v>0</v>
      </c>
      <c r="Z233" s="7"/>
      <c r="AA233" s="8">
        <f t="shared" si="116"/>
        <v>0</v>
      </c>
      <c r="AB233" s="138" t="s">
        <v>48</v>
      </c>
      <c r="AC233" s="9">
        <f t="shared" si="117"/>
        <v>8249.4620500000001</v>
      </c>
    </row>
    <row r="234" spans="1:29" x14ac:dyDescent="0.25">
      <c r="A234" s="49">
        <f t="shared" si="118"/>
        <v>196</v>
      </c>
      <c r="C234" s="71">
        <v>340</v>
      </c>
      <c r="D234" s="72"/>
      <c r="E234" s="73" t="s">
        <v>54</v>
      </c>
      <c r="F234" s="72"/>
      <c r="G234" s="16"/>
      <c r="I234" s="8">
        <v>0</v>
      </c>
      <c r="K234" s="8">
        <v>0</v>
      </c>
      <c r="O234" s="9">
        <f t="shared" si="110"/>
        <v>0</v>
      </c>
      <c r="Q234" s="8">
        <f t="shared" si="111"/>
        <v>0</v>
      </c>
      <c r="R234" s="7"/>
      <c r="S234" s="8">
        <f t="shared" si="112"/>
        <v>0</v>
      </c>
      <c r="T234" s="7"/>
      <c r="U234" s="8">
        <f t="shared" si="113"/>
        <v>0</v>
      </c>
      <c r="V234" s="7"/>
      <c r="W234" s="8">
        <f t="shared" si="114"/>
        <v>0</v>
      </c>
      <c r="X234" s="7"/>
      <c r="Y234" s="8">
        <f t="shared" si="115"/>
        <v>0</v>
      </c>
      <c r="Z234" s="7"/>
      <c r="AA234" s="8">
        <f t="shared" si="116"/>
        <v>0</v>
      </c>
      <c r="AB234" s="138" t="s">
        <v>48</v>
      </c>
      <c r="AC234" s="9">
        <f>SUM(Q234:AB234)</f>
        <v>0</v>
      </c>
    </row>
    <row r="235" spans="1:29" x14ac:dyDescent="0.25">
      <c r="A235" s="49">
        <f t="shared" si="118"/>
        <v>197</v>
      </c>
      <c r="C235" s="71">
        <v>341</v>
      </c>
      <c r="D235" s="72"/>
      <c r="E235" s="73" t="s">
        <v>56</v>
      </c>
      <c r="F235" s="72"/>
      <c r="G235" s="87"/>
      <c r="I235" s="8">
        <v>577782.33581999992</v>
      </c>
      <c r="K235" s="8">
        <v>0</v>
      </c>
      <c r="O235" s="9">
        <f t="shared" si="110"/>
        <v>577782.33581999992</v>
      </c>
      <c r="Q235" s="8">
        <f t="shared" si="111"/>
        <v>505870.04364609194</v>
      </c>
      <c r="R235" s="7"/>
      <c r="S235" s="8">
        <f t="shared" si="112"/>
        <v>27399.255395755888</v>
      </c>
      <c r="T235" s="7"/>
      <c r="U235" s="8">
        <f t="shared" si="113"/>
        <v>19350.455292253817</v>
      </c>
      <c r="V235" s="7"/>
      <c r="W235" s="8">
        <f t="shared" si="114"/>
        <v>25162.581485898267</v>
      </c>
      <c r="X235" s="7"/>
      <c r="Y235" s="8">
        <f t="shared" si="115"/>
        <v>0</v>
      </c>
      <c r="Z235" s="7"/>
      <c r="AA235" s="8">
        <f t="shared" si="116"/>
        <v>0</v>
      </c>
      <c r="AB235" s="138" t="s">
        <v>48</v>
      </c>
      <c r="AC235" s="9">
        <f t="shared" ref="AC235:AC240" si="119">SUM(Q235:AB235)</f>
        <v>577782.33581999992</v>
      </c>
    </row>
    <row r="236" spans="1:29" x14ac:dyDescent="0.25">
      <c r="A236" s="49">
        <f t="shared" si="118"/>
        <v>198</v>
      </c>
      <c r="C236" s="71">
        <v>342</v>
      </c>
      <c r="D236" s="72"/>
      <c r="E236" s="73" t="s">
        <v>94</v>
      </c>
      <c r="F236" s="72"/>
      <c r="G236" s="87"/>
      <c r="I236" s="8">
        <v>0</v>
      </c>
      <c r="K236" s="8">
        <v>0</v>
      </c>
      <c r="O236" s="9">
        <f t="shared" si="110"/>
        <v>0</v>
      </c>
      <c r="Q236" s="8">
        <f t="shared" si="111"/>
        <v>0</v>
      </c>
      <c r="R236" s="7"/>
      <c r="S236" s="8">
        <f t="shared" si="112"/>
        <v>0</v>
      </c>
      <c r="T236" s="7"/>
      <c r="U236" s="8">
        <f t="shared" si="113"/>
        <v>0</v>
      </c>
      <c r="V236" s="7"/>
      <c r="W236" s="8">
        <f t="shared" si="114"/>
        <v>0</v>
      </c>
      <c r="X236" s="7"/>
      <c r="Y236" s="8">
        <f t="shared" si="115"/>
        <v>0</v>
      </c>
      <c r="Z236" s="7"/>
      <c r="AA236" s="8">
        <f t="shared" si="116"/>
        <v>0</v>
      </c>
      <c r="AB236" s="138" t="s">
        <v>48</v>
      </c>
      <c r="AC236" s="9">
        <f t="shared" si="119"/>
        <v>0</v>
      </c>
    </row>
    <row r="237" spans="1:29" x14ac:dyDescent="0.25">
      <c r="A237" s="49">
        <f t="shared" si="118"/>
        <v>199</v>
      </c>
      <c r="C237" s="71">
        <v>343</v>
      </c>
      <c r="D237" s="72"/>
      <c r="E237" s="73" t="s">
        <v>87</v>
      </c>
      <c r="F237" s="72"/>
      <c r="G237" s="87"/>
      <c r="I237" s="8">
        <v>0</v>
      </c>
      <c r="K237" s="8">
        <v>0</v>
      </c>
      <c r="O237" s="9">
        <f t="shared" si="110"/>
        <v>0</v>
      </c>
      <c r="Q237" s="8">
        <f t="shared" si="111"/>
        <v>0</v>
      </c>
      <c r="R237" s="7"/>
      <c r="S237" s="8">
        <f t="shared" si="112"/>
        <v>0</v>
      </c>
      <c r="T237" s="7"/>
      <c r="U237" s="8">
        <f t="shared" si="113"/>
        <v>0</v>
      </c>
      <c r="V237" s="7"/>
      <c r="W237" s="8">
        <f t="shared" si="114"/>
        <v>0</v>
      </c>
      <c r="X237" s="7"/>
      <c r="Y237" s="8">
        <f t="shared" si="115"/>
        <v>0</v>
      </c>
      <c r="Z237" s="7"/>
      <c r="AA237" s="8">
        <f t="shared" si="116"/>
        <v>0</v>
      </c>
      <c r="AB237" s="138" t="s">
        <v>48</v>
      </c>
      <c r="AC237" s="9">
        <f t="shared" si="119"/>
        <v>0</v>
      </c>
    </row>
    <row r="238" spans="1:29" x14ac:dyDescent="0.25">
      <c r="A238" s="49">
        <f t="shared" si="118"/>
        <v>200</v>
      </c>
      <c r="C238" s="71">
        <v>344</v>
      </c>
      <c r="D238" s="72"/>
      <c r="E238" s="73" t="s">
        <v>88</v>
      </c>
      <c r="F238" s="72"/>
      <c r="G238" s="87"/>
      <c r="I238" s="8">
        <v>5476766.6559100002</v>
      </c>
      <c r="K238" s="8">
        <v>0</v>
      </c>
      <c r="O238" s="9">
        <f t="shared" si="110"/>
        <v>5476766.6559100002</v>
      </c>
      <c r="Q238" s="8">
        <f t="shared" si="111"/>
        <v>4795114.0343061192</v>
      </c>
      <c r="R238" s="7"/>
      <c r="S238" s="8">
        <f t="shared" si="112"/>
        <v>259716.01941632727</v>
      </c>
      <c r="T238" s="7"/>
      <c r="U238" s="8">
        <f t="shared" si="113"/>
        <v>183421.89047868169</v>
      </c>
      <c r="V238" s="7"/>
      <c r="W238" s="8">
        <f t="shared" si="114"/>
        <v>238514.71170887197</v>
      </c>
      <c r="X238" s="7"/>
      <c r="Y238" s="8">
        <f t="shared" si="115"/>
        <v>0</v>
      </c>
      <c r="Z238" s="7"/>
      <c r="AA238" s="8">
        <f t="shared" si="116"/>
        <v>0</v>
      </c>
      <c r="AB238" s="138" t="s">
        <v>48</v>
      </c>
      <c r="AC238" s="9">
        <f t="shared" si="119"/>
        <v>5476766.6559100002</v>
      </c>
    </row>
    <row r="239" spans="1:29" x14ac:dyDescent="0.25">
      <c r="A239" s="49">
        <f t="shared" si="118"/>
        <v>201</v>
      </c>
      <c r="C239" s="71">
        <v>345</v>
      </c>
      <c r="D239" s="72"/>
      <c r="E239" s="73" t="s">
        <v>59</v>
      </c>
      <c r="F239" s="72"/>
      <c r="G239" s="87"/>
      <c r="I239" s="8">
        <v>125050.93176000001</v>
      </c>
      <c r="K239" s="8">
        <v>0</v>
      </c>
      <c r="O239" s="9">
        <f t="shared" si="110"/>
        <v>125050.93176000001</v>
      </c>
      <c r="Q239" s="8">
        <f t="shared" si="111"/>
        <v>109486.76756903018</v>
      </c>
      <c r="R239" s="7"/>
      <c r="S239" s="8">
        <f t="shared" si="112"/>
        <v>5930.0920162379261</v>
      </c>
      <c r="T239" s="7"/>
      <c r="U239" s="8">
        <f t="shared" si="113"/>
        <v>4188.0693026766676</v>
      </c>
      <c r="V239" s="7"/>
      <c r="W239" s="8">
        <f t="shared" si="114"/>
        <v>5446.0028720552382</v>
      </c>
      <c r="X239" s="7"/>
      <c r="Y239" s="8">
        <f t="shared" si="115"/>
        <v>0</v>
      </c>
      <c r="Z239" s="7"/>
      <c r="AA239" s="8">
        <f t="shared" si="116"/>
        <v>0</v>
      </c>
      <c r="AB239" s="138" t="s">
        <v>48</v>
      </c>
      <c r="AC239" s="9">
        <f t="shared" si="119"/>
        <v>125050.93176000001</v>
      </c>
    </row>
    <row r="240" spans="1:29" x14ac:dyDescent="0.25">
      <c r="A240" s="49">
        <f t="shared" si="118"/>
        <v>202</v>
      </c>
      <c r="C240" s="71">
        <v>346</v>
      </c>
      <c r="D240" s="72"/>
      <c r="E240" s="73" t="s">
        <v>82</v>
      </c>
      <c r="F240" s="72"/>
      <c r="G240" s="87"/>
      <c r="I240" s="8">
        <v>59153.402460000005</v>
      </c>
      <c r="K240" s="8">
        <v>0</v>
      </c>
      <c r="O240" s="9">
        <f t="shared" si="110"/>
        <v>59153.402460000005</v>
      </c>
      <c r="Q240" s="8">
        <f t="shared" si="111"/>
        <v>51791.016147605857</v>
      </c>
      <c r="R240" s="7"/>
      <c r="S240" s="8">
        <f t="shared" si="112"/>
        <v>2805.1379923708846</v>
      </c>
      <c r="T240" s="7"/>
      <c r="U240" s="8">
        <f t="shared" si="113"/>
        <v>1981.1011841724519</v>
      </c>
      <c r="V240" s="7"/>
      <c r="W240" s="8">
        <f t="shared" si="114"/>
        <v>2576.1471358508124</v>
      </c>
      <c r="X240" s="7"/>
      <c r="Y240" s="8">
        <f t="shared" si="115"/>
        <v>0</v>
      </c>
      <c r="Z240" s="7"/>
      <c r="AA240" s="8">
        <f t="shared" si="116"/>
        <v>0</v>
      </c>
      <c r="AB240" s="138" t="s">
        <v>48</v>
      </c>
      <c r="AC240" s="9">
        <f t="shared" si="119"/>
        <v>59153.402460000012</v>
      </c>
    </row>
    <row r="241" spans="1:29" x14ac:dyDescent="0.25">
      <c r="A241" s="49">
        <f t="shared" si="118"/>
        <v>203</v>
      </c>
      <c r="C241" s="80"/>
      <c r="E241" s="88" t="s">
        <v>227</v>
      </c>
      <c r="G241" s="88"/>
      <c r="I241" s="27">
        <f>SUM(I206:I240)</f>
        <v>493137339.7626701</v>
      </c>
      <c r="K241" s="27">
        <f>SUM(K206:K240)</f>
        <v>0</v>
      </c>
      <c r="O241" s="27">
        <f>SUM(O206:O240)</f>
        <v>493137339.7626701</v>
      </c>
      <c r="Q241" s="27">
        <f>SUM(Q206:Q240)</f>
        <v>444584415.92502558</v>
      </c>
      <c r="S241" s="27">
        <f>SUM(S206:S240)</f>
        <v>22037693.81274448</v>
      </c>
      <c r="U241" s="27">
        <f>SUM(U206:U240)</f>
        <v>15559497.029840548</v>
      </c>
      <c r="W241" s="27">
        <f>SUM(W206:W240)</f>
        <v>20238698.39945922</v>
      </c>
      <c r="Y241" s="27">
        <f>SUM(Y206:Y240)</f>
        <v>0</v>
      </c>
      <c r="AA241" s="27">
        <f>SUM(AA206:AA240)</f>
        <v>-9282965.4043998569</v>
      </c>
      <c r="AB241" s="141"/>
      <c r="AC241" s="27">
        <f>SUM(AC206:AC240)</f>
        <v>493137339.7626701</v>
      </c>
    </row>
    <row r="242" spans="1:29" x14ac:dyDescent="0.25">
      <c r="A242" s="49"/>
      <c r="C242" s="80"/>
      <c r="E242" s="88"/>
      <c r="G242" s="88"/>
      <c r="I242" s="8"/>
      <c r="K242" s="8"/>
      <c r="O242" s="9"/>
      <c r="Q242" s="9"/>
      <c r="S242" s="9"/>
      <c r="U242" s="9"/>
      <c r="W242" s="9"/>
      <c r="Y242" s="9"/>
      <c r="AA242" s="9"/>
      <c r="AB242" s="141"/>
      <c r="AC242" s="9"/>
    </row>
    <row r="243" spans="1:29" x14ac:dyDescent="0.25">
      <c r="A243" s="83" t="s">
        <v>228</v>
      </c>
      <c r="B243" s="49"/>
      <c r="C243" s="71"/>
      <c r="D243" s="72"/>
      <c r="E243" s="84"/>
      <c r="F243" s="73"/>
      <c r="G243" s="147"/>
      <c r="I243" s="8"/>
      <c r="K243" s="8"/>
      <c r="O243" s="9"/>
      <c r="Q243" s="9"/>
      <c r="S243" s="9"/>
      <c r="U243" s="9"/>
      <c r="W243" s="9"/>
      <c r="Y243" s="9"/>
      <c r="AA243" s="9"/>
      <c r="AB243" s="141"/>
      <c r="AC243" s="9"/>
    </row>
    <row r="244" spans="1:29" x14ac:dyDescent="0.25">
      <c r="A244" s="49">
        <f>+A241+1</f>
        <v>204</v>
      </c>
      <c r="B244" s="49"/>
      <c r="C244" s="71"/>
      <c r="D244" s="72"/>
      <c r="E244" s="84" t="s">
        <v>119</v>
      </c>
      <c r="F244" s="73"/>
      <c r="G244" s="147"/>
      <c r="I244" s="8"/>
      <c r="K244" s="8"/>
      <c r="O244" s="9"/>
      <c r="Q244" s="9"/>
      <c r="S244" s="9"/>
      <c r="U244" s="9"/>
      <c r="W244" s="9"/>
      <c r="Y244" s="9"/>
      <c r="AA244" s="9"/>
      <c r="AB244" s="141"/>
      <c r="AC244" s="9"/>
    </row>
    <row r="245" spans="1:29" x14ac:dyDescent="0.25">
      <c r="A245" s="49">
        <f>+A244+1</f>
        <v>205</v>
      </c>
      <c r="B245" s="49"/>
      <c r="C245" s="71">
        <v>350</v>
      </c>
      <c r="D245" s="72"/>
      <c r="E245" s="73" t="s">
        <v>54</v>
      </c>
      <c r="F245" s="73"/>
      <c r="G245" s="1" t="s">
        <v>39</v>
      </c>
      <c r="I245" s="8">
        <v>0</v>
      </c>
      <c r="K245" s="8">
        <v>0</v>
      </c>
      <c r="O245" s="9">
        <f>+I245+K245</f>
        <v>0</v>
      </c>
      <c r="Q245" s="9">
        <f t="shared" ref="Q245:Q253" si="120">O245*$C$365</f>
        <v>0</v>
      </c>
      <c r="R245" s="79"/>
      <c r="S245" s="9">
        <f t="shared" ref="S245:S253" si="121">O245*$C$366</f>
        <v>0</v>
      </c>
      <c r="T245" s="79"/>
      <c r="U245" s="9">
        <f t="shared" ref="U245:U253" si="122">O245*$C$367</f>
        <v>0</v>
      </c>
      <c r="V245" s="79"/>
      <c r="W245" s="9">
        <f t="shared" ref="W245:W253" si="123">O245*$C$368</f>
        <v>0</v>
      </c>
      <c r="X245" s="79"/>
      <c r="Y245" s="9">
        <f t="shared" ref="Y245:Y253" si="124">O245*$C$369</f>
        <v>0</v>
      </c>
      <c r="Z245" s="79"/>
      <c r="AA245" s="9">
        <f t="shared" ref="AA245:AA253" si="125">O245*$C$370</f>
        <v>0</v>
      </c>
      <c r="AB245" s="138" t="s">
        <v>120</v>
      </c>
      <c r="AC245" s="9">
        <f>SUM(Q245:AB245)</f>
        <v>0</v>
      </c>
    </row>
    <row r="246" spans="1:29" x14ac:dyDescent="0.25">
      <c r="A246" s="49">
        <f t="shared" ref="A246:A309" si="126">+A245+1</f>
        <v>206</v>
      </c>
      <c r="B246" s="49"/>
      <c r="C246" s="71">
        <v>352</v>
      </c>
      <c r="D246" s="72"/>
      <c r="E246" s="73" t="s">
        <v>56</v>
      </c>
      <c r="F246" s="73"/>
      <c r="G246" s="139"/>
      <c r="I246" s="8">
        <v>1336179.2299999997</v>
      </c>
      <c r="K246" s="8">
        <v>0</v>
      </c>
      <c r="O246" s="9">
        <f t="shared" ref="O246:O253" si="127">+I246+K246</f>
        <v>1336179.2299999997</v>
      </c>
      <c r="Q246" s="9">
        <f t="shared" si="120"/>
        <v>1109011.4574593592</v>
      </c>
      <c r="R246" s="79"/>
      <c r="S246" s="9">
        <f t="shared" si="121"/>
        <v>60066.984676022126</v>
      </c>
      <c r="T246" s="79"/>
      <c r="U246" s="9">
        <f t="shared" si="122"/>
        <v>42421.71857319538</v>
      </c>
      <c r="V246" s="79"/>
      <c r="W246" s="9">
        <f t="shared" si="123"/>
        <v>55163.557355530531</v>
      </c>
      <c r="X246" s="79"/>
      <c r="Y246" s="9">
        <f t="shared" si="124"/>
        <v>69515.511935892486</v>
      </c>
      <c r="Z246" s="79"/>
      <c r="AA246" s="9">
        <f t="shared" si="125"/>
        <v>0</v>
      </c>
      <c r="AB246" s="138" t="s">
        <v>120</v>
      </c>
      <c r="AC246" s="9">
        <f t="shared" ref="AC246:AC253" si="128">SUM(Q246:AB246)</f>
        <v>1336179.2299999997</v>
      </c>
    </row>
    <row r="247" spans="1:29" x14ac:dyDescent="0.25">
      <c r="A247" s="49">
        <f t="shared" si="126"/>
        <v>207</v>
      </c>
      <c r="B247" s="49"/>
      <c r="C247" s="71" t="s">
        <v>121</v>
      </c>
      <c r="D247" s="72"/>
      <c r="E247" s="73" t="s">
        <v>122</v>
      </c>
      <c r="F247" s="73"/>
      <c r="G247" s="139"/>
      <c r="I247" s="8">
        <v>46706.289999999994</v>
      </c>
      <c r="K247" s="8">
        <v>0</v>
      </c>
      <c r="O247" s="9">
        <f t="shared" si="127"/>
        <v>46706.289999999994</v>
      </c>
      <c r="Q247" s="9">
        <f t="shared" si="120"/>
        <v>38765.61585635446</v>
      </c>
      <c r="R247" s="79"/>
      <c r="S247" s="9">
        <f t="shared" si="121"/>
        <v>2099.6479684120263</v>
      </c>
      <c r="T247" s="79"/>
      <c r="U247" s="9">
        <f t="shared" si="122"/>
        <v>1482.8557767493883</v>
      </c>
      <c r="V247" s="79"/>
      <c r="W247" s="9">
        <f t="shared" si="123"/>
        <v>1928.2481342559427</v>
      </c>
      <c r="X247" s="79"/>
      <c r="Y247" s="9">
        <f t="shared" si="124"/>
        <v>2429.9222642281725</v>
      </c>
      <c r="Z247" s="79"/>
      <c r="AA247" s="9">
        <f t="shared" si="125"/>
        <v>0</v>
      </c>
      <c r="AB247" s="138" t="s">
        <v>120</v>
      </c>
      <c r="AC247" s="9">
        <f t="shared" si="128"/>
        <v>46706.289999999994</v>
      </c>
    </row>
    <row r="248" spans="1:29" x14ac:dyDescent="0.25">
      <c r="A248" s="49">
        <f t="shared" si="126"/>
        <v>208</v>
      </c>
      <c r="B248" s="49"/>
      <c r="C248" s="85">
        <v>351.03</v>
      </c>
      <c r="D248" s="72"/>
      <c r="E248" s="73" t="s">
        <v>123</v>
      </c>
      <c r="F248" s="73"/>
      <c r="G248" s="139"/>
      <c r="I248" s="8">
        <v>0</v>
      </c>
      <c r="K248" s="8">
        <v>0</v>
      </c>
      <c r="O248" s="9">
        <f>+I248+K248</f>
        <v>0</v>
      </c>
      <c r="Q248" s="9">
        <f t="shared" si="120"/>
        <v>0</v>
      </c>
      <c r="R248" s="79"/>
      <c r="S248" s="9">
        <f t="shared" si="121"/>
        <v>0</v>
      </c>
      <c r="T248" s="79"/>
      <c r="U248" s="9">
        <f t="shared" si="122"/>
        <v>0</v>
      </c>
      <c r="V248" s="79"/>
      <c r="W248" s="9">
        <f t="shared" si="123"/>
        <v>0</v>
      </c>
      <c r="X248" s="79"/>
      <c r="Y248" s="9">
        <f t="shared" si="124"/>
        <v>0</v>
      </c>
      <c r="Z248" s="79"/>
      <c r="AA248" s="9">
        <f t="shared" si="125"/>
        <v>0</v>
      </c>
      <c r="AB248" s="138" t="s">
        <v>120</v>
      </c>
      <c r="AC248" s="9">
        <f>SUM(Q248:AB248)</f>
        <v>0</v>
      </c>
    </row>
    <row r="249" spans="1:29" x14ac:dyDescent="0.25">
      <c r="A249" s="49">
        <f t="shared" si="126"/>
        <v>209</v>
      </c>
      <c r="B249" s="49"/>
      <c r="C249" s="71">
        <v>353</v>
      </c>
      <c r="D249" s="72"/>
      <c r="E249" s="73" t="s">
        <v>124</v>
      </c>
      <c r="F249" s="73"/>
      <c r="G249" s="139"/>
      <c r="I249" s="8">
        <v>54846431.82</v>
      </c>
      <c r="K249" s="8">
        <v>0</v>
      </c>
      <c r="O249" s="9">
        <f t="shared" si="127"/>
        <v>54846431.82</v>
      </c>
      <c r="Q249" s="9">
        <f t="shared" si="120"/>
        <v>45521828.152607627</v>
      </c>
      <c r="R249" s="79"/>
      <c r="S249" s="9">
        <f t="shared" si="121"/>
        <v>2465582.240540016</v>
      </c>
      <c r="T249" s="79"/>
      <c r="U249" s="9">
        <f t="shared" si="122"/>
        <v>1741293.2660328723</v>
      </c>
      <c r="V249" s="79"/>
      <c r="W249" s="9">
        <f t="shared" si="123"/>
        <v>2264310.2209040965</v>
      </c>
      <c r="X249" s="79"/>
      <c r="Y249" s="9">
        <f t="shared" si="124"/>
        <v>2853417.9399153842</v>
      </c>
      <c r="Z249" s="79"/>
      <c r="AA249" s="9">
        <f t="shared" si="125"/>
        <v>0</v>
      </c>
      <c r="AB249" s="138" t="s">
        <v>120</v>
      </c>
      <c r="AC249" s="9">
        <f t="shared" si="128"/>
        <v>54846431.819999993</v>
      </c>
    </row>
    <row r="250" spans="1:29" x14ac:dyDescent="0.25">
      <c r="A250" s="49">
        <f t="shared" si="126"/>
        <v>210</v>
      </c>
      <c r="B250" s="49"/>
      <c r="C250" s="71" t="s">
        <v>125</v>
      </c>
      <c r="D250" s="72"/>
      <c r="E250" s="73" t="s">
        <v>126</v>
      </c>
      <c r="F250" s="73"/>
      <c r="G250" s="139"/>
      <c r="I250" s="8">
        <v>382139.59</v>
      </c>
      <c r="K250" s="8">
        <v>0</v>
      </c>
      <c r="O250" s="9">
        <f t="shared" si="127"/>
        <v>382139.59</v>
      </c>
      <c r="Q250" s="9">
        <f t="shared" si="120"/>
        <v>317170.91101529996</v>
      </c>
      <c r="R250" s="79"/>
      <c r="S250" s="9">
        <f t="shared" si="121"/>
        <v>17178.812827850485</v>
      </c>
      <c r="T250" s="79"/>
      <c r="U250" s="9">
        <f t="shared" si="122"/>
        <v>12132.368007738207</v>
      </c>
      <c r="V250" s="79"/>
      <c r="W250" s="9">
        <f t="shared" si="123"/>
        <v>15776.460760270857</v>
      </c>
      <c r="X250" s="79"/>
      <c r="Y250" s="9">
        <f t="shared" si="124"/>
        <v>19881.037388840468</v>
      </c>
      <c r="Z250" s="79"/>
      <c r="AA250" s="9">
        <f t="shared" si="125"/>
        <v>0</v>
      </c>
      <c r="AB250" s="138" t="s">
        <v>120</v>
      </c>
      <c r="AC250" s="9">
        <f t="shared" si="128"/>
        <v>382139.58999999997</v>
      </c>
    </row>
    <row r="251" spans="1:29" x14ac:dyDescent="0.25">
      <c r="A251" s="49">
        <f t="shared" si="126"/>
        <v>211</v>
      </c>
      <c r="B251" s="49"/>
      <c r="C251" s="71">
        <v>354</v>
      </c>
      <c r="D251" s="72"/>
      <c r="E251" s="73" t="s">
        <v>127</v>
      </c>
      <c r="F251" s="73"/>
      <c r="G251" s="139"/>
      <c r="I251" s="8">
        <v>195568.94000000006</v>
      </c>
      <c r="K251" s="8">
        <v>0</v>
      </c>
      <c r="O251" s="9">
        <f t="shared" si="127"/>
        <v>195568.94000000006</v>
      </c>
      <c r="Q251" s="9">
        <f t="shared" si="120"/>
        <v>162319.68759399297</v>
      </c>
      <c r="R251" s="79"/>
      <c r="S251" s="9">
        <f t="shared" si="121"/>
        <v>8791.6622698033534</v>
      </c>
      <c r="T251" s="79"/>
      <c r="U251" s="9">
        <f t="shared" si="122"/>
        <v>6209.0252176260337</v>
      </c>
      <c r="V251" s="79"/>
      <c r="W251" s="9">
        <f t="shared" si="123"/>
        <v>8073.9755539010393</v>
      </c>
      <c r="X251" s="79"/>
      <c r="Y251" s="9">
        <f t="shared" si="124"/>
        <v>10174.58936467666</v>
      </c>
      <c r="Z251" s="79"/>
      <c r="AA251" s="9">
        <f t="shared" si="125"/>
        <v>0</v>
      </c>
      <c r="AB251" s="138" t="s">
        <v>120</v>
      </c>
      <c r="AC251" s="9">
        <f t="shared" si="128"/>
        <v>195568.94000000006</v>
      </c>
    </row>
    <row r="252" spans="1:29" x14ac:dyDescent="0.25">
      <c r="A252" s="49">
        <f t="shared" si="126"/>
        <v>212</v>
      </c>
      <c r="B252" s="49"/>
      <c r="C252" s="71">
        <v>355</v>
      </c>
      <c r="D252" s="72"/>
      <c r="E252" s="73" t="s">
        <v>128</v>
      </c>
      <c r="F252" s="73"/>
      <c r="G252" s="139"/>
      <c r="I252" s="8">
        <v>47555755.350000001</v>
      </c>
      <c r="K252" s="8">
        <v>0</v>
      </c>
      <c r="O252" s="9">
        <f t="shared" si="127"/>
        <v>47555755.350000001</v>
      </c>
      <c r="Q252" s="9">
        <f t="shared" si="120"/>
        <v>39470661.096329294</v>
      </c>
      <c r="R252" s="79"/>
      <c r="S252" s="9">
        <f t="shared" si="121"/>
        <v>2137835.0776078957</v>
      </c>
      <c r="T252" s="79"/>
      <c r="U252" s="9">
        <f t="shared" si="122"/>
        <v>1509825.0479416829</v>
      </c>
      <c r="V252" s="79"/>
      <c r="W252" s="9">
        <f t="shared" si="123"/>
        <v>1963317.9284154144</v>
      </c>
      <c r="X252" s="79"/>
      <c r="Y252" s="9">
        <f t="shared" si="124"/>
        <v>2474116.1997057153</v>
      </c>
      <c r="Z252" s="79"/>
      <c r="AA252" s="9">
        <f t="shared" si="125"/>
        <v>0</v>
      </c>
      <c r="AB252" s="138" t="s">
        <v>120</v>
      </c>
      <c r="AC252" s="9">
        <f t="shared" si="128"/>
        <v>47555755.350000001</v>
      </c>
    </row>
    <row r="253" spans="1:29" x14ac:dyDescent="0.25">
      <c r="A253" s="49">
        <f t="shared" si="126"/>
        <v>213</v>
      </c>
      <c r="B253" s="49"/>
      <c r="C253" s="71">
        <v>356</v>
      </c>
      <c r="D253" s="72"/>
      <c r="E253" s="73" t="s">
        <v>129</v>
      </c>
      <c r="F253" s="73"/>
      <c r="G253" s="139"/>
      <c r="I253" s="8">
        <v>31746090.640000001</v>
      </c>
      <c r="K253" s="8">
        <v>0</v>
      </c>
      <c r="O253" s="9">
        <f t="shared" si="127"/>
        <v>31746090.640000001</v>
      </c>
      <c r="Q253" s="9">
        <f t="shared" si="120"/>
        <v>26348844.121236138</v>
      </c>
      <c r="R253" s="79"/>
      <c r="S253" s="9">
        <f t="shared" si="121"/>
        <v>1427122.8718294699</v>
      </c>
      <c r="T253" s="79"/>
      <c r="U253" s="9">
        <f t="shared" si="122"/>
        <v>1007891.5258465979</v>
      </c>
      <c r="V253" s="79"/>
      <c r="W253" s="9">
        <f t="shared" si="123"/>
        <v>1310623.0455576766</v>
      </c>
      <c r="X253" s="79"/>
      <c r="Y253" s="9">
        <f t="shared" si="124"/>
        <v>1651609.0755301181</v>
      </c>
      <c r="Z253" s="79"/>
      <c r="AA253" s="9">
        <f t="shared" si="125"/>
        <v>0</v>
      </c>
      <c r="AB253" s="138" t="s">
        <v>120</v>
      </c>
      <c r="AC253" s="9">
        <f t="shared" si="128"/>
        <v>31746090.640000001</v>
      </c>
    </row>
    <row r="254" spans="1:29" x14ac:dyDescent="0.25">
      <c r="A254" s="49">
        <f>+A253+1</f>
        <v>214</v>
      </c>
      <c r="B254" s="49"/>
      <c r="C254" s="71"/>
      <c r="D254" s="72"/>
      <c r="E254" s="83" t="s">
        <v>229</v>
      </c>
      <c r="F254" s="73"/>
      <c r="G254" s="73"/>
      <c r="I254" s="34">
        <f>SUM(I245:I253)</f>
        <v>136108871.86000001</v>
      </c>
      <c r="K254" s="34">
        <f>SUM(K245:K253)</f>
        <v>0</v>
      </c>
      <c r="O254" s="13">
        <f>SUM(O245:O253)</f>
        <v>136108871.86000001</v>
      </c>
      <c r="Q254" s="13">
        <f>SUM(Q245:Q253)</f>
        <v>112968601.04209808</v>
      </c>
      <c r="S254" s="13">
        <f>SUM(S243:S253)</f>
        <v>6118677.2977194693</v>
      </c>
      <c r="U254" s="13">
        <f>SUM(U245:U253)</f>
        <v>4321255.8073964622</v>
      </c>
      <c r="W254" s="13">
        <f>SUM(W245:W253)</f>
        <v>5619193.4366811458</v>
      </c>
      <c r="Y254" s="13">
        <f>SUM(Y245:Y253)</f>
        <v>7081144.2761048554</v>
      </c>
      <c r="AA254" s="13">
        <f>SUM(AA245:AA253)</f>
        <v>0</v>
      </c>
      <c r="AB254" s="141"/>
      <c r="AC254" s="13">
        <f>SUM(AC245:AC253)</f>
        <v>136108871.86000001</v>
      </c>
    </row>
    <row r="255" spans="1:29" x14ac:dyDescent="0.25">
      <c r="A255" s="49"/>
      <c r="C255" s="80"/>
      <c r="I255" s="8"/>
      <c r="K255" s="8"/>
      <c r="O255" s="9"/>
      <c r="Q255" s="9"/>
      <c r="S255" s="9"/>
      <c r="U255" s="9"/>
      <c r="W255" s="9"/>
      <c r="Y255" s="9"/>
      <c r="AA255" s="9"/>
      <c r="AB255" s="141"/>
      <c r="AC255" s="9"/>
    </row>
    <row r="256" spans="1:29" x14ac:dyDescent="0.25">
      <c r="A256" s="49">
        <f>+A254+1</f>
        <v>215</v>
      </c>
      <c r="C256" s="71"/>
      <c r="D256" s="72"/>
      <c r="E256" s="84" t="s">
        <v>131</v>
      </c>
      <c r="I256" s="8"/>
      <c r="K256" s="8"/>
      <c r="O256" s="9"/>
      <c r="Q256" s="9"/>
      <c r="S256" s="9"/>
      <c r="U256" s="9"/>
      <c r="W256" s="9"/>
      <c r="Y256" s="9"/>
      <c r="AA256" s="9"/>
      <c r="AB256" s="141"/>
      <c r="AC256" s="9"/>
    </row>
    <row r="257" spans="1:29" x14ac:dyDescent="0.25">
      <c r="A257" s="49">
        <f t="shared" ref="A257:A262" si="129">+A256+1</f>
        <v>216</v>
      </c>
      <c r="C257" s="71">
        <v>350</v>
      </c>
      <c r="D257" s="72"/>
      <c r="E257" s="73" t="s">
        <v>54</v>
      </c>
      <c r="G257" s="16" t="s">
        <v>215</v>
      </c>
      <c r="I257" s="8">
        <v>0</v>
      </c>
      <c r="K257" s="8">
        <v>0</v>
      </c>
      <c r="O257" s="9">
        <f t="shared" ref="O257:O262" si="130">+I257+K257</f>
        <v>0</v>
      </c>
      <c r="Q257" s="9">
        <f t="shared" ref="Q257:Q262" si="131">O257*$C$376</f>
        <v>0</v>
      </c>
      <c r="R257" s="79"/>
      <c r="S257" s="9">
        <f t="shared" ref="S257:S262" si="132">O257*$C$377</f>
        <v>0</v>
      </c>
      <c r="T257" s="79"/>
      <c r="U257" s="9">
        <f t="shared" ref="U257:U262" si="133">O257*$C$378</f>
        <v>0</v>
      </c>
      <c r="V257" s="79"/>
      <c r="W257" s="9">
        <f t="shared" ref="W257:W262" si="134">O257*$C$379</f>
        <v>0</v>
      </c>
      <c r="X257" s="79"/>
      <c r="Y257" s="9">
        <f t="shared" ref="Y257:Y262" si="135">O257*$C$380</f>
        <v>0</v>
      </c>
      <c r="Z257" s="79"/>
      <c r="AA257" s="9">
        <f t="shared" ref="AA257:AA262" si="136">O257*$C$381</f>
        <v>0</v>
      </c>
      <c r="AB257" s="138" t="s">
        <v>132</v>
      </c>
      <c r="AC257" s="9">
        <f t="shared" ref="AC257:AC262" si="137">SUM(Q257:AB257)</f>
        <v>0</v>
      </c>
    </row>
    <row r="258" spans="1:29" x14ac:dyDescent="0.25">
      <c r="A258" s="49">
        <f t="shared" si="129"/>
        <v>217</v>
      </c>
      <c r="C258" s="71">
        <v>352</v>
      </c>
      <c r="D258" s="72"/>
      <c r="E258" s="73" t="s">
        <v>56</v>
      </c>
      <c r="I258" s="8">
        <v>0</v>
      </c>
      <c r="K258" s="8">
        <v>0</v>
      </c>
      <c r="O258" s="9">
        <f t="shared" si="130"/>
        <v>0</v>
      </c>
      <c r="Q258" s="9">
        <f t="shared" si="131"/>
        <v>0</v>
      </c>
      <c r="R258" s="79"/>
      <c r="S258" s="9">
        <f t="shared" si="132"/>
        <v>0</v>
      </c>
      <c r="T258" s="79"/>
      <c r="U258" s="9">
        <f t="shared" si="133"/>
        <v>0</v>
      </c>
      <c r="V258" s="79"/>
      <c r="W258" s="9">
        <f t="shared" si="134"/>
        <v>0</v>
      </c>
      <c r="X258" s="79"/>
      <c r="Y258" s="9">
        <f t="shared" si="135"/>
        <v>0</v>
      </c>
      <c r="Z258" s="79"/>
      <c r="AA258" s="9">
        <f t="shared" si="136"/>
        <v>0</v>
      </c>
      <c r="AB258" s="138" t="s">
        <v>132</v>
      </c>
      <c r="AC258" s="9">
        <f t="shared" si="137"/>
        <v>0</v>
      </c>
    </row>
    <row r="259" spans="1:29" x14ac:dyDescent="0.25">
      <c r="A259" s="49">
        <f t="shared" si="129"/>
        <v>218</v>
      </c>
      <c r="C259" s="71">
        <v>353</v>
      </c>
      <c r="D259" s="72"/>
      <c r="E259" s="73" t="s">
        <v>124</v>
      </c>
      <c r="I259" s="8">
        <v>410661.80183000001</v>
      </c>
      <c r="K259" s="8">
        <v>0</v>
      </c>
      <c r="O259" s="9">
        <f t="shared" si="130"/>
        <v>410661.80183000001</v>
      </c>
      <c r="Q259" s="9">
        <f t="shared" si="131"/>
        <v>359549.7659524224</v>
      </c>
      <c r="R259" s="79"/>
      <c r="S259" s="9">
        <f t="shared" si="132"/>
        <v>19474.163351935382</v>
      </c>
      <c r="T259" s="79"/>
      <c r="U259" s="9">
        <f t="shared" si="133"/>
        <v>13753.436794273046</v>
      </c>
      <c r="V259" s="79"/>
      <c r="W259" s="9">
        <f t="shared" si="134"/>
        <v>17884.435731369227</v>
      </c>
      <c r="X259" s="79"/>
      <c r="Y259" s="9">
        <f t="shared" si="135"/>
        <v>0</v>
      </c>
      <c r="Z259" s="79"/>
      <c r="AA259" s="9">
        <f t="shared" si="136"/>
        <v>0</v>
      </c>
      <c r="AB259" s="138" t="s">
        <v>132</v>
      </c>
      <c r="AC259" s="9">
        <f t="shared" si="137"/>
        <v>410661.80183000007</v>
      </c>
    </row>
    <row r="260" spans="1:29" x14ac:dyDescent="0.25">
      <c r="A260" s="49">
        <f t="shared" si="129"/>
        <v>219</v>
      </c>
      <c r="C260" s="71">
        <v>354</v>
      </c>
      <c r="D260" s="72"/>
      <c r="E260" s="73" t="s">
        <v>127</v>
      </c>
      <c r="I260" s="8">
        <v>14157.59431</v>
      </c>
      <c r="K260" s="8">
        <v>0</v>
      </c>
      <c r="O260" s="9">
        <f t="shared" si="130"/>
        <v>14157.59431</v>
      </c>
      <c r="Q260" s="9">
        <f t="shared" si="131"/>
        <v>12395.50330205068</v>
      </c>
      <c r="R260" s="79"/>
      <c r="S260" s="9">
        <f t="shared" si="132"/>
        <v>671.37314216895277</v>
      </c>
      <c r="T260" s="79"/>
      <c r="U260" s="9">
        <f t="shared" si="133"/>
        <v>474.15069440071846</v>
      </c>
      <c r="V260" s="79"/>
      <c r="W260" s="9">
        <f t="shared" si="134"/>
        <v>616.56717137965052</v>
      </c>
      <c r="X260" s="79"/>
      <c r="Y260" s="9">
        <f t="shared" si="135"/>
        <v>0</v>
      </c>
      <c r="Z260" s="79"/>
      <c r="AA260" s="9">
        <f t="shared" si="136"/>
        <v>0</v>
      </c>
      <c r="AB260" s="138" t="s">
        <v>132</v>
      </c>
      <c r="AC260" s="9">
        <f t="shared" si="137"/>
        <v>14157.594310000002</v>
      </c>
    </row>
    <row r="261" spans="1:29" x14ac:dyDescent="0.25">
      <c r="A261" s="49">
        <f t="shared" si="129"/>
        <v>220</v>
      </c>
      <c r="C261" s="71">
        <v>355</v>
      </c>
      <c r="D261" s="72"/>
      <c r="E261" s="73" t="s">
        <v>128</v>
      </c>
      <c r="I261" s="8">
        <v>655236.93607000005</v>
      </c>
      <c r="K261" s="8">
        <v>0</v>
      </c>
      <c r="O261" s="9">
        <f t="shared" si="130"/>
        <v>655236.93607000005</v>
      </c>
      <c r="Q261" s="9">
        <f t="shared" si="131"/>
        <v>573684.44291022036</v>
      </c>
      <c r="R261" s="79"/>
      <c r="S261" s="9">
        <f t="shared" si="132"/>
        <v>31072.262066709351</v>
      </c>
      <c r="T261" s="79"/>
      <c r="U261" s="9">
        <f t="shared" si="133"/>
        <v>21944.480215480173</v>
      </c>
      <c r="V261" s="79"/>
      <c r="W261" s="9">
        <f t="shared" si="134"/>
        <v>28535.750877590221</v>
      </c>
      <c r="X261" s="79"/>
      <c r="Y261" s="9">
        <f t="shared" si="135"/>
        <v>0</v>
      </c>
      <c r="Z261" s="79"/>
      <c r="AA261" s="9">
        <f t="shared" si="136"/>
        <v>0</v>
      </c>
      <c r="AB261" s="138" t="s">
        <v>132</v>
      </c>
      <c r="AC261" s="9">
        <f t="shared" si="137"/>
        <v>655236.93607000017</v>
      </c>
    </row>
    <row r="262" spans="1:29" x14ac:dyDescent="0.25">
      <c r="A262" s="49">
        <f t="shared" si="129"/>
        <v>221</v>
      </c>
      <c r="C262" s="71">
        <v>356</v>
      </c>
      <c r="D262" s="72"/>
      <c r="E262" s="73" t="s">
        <v>129</v>
      </c>
      <c r="I262" s="8">
        <v>565532.85993999999</v>
      </c>
      <c r="K262" s="8">
        <v>0</v>
      </c>
      <c r="O262" s="9">
        <f t="shared" si="130"/>
        <v>565532.85993999999</v>
      </c>
      <c r="Q262" s="9">
        <f t="shared" si="131"/>
        <v>495145.16939173645</v>
      </c>
      <c r="R262" s="79"/>
      <c r="S262" s="9">
        <f t="shared" si="132"/>
        <v>26818.367927772048</v>
      </c>
      <c r="T262" s="79"/>
      <c r="U262" s="9">
        <f t="shared" si="133"/>
        <v>18940.20921743556</v>
      </c>
      <c r="V262" s="79"/>
      <c r="W262" s="9">
        <f t="shared" si="134"/>
        <v>24629.113403055962</v>
      </c>
      <c r="X262" s="79"/>
      <c r="Y262" s="9">
        <f t="shared" si="135"/>
        <v>0</v>
      </c>
      <c r="Z262" s="79"/>
      <c r="AA262" s="9">
        <f t="shared" si="136"/>
        <v>0</v>
      </c>
      <c r="AB262" s="138" t="s">
        <v>132</v>
      </c>
      <c r="AC262" s="9">
        <f t="shared" si="137"/>
        <v>565532.85993999999</v>
      </c>
    </row>
    <row r="263" spans="1:29" x14ac:dyDescent="0.25">
      <c r="A263" s="49"/>
      <c r="C263" s="71"/>
      <c r="D263" s="72"/>
      <c r="E263" s="73"/>
      <c r="I263" s="8"/>
      <c r="K263" s="8"/>
      <c r="O263" s="9"/>
      <c r="Q263" s="9"/>
      <c r="R263" s="79"/>
      <c r="S263" s="9"/>
      <c r="T263" s="79"/>
      <c r="U263" s="9"/>
      <c r="V263" s="79"/>
      <c r="W263" s="9"/>
      <c r="X263" s="79"/>
      <c r="Y263" s="9"/>
      <c r="Z263" s="79"/>
      <c r="AA263" s="9"/>
      <c r="AB263" s="138"/>
      <c r="AC263" s="9"/>
    </row>
    <row r="264" spans="1:29" x14ac:dyDescent="0.25">
      <c r="A264" s="49">
        <f>+A262+1</f>
        <v>222</v>
      </c>
      <c r="C264" s="71"/>
      <c r="D264" s="72"/>
      <c r="E264" s="84" t="s">
        <v>133</v>
      </c>
      <c r="I264" s="8"/>
      <c r="K264" s="8"/>
      <c r="O264" s="9"/>
      <c r="Q264" s="9"/>
      <c r="S264" s="9"/>
      <c r="U264" s="9"/>
      <c r="W264" s="9"/>
      <c r="Y264" s="9"/>
      <c r="AA264" s="9"/>
      <c r="AB264" s="141"/>
      <c r="AC264" s="9"/>
    </row>
    <row r="265" spans="1:29" x14ac:dyDescent="0.25">
      <c r="A265" s="49">
        <f t="shared" ref="A265:A270" si="138">+A264+1</f>
        <v>223</v>
      </c>
      <c r="C265" s="71">
        <v>350</v>
      </c>
      <c r="D265" s="72"/>
      <c r="E265" s="73" t="s">
        <v>54</v>
      </c>
      <c r="G265" s="16" t="s">
        <v>215</v>
      </c>
      <c r="I265" s="8">
        <v>0</v>
      </c>
      <c r="K265" s="8">
        <v>0</v>
      </c>
      <c r="O265" s="9">
        <f t="shared" ref="O265:O270" si="139">+I265+K265</f>
        <v>0</v>
      </c>
      <c r="Q265" s="9">
        <f t="shared" ref="Q265:Q270" si="140">O265*$C$376</f>
        <v>0</v>
      </c>
      <c r="R265" s="79"/>
      <c r="S265" s="9">
        <f t="shared" ref="S265:S270" si="141">O265*$C$377</f>
        <v>0</v>
      </c>
      <c r="T265" s="79"/>
      <c r="U265" s="9">
        <f t="shared" ref="U265:U270" si="142">O265*$C$378</f>
        <v>0</v>
      </c>
      <c r="V265" s="79"/>
      <c r="W265" s="9">
        <f t="shared" ref="W265:W270" si="143">O265*$C$379</f>
        <v>0</v>
      </c>
      <c r="X265" s="79"/>
      <c r="Y265" s="9">
        <f t="shared" ref="Y265:Y270" si="144">O265*$C$380</f>
        <v>0</v>
      </c>
      <c r="Z265" s="79"/>
      <c r="AA265" s="9">
        <f t="shared" ref="AA265:AA270" si="145">O265*$C$381</f>
        <v>0</v>
      </c>
      <c r="AB265" s="138" t="s">
        <v>132</v>
      </c>
      <c r="AC265" s="9">
        <f t="shared" ref="AC265:AC270" si="146">SUM(Q265:AB265)</f>
        <v>0</v>
      </c>
    </row>
    <row r="266" spans="1:29" x14ac:dyDescent="0.25">
      <c r="A266" s="49">
        <f t="shared" si="138"/>
        <v>224</v>
      </c>
      <c r="C266" s="71">
        <v>352</v>
      </c>
      <c r="D266" s="72"/>
      <c r="E266" s="73" t="s">
        <v>56</v>
      </c>
      <c r="I266" s="8">
        <v>0</v>
      </c>
      <c r="K266" s="8">
        <v>0</v>
      </c>
      <c r="O266" s="9">
        <f t="shared" si="139"/>
        <v>0</v>
      </c>
      <c r="Q266" s="9">
        <f t="shared" si="140"/>
        <v>0</v>
      </c>
      <c r="R266" s="79"/>
      <c r="S266" s="9">
        <f t="shared" si="141"/>
        <v>0</v>
      </c>
      <c r="T266" s="79"/>
      <c r="U266" s="9">
        <f t="shared" si="142"/>
        <v>0</v>
      </c>
      <c r="V266" s="79"/>
      <c r="W266" s="9">
        <f t="shared" si="143"/>
        <v>0</v>
      </c>
      <c r="X266" s="79"/>
      <c r="Y266" s="9">
        <f t="shared" si="144"/>
        <v>0</v>
      </c>
      <c r="Z266" s="79"/>
      <c r="AA266" s="9">
        <f t="shared" si="145"/>
        <v>0</v>
      </c>
      <c r="AB266" s="138" t="s">
        <v>132</v>
      </c>
      <c r="AC266" s="9">
        <f t="shared" si="146"/>
        <v>0</v>
      </c>
    </row>
    <row r="267" spans="1:29" x14ac:dyDescent="0.25">
      <c r="A267" s="49">
        <f t="shared" si="138"/>
        <v>225</v>
      </c>
      <c r="C267" s="71">
        <v>353</v>
      </c>
      <c r="D267" s="72"/>
      <c r="E267" s="73" t="s">
        <v>124</v>
      </c>
      <c r="I267" s="8">
        <v>220548.60315000001</v>
      </c>
      <c r="K267" s="8">
        <v>0</v>
      </c>
      <c r="O267" s="9">
        <f t="shared" si="139"/>
        <v>220548.60315000001</v>
      </c>
      <c r="Q267" s="9">
        <f t="shared" si="140"/>
        <v>193098.55041385841</v>
      </c>
      <c r="R267" s="79"/>
      <c r="S267" s="9">
        <f t="shared" si="141"/>
        <v>10458.726635018891</v>
      </c>
      <c r="T267" s="79"/>
      <c r="U267" s="9">
        <f t="shared" si="142"/>
        <v>7386.3730689625181</v>
      </c>
      <c r="V267" s="79"/>
      <c r="W267" s="9">
        <f t="shared" si="143"/>
        <v>9604.9530321602051</v>
      </c>
      <c r="X267" s="79"/>
      <c r="Y267" s="9">
        <f t="shared" si="144"/>
        <v>0</v>
      </c>
      <c r="Z267" s="79"/>
      <c r="AA267" s="9">
        <f t="shared" si="145"/>
        <v>0</v>
      </c>
      <c r="AB267" s="138" t="s">
        <v>132</v>
      </c>
      <c r="AC267" s="9">
        <f t="shared" si="146"/>
        <v>220548.60315000001</v>
      </c>
    </row>
    <row r="268" spans="1:29" x14ac:dyDescent="0.25">
      <c r="A268" s="49">
        <f t="shared" si="138"/>
        <v>226</v>
      </c>
      <c r="C268" s="71">
        <v>354</v>
      </c>
      <c r="D268" s="72"/>
      <c r="E268" s="73" t="s">
        <v>127</v>
      </c>
      <c r="I268" s="8">
        <v>0</v>
      </c>
      <c r="K268" s="8">
        <v>0</v>
      </c>
      <c r="O268" s="9">
        <f t="shared" si="139"/>
        <v>0</v>
      </c>
      <c r="Q268" s="9">
        <f t="shared" si="140"/>
        <v>0</v>
      </c>
      <c r="R268" s="79"/>
      <c r="S268" s="9">
        <f t="shared" si="141"/>
        <v>0</v>
      </c>
      <c r="T268" s="79"/>
      <c r="U268" s="9">
        <f t="shared" si="142"/>
        <v>0</v>
      </c>
      <c r="V268" s="79"/>
      <c r="W268" s="9">
        <f t="shared" si="143"/>
        <v>0</v>
      </c>
      <c r="X268" s="79"/>
      <c r="Y268" s="9">
        <f t="shared" si="144"/>
        <v>0</v>
      </c>
      <c r="Z268" s="79"/>
      <c r="AA268" s="9">
        <f t="shared" si="145"/>
        <v>0</v>
      </c>
      <c r="AB268" s="138" t="s">
        <v>132</v>
      </c>
      <c r="AC268" s="9">
        <f t="shared" si="146"/>
        <v>0</v>
      </c>
    </row>
    <row r="269" spans="1:29" x14ac:dyDescent="0.25">
      <c r="A269" s="49">
        <f t="shared" si="138"/>
        <v>227</v>
      </c>
      <c r="C269" s="71">
        <v>355</v>
      </c>
      <c r="D269" s="72"/>
      <c r="E269" s="73" t="s">
        <v>128</v>
      </c>
      <c r="I269" s="8">
        <v>203237.50189000004</v>
      </c>
      <c r="K269" s="8">
        <v>0</v>
      </c>
      <c r="O269" s="9">
        <f t="shared" si="139"/>
        <v>203237.50189000004</v>
      </c>
      <c r="Q269" s="9">
        <f t="shared" si="140"/>
        <v>177942.03383823525</v>
      </c>
      <c r="R269" s="79"/>
      <c r="S269" s="9">
        <f t="shared" si="141"/>
        <v>9637.8097339658689</v>
      </c>
      <c r="T269" s="79"/>
      <c r="U269" s="9">
        <f t="shared" si="142"/>
        <v>6806.6085621160055</v>
      </c>
      <c r="V269" s="79"/>
      <c r="W269" s="9">
        <f t="shared" si="143"/>
        <v>8851.0497556829414</v>
      </c>
      <c r="X269" s="79"/>
      <c r="Y269" s="9">
        <f t="shared" si="144"/>
        <v>0</v>
      </c>
      <c r="Z269" s="79"/>
      <c r="AA269" s="9">
        <f t="shared" si="145"/>
        <v>0</v>
      </c>
      <c r="AB269" s="138" t="s">
        <v>132</v>
      </c>
      <c r="AC269" s="9">
        <f t="shared" si="146"/>
        <v>203237.50189000007</v>
      </c>
    </row>
    <row r="270" spans="1:29" x14ac:dyDescent="0.25">
      <c r="A270" s="49">
        <f t="shared" si="138"/>
        <v>228</v>
      </c>
      <c r="C270" s="71">
        <v>356</v>
      </c>
      <c r="D270" s="72"/>
      <c r="E270" s="73" t="s">
        <v>129</v>
      </c>
      <c r="I270" s="8">
        <v>170592.07724000001</v>
      </c>
      <c r="K270" s="8">
        <v>0</v>
      </c>
      <c r="O270" s="9">
        <f t="shared" si="139"/>
        <v>170592.07724000001</v>
      </c>
      <c r="Q270" s="9">
        <f t="shared" si="140"/>
        <v>149359.74364221661</v>
      </c>
      <c r="R270" s="79"/>
      <c r="S270" s="9">
        <f t="shared" si="141"/>
        <v>8089.7175337797553</v>
      </c>
      <c r="T270" s="79"/>
      <c r="U270" s="9">
        <f t="shared" si="142"/>
        <v>5713.2836350222415</v>
      </c>
      <c r="V270" s="79"/>
      <c r="W270" s="9">
        <f t="shared" si="143"/>
        <v>7429.3324289814082</v>
      </c>
      <c r="X270" s="79"/>
      <c r="Y270" s="9">
        <f t="shared" si="144"/>
        <v>0</v>
      </c>
      <c r="Z270" s="79"/>
      <c r="AA270" s="9">
        <f t="shared" si="145"/>
        <v>0</v>
      </c>
      <c r="AB270" s="138" t="s">
        <v>132</v>
      </c>
      <c r="AC270" s="9">
        <f t="shared" si="146"/>
        <v>170592.07724000001</v>
      </c>
    </row>
    <row r="271" spans="1:29" x14ac:dyDescent="0.25">
      <c r="A271" s="49"/>
      <c r="C271" s="71"/>
      <c r="D271" s="72"/>
      <c r="E271" s="73"/>
      <c r="I271" s="8"/>
      <c r="K271" s="8"/>
      <c r="O271" s="9"/>
      <c r="Q271" s="9"/>
      <c r="R271" s="79"/>
      <c r="S271" s="9"/>
      <c r="T271" s="79"/>
      <c r="U271" s="9"/>
      <c r="V271" s="79"/>
      <c r="W271" s="9"/>
      <c r="X271" s="79"/>
      <c r="Y271" s="9"/>
      <c r="Z271" s="79"/>
      <c r="AA271" s="9"/>
      <c r="AB271" s="138"/>
      <c r="AC271" s="9"/>
    </row>
    <row r="272" spans="1:29" x14ac:dyDescent="0.25">
      <c r="A272" s="49">
        <f>+A270+1</f>
        <v>229</v>
      </c>
      <c r="C272" s="71"/>
      <c r="D272" s="72"/>
      <c r="E272" s="84" t="s">
        <v>134</v>
      </c>
      <c r="I272" s="8"/>
      <c r="K272" s="8"/>
      <c r="O272" s="9"/>
      <c r="Q272" s="9"/>
      <c r="S272" s="9"/>
      <c r="U272" s="9"/>
      <c r="W272" s="9"/>
      <c r="Y272" s="9"/>
      <c r="AA272" s="9"/>
      <c r="AB272" s="141"/>
      <c r="AC272" s="9"/>
    </row>
    <row r="273" spans="1:31" x14ac:dyDescent="0.25">
      <c r="A273" s="49">
        <f>+A272+1</f>
        <v>230</v>
      </c>
      <c r="C273" s="71">
        <v>350</v>
      </c>
      <c r="D273" s="72"/>
      <c r="E273" s="73" t="s">
        <v>54</v>
      </c>
      <c r="G273" s="16" t="s">
        <v>215</v>
      </c>
      <c r="I273" s="8">
        <v>0</v>
      </c>
      <c r="K273" s="8">
        <v>0</v>
      </c>
      <c r="O273" s="9">
        <f t="shared" ref="O273:O278" si="147">+I273+K273</f>
        <v>0</v>
      </c>
      <c r="Q273" s="9">
        <f t="shared" ref="Q273:Q278" si="148">O273*$C$376</f>
        <v>0</v>
      </c>
      <c r="R273" s="79"/>
      <c r="S273" s="9">
        <f t="shared" ref="S273:S278" si="149">O273*$C$377</f>
        <v>0</v>
      </c>
      <c r="T273" s="79"/>
      <c r="U273" s="9">
        <f t="shared" ref="U273:U278" si="150">O273*$C$378</f>
        <v>0</v>
      </c>
      <c r="V273" s="79"/>
      <c r="W273" s="9">
        <f t="shared" ref="W273:W278" si="151">O273*$C$379</f>
        <v>0</v>
      </c>
      <c r="X273" s="79"/>
      <c r="Y273" s="9">
        <f t="shared" ref="Y273:Y278" si="152">O273*$C$380</f>
        <v>0</v>
      </c>
      <c r="Z273" s="79"/>
      <c r="AA273" s="9">
        <f t="shared" ref="AA273:AA278" si="153">O273*$C$381</f>
        <v>0</v>
      </c>
      <c r="AB273" s="138" t="s">
        <v>132</v>
      </c>
      <c r="AC273" s="9">
        <f t="shared" ref="AC273:AC278" si="154">SUM(Q273:AB273)</f>
        <v>0</v>
      </c>
    </row>
    <row r="274" spans="1:31" x14ac:dyDescent="0.25">
      <c r="A274" s="49">
        <f t="shared" ref="A274:A279" si="155">+A273+1</f>
        <v>231</v>
      </c>
      <c r="C274" s="71">
        <v>352</v>
      </c>
      <c r="D274" s="72"/>
      <c r="E274" s="73" t="s">
        <v>56</v>
      </c>
      <c r="I274" s="8">
        <v>0</v>
      </c>
      <c r="K274" s="8">
        <v>0</v>
      </c>
      <c r="O274" s="9">
        <f t="shared" si="147"/>
        <v>0</v>
      </c>
      <c r="Q274" s="9">
        <f t="shared" si="148"/>
        <v>0</v>
      </c>
      <c r="R274" s="79"/>
      <c r="S274" s="9">
        <f t="shared" si="149"/>
        <v>0</v>
      </c>
      <c r="T274" s="79"/>
      <c r="U274" s="9">
        <f t="shared" si="150"/>
        <v>0</v>
      </c>
      <c r="V274" s="79"/>
      <c r="W274" s="9">
        <f t="shared" si="151"/>
        <v>0</v>
      </c>
      <c r="X274" s="79"/>
      <c r="Y274" s="9">
        <f t="shared" si="152"/>
        <v>0</v>
      </c>
      <c r="Z274" s="79"/>
      <c r="AA274" s="9">
        <f t="shared" si="153"/>
        <v>0</v>
      </c>
      <c r="AB274" s="138" t="s">
        <v>132</v>
      </c>
      <c r="AC274" s="9">
        <f t="shared" si="154"/>
        <v>0</v>
      </c>
    </row>
    <row r="275" spans="1:31" x14ac:dyDescent="0.25">
      <c r="A275" s="49">
        <f t="shared" si="155"/>
        <v>232</v>
      </c>
      <c r="C275" s="71">
        <v>353</v>
      </c>
      <c r="D275" s="72"/>
      <c r="E275" s="73" t="s">
        <v>124</v>
      </c>
      <c r="I275" s="8">
        <v>181982.01830999998</v>
      </c>
      <c r="K275" s="8">
        <v>0</v>
      </c>
      <c r="O275" s="9">
        <f>+I275+K275</f>
        <v>181982.01830999998</v>
      </c>
      <c r="Q275" s="9">
        <f t="shared" si="148"/>
        <v>159332.06302444555</v>
      </c>
      <c r="R275" s="79"/>
      <c r="S275" s="9">
        <f t="shared" si="149"/>
        <v>8629.8446456213351</v>
      </c>
      <c r="T275" s="79"/>
      <c r="U275" s="9">
        <f t="shared" si="150"/>
        <v>6094.743108240029</v>
      </c>
      <c r="V275" s="79"/>
      <c r="W275" s="9">
        <f t="shared" si="151"/>
        <v>7925.367531693063</v>
      </c>
      <c r="X275" s="79"/>
      <c r="Y275" s="9">
        <f t="shared" si="152"/>
        <v>0</v>
      </c>
      <c r="Z275" s="79"/>
      <c r="AA275" s="9">
        <f t="shared" si="153"/>
        <v>0</v>
      </c>
      <c r="AB275" s="138" t="s">
        <v>132</v>
      </c>
      <c r="AC275" s="9">
        <f t="shared" si="154"/>
        <v>181982.01831000001</v>
      </c>
    </row>
    <row r="276" spans="1:31" x14ac:dyDescent="0.25">
      <c r="A276" s="49">
        <f t="shared" si="155"/>
        <v>233</v>
      </c>
      <c r="C276" s="71">
        <v>354</v>
      </c>
      <c r="D276" s="72"/>
      <c r="E276" s="73" t="s">
        <v>127</v>
      </c>
      <c r="I276" s="8">
        <v>27342.147120000001</v>
      </c>
      <c r="K276" s="8">
        <v>0</v>
      </c>
      <c r="O276" s="9">
        <f t="shared" si="147"/>
        <v>27342.147120000001</v>
      </c>
      <c r="Q276" s="9">
        <f t="shared" si="148"/>
        <v>23939.072379812773</v>
      </c>
      <c r="R276" s="79"/>
      <c r="S276" s="9">
        <f t="shared" si="149"/>
        <v>1296.6032804481583</v>
      </c>
      <c r="T276" s="79"/>
      <c r="U276" s="9">
        <f t="shared" si="150"/>
        <v>915.7133450417823</v>
      </c>
      <c r="V276" s="79"/>
      <c r="W276" s="9">
        <f t="shared" si="151"/>
        <v>1190.7581146972884</v>
      </c>
      <c r="X276" s="79"/>
      <c r="Y276" s="9">
        <f t="shared" si="152"/>
        <v>0</v>
      </c>
      <c r="Z276" s="79"/>
      <c r="AA276" s="9">
        <f t="shared" si="153"/>
        <v>0</v>
      </c>
      <c r="AB276" s="138" t="s">
        <v>132</v>
      </c>
      <c r="AC276" s="9">
        <f t="shared" si="154"/>
        <v>27342.147120000001</v>
      </c>
    </row>
    <row r="277" spans="1:31" x14ac:dyDescent="0.25">
      <c r="A277" s="49">
        <f t="shared" si="155"/>
        <v>234</v>
      </c>
      <c r="C277" s="71">
        <v>355</v>
      </c>
      <c r="D277" s="72"/>
      <c r="E277" s="73" t="s">
        <v>128</v>
      </c>
      <c r="I277" s="8">
        <v>396394.45596999995</v>
      </c>
      <c r="K277" s="8">
        <v>0</v>
      </c>
      <c r="O277" s="9">
        <f t="shared" si="147"/>
        <v>396394.45596999995</v>
      </c>
      <c r="Q277" s="9">
        <f t="shared" si="148"/>
        <v>347058.17106371914</v>
      </c>
      <c r="R277" s="79"/>
      <c r="S277" s="9">
        <f t="shared" si="149"/>
        <v>18797.585636067815</v>
      </c>
      <c r="T277" s="79"/>
      <c r="U277" s="9">
        <f t="shared" si="150"/>
        <v>13275.610420762967</v>
      </c>
      <c r="V277" s="79"/>
      <c r="W277" s="9">
        <f t="shared" si="151"/>
        <v>17263.088849450036</v>
      </c>
      <c r="X277" s="79"/>
      <c r="Y277" s="9">
        <f t="shared" si="152"/>
        <v>0</v>
      </c>
      <c r="Z277" s="79"/>
      <c r="AA277" s="9">
        <f t="shared" si="153"/>
        <v>0</v>
      </c>
      <c r="AB277" s="138" t="s">
        <v>132</v>
      </c>
      <c r="AC277" s="9">
        <f t="shared" si="154"/>
        <v>396394.45597000001</v>
      </c>
    </row>
    <row r="278" spans="1:31" x14ac:dyDescent="0.25">
      <c r="A278" s="49">
        <f t="shared" si="155"/>
        <v>235</v>
      </c>
      <c r="C278" s="71">
        <v>356</v>
      </c>
      <c r="D278" s="72"/>
      <c r="E278" s="73" t="s">
        <v>129</v>
      </c>
      <c r="I278" s="8">
        <v>347902.85305999999</v>
      </c>
      <c r="K278" s="8">
        <v>0</v>
      </c>
      <c r="O278" s="9">
        <f t="shared" si="147"/>
        <v>347902.85305999999</v>
      </c>
      <c r="Q278" s="9">
        <f t="shared" si="148"/>
        <v>304601.95916562341</v>
      </c>
      <c r="R278" s="79"/>
      <c r="S278" s="9">
        <f t="shared" si="149"/>
        <v>16498.045255008841</v>
      </c>
      <c r="T278" s="79"/>
      <c r="U278" s="9">
        <f t="shared" si="150"/>
        <v>11651.582588849455</v>
      </c>
      <c r="V278" s="79"/>
      <c r="W278" s="9">
        <f t="shared" si="151"/>
        <v>15151.266050518323</v>
      </c>
      <c r="X278" s="79"/>
      <c r="Y278" s="9">
        <f t="shared" si="152"/>
        <v>0</v>
      </c>
      <c r="Z278" s="79"/>
      <c r="AA278" s="9">
        <f t="shared" si="153"/>
        <v>0</v>
      </c>
      <c r="AB278" s="138" t="s">
        <v>132</v>
      </c>
      <c r="AC278" s="9">
        <f t="shared" si="154"/>
        <v>347902.85306000005</v>
      </c>
    </row>
    <row r="279" spans="1:31" x14ac:dyDescent="0.25">
      <c r="A279" s="49">
        <f t="shared" si="155"/>
        <v>236</v>
      </c>
      <c r="C279" s="71"/>
      <c r="D279" s="72"/>
      <c r="E279" s="83" t="s">
        <v>230</v>
      </c>
      <c r="I279" s="27">
        <f>SUM(I254:I278)</f>
        <v>139302460.70888999</v>
      </c>
      <c r="K279" s="27">
        <f>SUM(K254:K278)</f>
        <v>0</v>
      </c>
      <c r="O279" s="27">
        <f>SUM(O254:O278)</f>
        <v>139302460.70888999</v>
      </c>
      <c r="Q279" s="27">
        <f>SUM(Q254:Q278)</f>
        <v>115764707.51718242</v>
      </c>
      <c r="S279" s="27">
        <f>SUM(S254:S278)</f>
        <v>6270121.7969279662</v>
      </c>
      <c r="U279" s="27">
        <f>SUM(U254:U278)</f>
        <v>4428211.9990470456</v>
      </c>
      <c r="W279" s="27">
        <f>SUM(W254:W278)</f>
        <v>5758275.1196277244</v>
      </c>
      <c r="Y279" s="27">
        <f>SUM(Y254:Y278)</f>
        <v>7081144.2761048554</v>
      </c>
      <c r="AA279" s="27">
        <f>SUM(AA254:AA278)</f>
        <v>0</v>
      </c>
      <c r="AB279" s="141"/>
      <c r="AC279" s="27">
        <f>SUM(AC254:AC278)</f>
        <v>139302460.70888999</v>
      </c>
    </row>
    <row r="280" spans="1:31" x14ac:dyDescent="0.25">
      <c r="A280" s="49"/>
      <c r="C280" s="80"/>
      <c r="I280" s="8"/>
      <c r="K280" s="8"/>
      <c r="O280" s="9"/>
      <c r="Q280" s="9"/>
      <c r="S280" s="9"/>
      <c r="U280" s="9"/>
      <c r="W280" s="9"/>
      <c r="Y280" s="9"/>
      <c r="AA280" s="9"/>
      <c r="AB280" s="141"/>
      <c r="AC280" s="9"/>
    </row>
    <row r="281" spans="1:31" x14ac:dyDescent="0.25">
      <c r="A281" s="83" t="s">
        <v>231</v>
      </c>
      <c r="B281" s="49"/>
      <c r="C281" s="71"/>
      <c r="D281" s="72"/>
      <c r="E281" s="84"/>
      <c r="I281" s="8"/>
      <c r="K281" s="8"/>
      <c r="O281" s="9"/>
      <c r="Q281" s="9"/>
      <c r="S281" s="9"/>
      <c r="U281" s="9"/>
      <c r="W281" s="9"/>
      <c r="Y281" s="9"/>
      <c r="AA281" s="9"/>
      <c r="AB281" s="141"/>
      <c r="AC281" s="9"/>
    </row>
    <row r="282" spans="1:31" x14ac:dyDescent="0.25">
      <c r="A282" s="49">
        <f>+A279+1</f>
        <v>237</v>
      </c>
      <c r="B282" s="49"/>
      <c r="C282" s="71">
        <v>360</v>
      </c>
      <c r="D282" s="72"/>
      <c r="E282" s="73" t="s">
        <v>54</v>
      </c>
      <c r="G282" s="1" t="s">
        <v>39</v>
      </c>
      <c r="I282" s="8">
        <v>0</v>
      </c>
      <c r="K282" s="8">
        <v>0</v>
      </c>
      <c r="O282" s="9">
        <f>+I282+K282</f>
        <v>0</v>
      </c>
      <c r="Q282" s="9">
        <f t="shared" ref="Q282:Q297" si="156">O282*$C$398</f>
        <v>0</v>
      </c>
      <c r="S282" s="9">
        <f t="shared" ref="S282:S297" si="157">+O282*$C$399</f>
        <v>0</v>
      </c>
      <c r="U282" s="9">
        <f t="shared" ref="U282:U297" si="158">+O282*$C$400</f>
        <v>0</v>
      </c>
      <c r="W282" s="9">
        <f t="shared" ref="W282:W297" si="159">+O282*$C$401</f>
        <v>0</v>
      </c>
      <c r="Y282" s="79">
        <v>0</v>
      </c>
      <c r="Z282" s="79"/>
      <c r="AA282" s="79">
        <v>0</v>
      </c>
      <c r="AB282" s="138" t="s">
        <v>93</v>
      </c>
      <c r="AC282" s="9">
        <f>SUM(Q282:AB282)</f>
        <v>0</v>
      </c>
      <c r="AE282" s="78"/>
    </row>
    <row r="283" spans="1:31" x14ac:dyDescent="0.25">
      <c r="A283" s="49">
        <f t="shared" si="126"/>
        <v>238</v>
      </c>
      <c r="B283" s="49"/>
      <c r="C283" s="71">
        <v>361</v>
      </c>
      <c r="D283" s="72"/>
      <c r="E283" s="73" t="s">
        <v>56</v>
      </c>
      <c r="I283" s="8">
        <v>10650447.52</v>
      </c>
      <c r="K283" s="8">
        <v>-2926175.42</v>
      </c>
      <c r="L283" s="6" t="s">
        <v>148</v>
      </c>
      <c r="M283" s="6"/>
      <c r="O283" s="9">
        <f>+I283+K283</f>
        <v>7724272.0999999996</v>
      </c>
      <c r="Q283" s="9">
        <f t="shared" si="156"/>
        <v>6659844.2301196344</v>
      </c>
      <c r="S283" s="9">
        <f t="shared" si="157"/>
        <v>525855.29766384419</v>
      </c>
      <c r="U283" s="9">
        <f t="shared" si="158"/>
        <v>279549.07264763868</v>
      </c>
      <c r="W283" s="9">
        <f t="shared" si="159"/>
        <v>259023.49956888333</v>
      </c>
      <c r="Y283" s="79">
        <v>0</v>
      </c>
      <c r="Z283" s="79"/>
      <c r="AA283" s="79">
        <v>0</v>
      </c>
      <c r="AB283" s="138" t="s">
        <v>93</v>
      </c>
      <c r="AC283" s="9">
        <f>SUM(Q283:AB283)</f>
        <v>7724272.1000000006</v>
      </c>
      <c r="AE283" s="78"/>
    </row>
    <row r="284" spans="1:31" x14ac:dyDescent="0.25">
      <c r="A284" s="49">
        <f t="shared" si="126"/>
        <v>239</v>
      </c>
      <c r="B284" s="49"/>
      <c r="C284" s="71">
        <v>362</v>
      </c>
      <c r="D284" s="72"/>
      <c r="E284" s="73" t="s">
        <v>124</v>
      </c>
      <c r="I284" s="8">
        <v>49078997.019999996</v>
      </c>
      <c r="K284" s="8">
        <v>0</v>
      </c>
      <c r="O284" s="9">
        <f t="shared" ref="O284:O304" si="160">+I284+K284</f>
        <v>49078997.019999996</v>
      </c>
      <c r="Q284" s="9">
        <f t="shared" si="156"/>
        <v>42315763.98295261</v>
      </c>
      <c r="S284" s="9">
        <f t="shared" si="157"/>
        <v>3341214.583442111</v>
      </c>
      <c r="U284" s="9">
        <f t="shared" si="158"/>
        <v>1776217.606758988</v>
      </c>
      <c r="W284" s="9">
        <f t="shared" si="159"/>
        <v>1645800.8468462932</v>
      </c>
      <c r="Y284" s="79">
        <v>0</v>
      </c>
      <c r="Z284" s="79"/>
      <c r="AA284" s="79">
        <v>0</v>
      </c>
      <c r="AB284" s="138" t="s">
        <v>93</v>
      </c>
      <c r="AC284" s="9">
        <f t="shared" ref="AC284:AC304" si="161">SUM(Q284:AB284)</f>
        <v>49078997.020000003</v>
      </c>
      <c r="AE284" s="78"/>
    </row>
    <row r="285" spans="1:31" x14ac:dyDescent="0.25">
      <c r="A285" s="49">
        <f t="shared" si="126"/>
        <v>240</v>
      </c>
      <c r="B285" s="49"/>
      <c r="C285" s="85">
        <v>363.02</v>
      </c>
      <c r="D285" s="72"/>
      <c r="E285" s="73" t="s">
        <v>66</v>
      </c>
      <c r="I285" s="8">
        <v>347646.09</v>
      </c>
      <c r="K285" s="8">
        <v>0</v>
      </c>
      <c r="O285" s="9">
        <f>+I285+K285</f>
        <v>347646.09</v>
      </c>
      <c r="Q285" s="9">
        <f t="shared" si="156"/>
        <v>299739.41578393534</v>
      </c>
      <c r="S285" s="9">
        <f t="shared" si="157"/>
        <v>23667.154104866604</v>
      </c>
      <c r="U285" s="9">
        <f t="shared" si="158"/>
        <v>12581.65699122349</v>
      </c>
      <c r="W285" s="9">
        <f t="shared" si="159"/>
        <v>11657.863119974631</v>
      </c>
      <c r="Y285" s="79">
        <v>0</v>
      </c>
      <c r="Z285" s="79"/>
      <c r="AA285" s="79">
        <v>0</v>
      </c>
      <c r="AB285" s="138" t="s">
        <v>93</v>
      </c>
      <c r="AC285" s="9">
        <f>SUM(Q285:AB285)</f>
        <v>347646.09000000008</v>
      </c>
      <c r="AE285" s="78"/>
    </row>
    <row r="286" spans="1:31" x14ac:dyDescent="0.25">
      <c r="A286" s="49">
        <f t="shared" si="126"/>
        <v>241</v>
      </c>
      <c r="B286" s="49"/>
      <c r="C286" s="85">
        <v>363.02</v>
      </c>
      <c r="D286" s="72"/>
      <c r="E286" s="73" t="s">
        <v>77</v>
      </c>
      <c r="I286" s="8">
        <v>229133.17</v>
      </c>
      <c r="K286" s="8">
        <v>0</v>
      </c>
      <c r="O286" s="9">
        <f>+I286+K286</f>
        <v>229133.17</v>
      </c>
      <c r="Q286" s="9">
        <f t="shared" si="156"/>
        <v>197557.93172453382</v>
      </c>
      <c r="S286" s="9">
        <f t="shared" si="157"/>
        <v>15598.996223218266</v>
      </c>
      <c r="U286" s="9">
        <f t="shared" si="158"/>
        <v>8292.5568075616793</v>
      </c>
      <c r="W286" s="9">
        <f t="shared" si="159"/>
        <v>7683.6852446862767</v>
      </c>
      <c r="Y286" s="79">
        <v>0</v>
      </c>
      <c r="Z286" s="79"/>
      <c r="AA286" s="79">
        <v>0</v>
      </c>
      <c r="AB286" s="138" t="s">
        <v>93</v>
      </c>
      <c r="AC286" s="9">
        <f>SUM(Q286:AB286)</f>
        <v>229133.17000000007</v>
      </c>
      <c r="AE286" s="78"/>
    </row>
    <row r="287" spans="1:31" x14ac:dyDescent="0.25">
      <c r="A287" s="49">
        <f t="shared" si="126"/>
        <v>242</v>
      </c>
      <c r="B287" s="49"/>
      <c r="C287" s="85">
        <v>363.02</v>
      </c>
      <c r="D287" s="72"/>
      <c r="E287" s="73" t="s">
        <v>139</v>
      </c>
      <c r="I287" s="8">
        <v>1200057.5900000001</v>
      </c>
      <c r="K287" s="8">
        <v>0</v>
      </c>
      <c r="O287" s="9">
        <f>+I287+K287</f>
        <v>1200057.5900000001</v>
      </c>
      <c r="Q287" s="9">
        <f t="shared" si="156"/>
        <v>1034686.0536635906</v>
      </c>
      <c r="S287" s="9">
        <f t="shared" si="157"/>
        <v>81697.878199190527</v>
      </c>
      <c r="U287" s="9">
        <f t="shared" si="158"/>
        <v>43431.275085229099</v>
      </c>
      <c r="W287" s="9">
        <f t="shared" si="159"/>
        <v>40242.383051990131</v>
      </c>
      <c r="Y287" s="79">
        <v>0</v>
      </c>
      <c r="Z287" s="79"/>
      <c r="AA287" s="79">
        <v>0</v>
      </c>
      <c r="AB287" s="138" t="s">
        <v>93</v>
      </c>
      <c r="AC287" s="9">
        <f>SUM(Q287:AB287)</f>
        <v>1200057.5900000003</v>
      </c>
      <c r="AE287" s="78"/>
    </row>
    <row r="288" spans="1:31" x14ac:dyDescent="0.25">
      <c r="A288" s="49">
        <f t="shared" si="126"/>
        <v>243</v>
      </c>
      <c r="B288" s="49"/>
      <c r="C288" s="85">
        <v>363.02</v>
      </c>
      <c r="D288" s="72"/>
      <c r="E288" s="73" t="s">
        <v>96</v>
      </c>
      <c r="I288" s="8">
        <v>4673773.55</v>
      </c>
      <c r="K288" s="8">
        <v>0</v>
      </c>
      <c r="O288" s="9">
        <f>+I288+K288</f>
        <v>4673773.55</v>
      </c>
      <c r="Q288" s="9">
        <f t="shared" si="156"/>
        <v>4029713.5324703623</v>
      </c>
      <c r="S288" s="9">
        <f t="shared" si="157"/>
        <v>318182.54840461304</v>
      </c>
      <c r="U288" s="9">
        <f t="shared" si="158"/>
        <v>169148.50289486334</v>
      </c>
      <c r="W288" s="9">
        <f t="shared" si="159"/>
        <v>156728.9662301621</v>
      </c>
      <c r="Y288" s="79">
        <v>0</v>
      </c>
      <c r="Z288" s="79"/>
      <c r="AA288" s="79">
        <v>0</v>
      </c>
      <c r="AB288" s="138" t="s">
        <v>93</v>
      </c>
      <c r="AC288" s="9">
        <f>SUM(Q288:AB288)</f>
        <v>4673773.5500000017</v>
      </c>
      <c r="AE288" s="78"/>
    </row>
    <row r="289" spans="1:31" x14ac:dyDescent="0.25">
      <c r="A289" s="49">
        <f t="shared" si="126"/>
        <v>244</v>
      </c>
      <c r="B289" s="49"/>
      <c r="C289" s="71">
        <v>364</v>
      </c>
      <c r="D289" s="72"/>
      <c r="E289" s="73" t="s">
        <v>140</v>
      </c>
      <c r="I289" s="8">
        <v>134070904.83</v>
      </c>
      <c r="K289" s="8">
        <v>0</v>
      </c>
      <c r="O289" s="9">
        <f t="shared" si="160"/>
        <v>134070904.83</v>
      </c>
      <c r="Q289" s="9">
        <f t="shared" si="156"/>
        <v>115595531.90248103</v>
      </c>
      <c r="S289" s="9">
        <f t="shared" si="157"/>
        <v>9127319.0087957382</v>
      </c>
      <c r="U289" s="9">
        <f t="shared" si="158"/>
        <v>4852159.0939625651</v>
      </c>
      <c r="W289" s="9">
        <f t="shared" si="159"/>
        <v>4495894.8247606792</v>
      </c>
      <c r="Y289" s="79">
        <v>0</v>
      </c>
      <c r="Z289" s="79"/>
      <c r="AA289" s="79">
        <v>0</v>
      </c>
      <c r="AB289" s="138" t="s">
        <v>93</v>
      </c>
      <c r="AC289" s="9">
        <f t="shared" si="161"/>
        <v>134070904.83000001</v>
      </c>
      <c r="AE289" s="78"/>
    </row>
    <row r="290" spans="1:31" x14ac:dyDescent="0.25">
      <c r="A290" s="49">
        <f t="shared" si="126"/>
        <v>245</v>
      </c>
      <c r="B290" s="49"/>
      <c r="C290" s="71">
        <v>365</v>
      </c>
      <c r="D290" s="72"/>
      <c r="E290" s="73" t="s">
        <v>129</v>
      </c>
      <c r="I290" s="8">
        <v>141349306.00999999</v>
      </c>
      <c r="K290" s="8">
        <v>0</v>
      </c>
      <c r="O290" s="9">
        <f t="shared" si="160"/>
        <v>141349306.00999999</v>
      </c>
      <c r="Q290" s="9">
        <f t="shared" si="156"/>
        <v>121870947.56308663</v>
      </c>
      <c r="S290" s="9">
        <f t="shared" si="157"/>
        <v>9622820.1731094308</v>
      </c>
      <c r="U290" s="9">
        <f t="shared" si="158"/>
        <v>5115571.6555457441</v>
      </c>
      <c r="W290" s="9">
        <f t="shared" si="159"/>
        <v>4739966.6182582034</v>
      </c>
      <c r="Y290" s="79">
        <v>0</v>
      </c>
      <c r="Z290" s="79"/>
      <c r="AA290" s="79">
        <v>0</v>
      </c>
      <c r="AB290" s="138" t="s">
        <v>93</v>
      </c>
      <c r="AC290" s="9">
        <f t="shared" si="161"/>
        <v>141349306.01000002</v>
      </c>
      <c r="AE290" s="78"/>
    </row>
    <row r="291" spans="1:31" x14ac:dyDescent="0.25">
      <c r="A291" s="49">
        <f t="shared" si="126"/>
        <v>246</v>
      </c>
      <c r="B291" s="49"/>
      <c r="C291" s="71">
        <v>366</v>
      </c>
      <c r="D291" s="72"/>
      <c r="E291" s="73" t="s">
        <v>141</v>
      </c>
      <c r="I291" s="8">
        <v>32042742.279999997</v>
      </c>
      <c r="K291" s="8">
        <v>0</v>
      </c>
      <c r="O291" s="9">
        <f t="shared" si="160"/>
        <v>32042742.279999997</v>
      </c>
      <c r="Q291" s="9">
        <f t="shared" si="156"/>
        <v>27627156.258603118</v>
      </c>
      <c r="S291" s="9">
        <f t="shared" si="157"/>
        <v>2181415.3568742415</v>
      </c>
      <c r="U291" s="9">
        <f t="shared" si="158"/>
        <v>1159658.6414221844</v>
      </c>
      <c r="W291" s="9">
        <f t="shared" si="159"/>
        <v>1074512.0231004576</v>
      </c>
      <c r="Y291" s="79">
        <v>0</v>
      </c>
      <c r="Z291" s="79"/>
      <c r="AA291" s="79">
        <v>0</v>
      </c>
      <c r="AB291" s="138" t="s">
        <v>93</v>
      </c>
      <c r="AC291" s="9">
        <f t="shared" si="161"/>
        <v>32042742.280000005</v>
      </c>
      <c r="AE291" s="78"/>
    </row>
    <row r="292" spans="1:31" x14ac:dyDescent="0.25">
      <c r="A292" s="49">
        <f t="shared" si="126"/>
        <v>247</v>
      </c>
      <c r="B292" s="49"/>
      <c r="C292" s="71">
        <v>367</v>
      </c>
      <c r="D292" s="72"/>
      <c r="E292" s="73" t="s">
        <v>142</v>
      </c>
      <c r="I292" s="8">
        <v>48848977.850000001</v>
      </c>
      <c r="K292" s="8">
        <v>0</v>
      </c>
      <c r="O292" s="9">
        <f t="shared" si="160"/>
        <v>48848977.850000001</v>
      </c>
      <c r="Q292" s="9">
        <f t="shared" si="156"/>
        <v>42117442.144686274</v>
      </c>
      <c r="S292" s="9">
        <f t="shared" si="157"/>
        <v>3325555.2698468873</v>
      </c>
      <c r="U292" s="9">
        <f t="shared" si="158"/>
        <v>1767892.9847321853</v>
      </c>
      <c r="W292" s="9">
        <f t="shared" si="159"/>
        <v>1638087.4507346612</v>
      </c>
      <c r="Y292" s="79">
        <v>0</v>
      </c>
      <c r="Z292" s="79"/>
      <c r="AA292" s="79">
        <v>0</v>
      </c>
      <c r="AB292" s="138" t="s">
        <v>93</v>
      </c>
      <c r="AC292" s="9">
        <f t="shared" si="161"/>
        <v>48848977.850000009</v>
      </c>
      <c r="AE292" s="78"/>
    </row>
    <row r="293" spans="1:31" x14ac:dyDescent="0.25">
      <c r="A293" s="49">
        <f t="shared" si="126"/>
        <v>248</v>
      </c>
      <c r="B293" s="49"/>
      <c r="C293" s="71">
        <v>368</v>
      </c>
      <c r="D293" s="72"/>
      <c r="E293" s="73" t="s">
        <v>143</v>
      </c>
      <c r="I293" s="8">
        <v>56154331.670000002</v>
      </c>
      <c r="K293" s="8">
        <v>0</v>
      </c>
      <c r="O293" s="9">
        <f t="shared" si="160"/>
        <v>56154331.670000002</v>
      </c>
      <c r="Q293" s="9">
        <f t="shared" si="156"/>
        <v>48416096.290636085</v>
      </c>
      <c r="S293" s="9">
        <f t="shared" si="157"/>
        <v>3822891.3240177138</v>
      </c>
      <c r="U293" s="9">
        <f t="shared" si="158"/>
        <v>2032280.9891039997</v>
      </c>
      <c r="W293" s="9">
        <f t="shared" si="159"/>
        <v>1883063.0662422131</v>
      </c>
      <c r="Y293" s="79">
        <v>0</v>
      </c>
      <c r="Z293" s="79"/>
      <c r="AA293" s="79">
        <v>0</v>
      </c>
      <c r="AB293" s="138" t="s">
        <v>93</v>
      </c>
      <c r="AC293" s="9">
        <f t="shared" si="161"/>
        <v>56154331.670000009</v>
      </c>
      <c r="AE293" s="78"/>
    </row>
    <row r="294" spans="1:31" x14ac:dyDescent="0.25">
      <c r="A294" s="49">
        <f t="shared" si="126"/>
        <v>249</v>
      </c>
      <c r="B294" s="49"/>
      <c r="C294" s="71">
        <v>369</v>
      </c>
      <c r="D294" s="72"/>
      <c r="E294" s="73" t="s">
        <v>144</v>
      </c>
      <c r="I294" s="8">
        <v>82779730.219999999</v>
      </c>
      <c r="K294" s="8">
        <v>0</v>
      </c>
      <c r="O294" s="9">
        <f t="shared" si="160"/>
        <v>82779730.219999999</v>
      </c>
      <c r="Q294" s="9">
        <f t="shared" si="156"/>
        <v>71372435.038445503</v>
      </c>
      <c r="S294" s="9">
        <f t="shared" si="157"/>
        <v>5635503.1402079714</v>
      </c>
      <c r="U294" s="9">
        <f t="shared" si="158"/>
        <v>2995880.5849191551</v>
      </c>
      <c r="W294" s="9">
        <f t="shared" si="159"/>
        <v>2775911.4564273893</v>
      </c>
      <c r="Y294" s="79">
        <v>0</v>
      </c>
      <c r="Z294" s="79"/>
      <c r="AA294" s="79">
        <v>0</v>
      </c>
      <c r="AB294" s="138" t="s">
        <v>93</v>
      </c>
      <c r="AC294" s="9">
        <f t="shared" si="161"/>
        <v>82779730.220000029</v>
      </c>
      <c r="AE294" s="78"/>
    </row>
    <row r="295" spans="1:31" x14ac:dyDescent="0.25">
      <c r="A295" s="49">
        <f t="shared" si="126"/>
        <v>250</v>
      </c>
      <c r="B295" s="49"/>
      <c r="C295" s="71">
        <v>370</v>
      </c>
      <c r="D295" s="72"/>
      <c r="E295" s="73" t="s">
        <v>145</v>
      </c>
      <c r="I295" s="8">
        <v>-11057991.399999999</v>
      </c>
      <c r="K295" s="8">
        <v>0</v>
      </c>
      <c r="O295" s="9">
        <f t="shared" si="160"/>
        <v>-11057991.399999999</v>
      </c>
      <c r="Q295" s="9">
        <f t="shared" si="156"/>
        <v>-9534167.0086949077</v>
      </c>
      <c r="S295" s="9">
        <f t="shared" si="157"/>
        <v>-752809.23353428068</v>
      </c>
      <c r="U295" s="9">
        <f t="shared" si="158"/>
        <v>-400199.68240315659</v>
      </c>
      <c r="W295" s="9">
        <f t="shared" si="159"/>
        <v>-370815.4753676551</v>
      </c>
      <c r="Y295" s="79">
        <v>0</v>
      </c>
      <c r="Z295" s="79"/>
      <c r="AA295" s="79">
        <v>0</v>
      </c>
      <c r="AB295" s="138" t="s">
        <v>93</v>
      </c>
      <c r="AC295" s="9">
        <f t="shared" si="161"/>
        <v>-11057991.4</v>
      </c>
      <c r="AE295" s="78"/>
    </row>
    <row r="296" spans="1:31" x14ac:dyDescent="0.25">
      <c r="A296" s="49">
        <f t="shared" si="126"/>
        <v>251</v>
      </c>
      <c r="B296" s="49"/>
      <c r="C296" s="72">
        <v>370.1</v>
      </c>
      <c r="D296" s="72"/>
      <c r="E296" s="73" t="s">
        <v>146</v>
      </c>
      <c r="I296" s="8">
        <v>4635855.3</v>
      </c>
      <c r="K296" s="8">
        <v>0</v>
      </c>
      <c r="O296" s="9">
        <f t="shared" si="160"/>
        <v>4635855.3</v>
      </c>
      <c r="Q296" s="9">
        <f t="shared" si="156"/>
        <v>3997020.5310833789</v>
      </c>
      <c r="S296" s="9">
        <f t="shared" si="157"/>
        <v>315601.13848242216</v>
      </c>
      <c r="U296" s="9">
        <f t="shared" si="158"/>
        <v>167776.20379836709</v>
      </c>
      <c r="W296" s="9">
        <f t="shared" si="159"/>
        <v>155457.42663583221</v>
      </c>
      <c r="Y296" s="79">
        <v>0</v>
      </c>
      <c r="Z296" s="79"/>
      <c r="AA296" s="79">
        <v>0</v>
      </c>
      <c r="AB296" s="138" t="s">
        <v>93</v>
      </c>
      <c r="AC296" s="9">
        <f t="shared" si="161"/>
        <v>4635855.3000000007</v>
      </c>
      <c r="AE296" s="78"/>
    </row>
    <row r="297" spans="1:31" x14ac:dyDescent="0.25">
      <c r="A297" s="49">
        <f t="shared" si="126"/>
        <v>252</v>
      </c>
      <c r="B297" s="49"/>
      <c r="C297" s="71">
        <v>371</v>
      </c>
      <c r="D297" s="72"/>
      <c r="E297" s="86" t="s">
        <v>149</v>
      </c>
      <c r="I297" s="8">
        <v>13391799.790000001</v>
      </c>
      <c r="K297" s="8">
        <v>0</v>
      </c>
      <c r="O297" s="9">
        <f t="shared" si="160"/>
        <v>13391799.790000001</v>
      </c>
      <c r="Q297" s="9">
        <f t="shared" si="156"/>
        <v>11546369.600618917</v>
      </c>
      <c r="S297" s="9">
        <f t="shared" si="157"/>
        <v>911690.93652527558</v>
      </c>
      <c r="U297" s="9">
        <f t="shared" si="158"/>
        <v>484662.52404253639</v>
      </c>
      <c r="W297" s="9">
        <f t="shared" si="159"/>
        <v>449076.72881327389</v>
      </c>
      <c r="Y297" s="79">
        <v>0</v>
      </c>
      <c r="Z297" s="79"/>
      <c r="AA297" s="79">
        <v>0</v>
      </c>
      <c r="AB297" s="138" t="s">
        <v>93</v>
      </c>
      <c r="AC297" s="9">
        <f t="shared" si="161"/>
        <v>13391799.790000003</v>
      </c>
      <c r="AE297" s="78"/>
    </row>
    <row r="298" spans="1:31" x14ac:dyDescent="0.25">
      <c r="A298" s="49">
        <f t="shared" si="126"/>
        <v>253</v>
      </c>
      <c r="B298" s="49"/>
      <c r="C298" s="72">
        <v>371.1</v>
      </c>
      <c r="D298" s="72"/>
      <c r="E298" s="86" t="s">
        <v>150</v>
      </c>
      <c r="I298" s="8">
        <v>74561.73</v>
      </c>
      <c r="K298" s="8">
        <v>0</v>
      </c>
      <c r="O298" s="9">
        <f t="shared" si="160"/>
        <v>74561.73</v>
      </c>
      <c r="Q298" s="9">
        <f>+O298</f>
        <v>74561.73</v>
      </c>
      <c r="S298" s="9">
        <v>0</v>
      </c>
      <c r="U298" s="9">
        <v>0</v>
      </c>
      <c r="W298" s="9">
        <v>0</v>
      </c>
      <c r="Y298" s="79">
        <v>0</v>
      </c>
      <c r="Z298" s="79"/>
      <c r="AA298" s="79">
        <v>0</v>
      </c>
      <c r="AB298" s="138" t="s">
        <v>44</v>
      </c>
      <c r="AC298" s="9">
        <f t="shared" si="161"/>
        <v>74561.73</v>
      </c>
      <c r="AE298" s="78"/>
    </row>
    <row r="299" spans="1:31" x14ac:dyDescent="0.25">
      <c r="A299" s="49">
        <f t="shared" si="126"/>
        <v>254</v>
      </c>
      <c r="B299" s="49"/>
      <c r="C299" s="94">
        <v>371.2</v>
      </c>
      <c r="D299" s="72"/>
      <c r="E299" s="86" t="s">
        <v>151</v>
      </c>
      <c r="I299" s="8">
        <v>1398.19</v>
      </c>
      <c r="K299" s="8">
        <v>0</v>
      </c>
      <c r="O299" s="9">
        <f t="shared" si="160"/>
        <v>1398.19</v>
      </c>
      <c r="Q299" s="9">
        <f>+O299</f>
        <v>1398.19</v>
      </c>
      <c r="S299" s="9">
        <v>0</v>
      </c>
      <c r="U299" s="9">
        <v>0</v>
      </c>
      <c r="W299" s="9">
        <v>0</v>
      </c>
      <c r="Y299" s="79">
        <v>0</v>
      </c>
      <c r="Z299" s="79"/>
      <c r="AA299" s="79">
        <v>0</v>
      </c>
      <c r="AB299" s="138" t="s">
        <v>44</v>
      </c>
      <c r="AC299" s="9">
        <f t="shared" si="161"/>
        <v>1398.19</v>
      </c>
      <c r="AE299" s="78"/>
    </row>
    <row r="300" spans="1:31" x14ac:dyDescent="0.25">
      <c r="A300" s="49">
        <f t="shared" si="126"/>
        <v>255</v>
      </c>
      <c r="B300" s="49"/>
      <c r="C300" s="94">
        <v>371.3</v>
      </c>
      <c r="D300" s="72"/>
      <c r="E300" s="86" t="s">
        <v>152</v>
      </c>
      <c r="I300" s="8">
        <v>19867.009999999998</v>
      </c>
      <c r="K300" s="8">
        <v>0</v>
      </c>
      <c r="O300" s="9">
        <f t="shared" si="160"/>
        <v>19867.009999999998</v>
      </c>
      <c r="Q300" s="9">
        <f>+O300</f>
        <v>19867.009999999998</v>
      </c>
      <c r="S300" s="9">
        <v>0</v>
      </c>
      <c r="U300" s="9">
        <v>0</v>
      </c>
      <c r="W300" s="9">
        <v>0</v>
      </c>
      <c r="Y300" s="79">
        <v>0</v>
      </c>
      <c r="Z300" s="79"/>
      <c r="AA300" s="79">
        <v>0</v>
      </c>
      <c r="AB300" s="138" t="s">
        <v>44</v>
      </c>
      <c r="AC300" s="9">
        <f t="shared" si="161"/>
        <v>19867.009999999998</v>
      </c>
      <c r="AE300" s="78"/>
    </row>
    <row r="301" spans="1:31" x14ac:dyDescent="0.25">
      <c r="A301" s="49">
        <f t="shared" si="126"/>
        <v>256</v>
      </c>
      <c r="B301" s="49"/>
      <c r="C301" s="94">
        <v>371.4</v>
      </c>
      <c r="D301" s="72"/>
      <c r="E301" s="86" t="s">
        <v>153</v>
      </c>
      <c r="I301" s="8">
        <v>0</v>
      </c>
      <c r="K301" s="8">
        <v>0</v>
      </c>
      <c r="O301" s="9">
        <f t="shared" si="160"/>
        <v>0</v>
      </c>
      <c r="Q301" s="9">
        <f>+O301</f>
        <v>0</v>
      </c>
      <c r="S301" s="9">
        <v>0</v>
      </c>
      <c r="U301" s="9">
        <v>0</v>
      </c>
      <c r="W301" s="9">
        <v>0</v>
      </c>
      <c r="Y301" s="79">
        <v>0</v>
      </c>
      <c r="Z301" s="79"/>
      <c r="AA301" s="79">
        <v>0</v>
      </c>
      <c r="AB301" s="138" t="s">
        <v>44</v>
      </c>
      <c r="AC301" s="9">
        <f t="shared" si="161"/>
        <v>0</v>
      </c>
      <c r="AE301" s="78"/>
    </row>
    <row r="302" spans="1:31" x14ac:dyDescent="0.25">
      <c r="A302" s="49">
        <f t="shared" si="126"/>
        <v>257</v>
      </c>
      <c r="B302" s="49"/>
      <c r="C302" s="94">
        <v>371.5</v>
      </c>
      <c r="D302" s="72"/>
      <c r="E302" s="86" t="s">
        <v>154</v>
      </c>
      <c r="I302" s="8">
        <v>1899.07</v>
      </c>
      <c r="K302" s="8">
        <v>0</v>
      </c>
      <c r="O302" s="9">
        <f t="shared" si="160"/>
        <v>1899.07</v>
      </c>
      <c r="Q302" s="9">
        <f>+O302</f>
        <v>1899.07</v>
      </c>
      <c r="S302" s="9">
        <v>0</v>
      </c>
      <c r="U302" s="9">
        <v>0</v>
      </c>
      <c r="W302" s="9">
        <v>0</v>
      </c>
      <c r="Y302" s="79">
        <v>0</v>
      </c>
      <c r="Z302" s="79"/>
      <c r="AA302" s="79">
        <v>0</v>
      </c>
      <c r="AB302" s="138" t="s">
        <v>44</v>
      </c>
      <c r="AC302" s="9">
        <f t="shared" si="161"/>
        <v>1899.07</v>
      </c>
      <c r="AE302" s="78"/>
    </row>
    <row r="303" spans="1:31" x14ac:dyDescent="0.25">
      <c r="A303" s="49">
        <f t="shared" si="126"/>
        <v>258</v>
      </c>
      <c r="B303" s="49"/>
      <c r="C303" s="71">
        <v>373</v>
      </c>
      <c r="D303" s="72"/>
      <c r="E303" s="73" t="s">
        <v>155</v>
      </c>
      <c r="I303" s="8">
        <v>4183518.0699999994</v>
      </c>
      <c r="K303" s="8">
        <v>0</v>
      </c>
      <c r="O303" s="9">
        <f t="shared" si="160"/>
        <v>4183518.0699999994</v>
      </c>
      <c r="Q303" s="9">
        <f>O303*$C$398</f>
        <v>3607016.7284876886</v>
      </c>
      <c r="S303" s="9">
        <f>+O303*$C$399</f>
        <v>284806.78975329222</v>
      </c>
      <c r="U303" s="9">
        <f>+O303*$C$400</f>
        <v>151405.67055802437</v>
      </c>
      <c r="W303" s="9">
        <f>+O303*$C$401</f>
        <v>140288.88120099506</v>
      </c>
      <c r="Y303" s="79">
        <v>0</v>
      </c>
      <c r="Z303" s="79"/>
      <c r="AA303" s="79">
        <v>0</v>
      </c>
      <c r="AB303" s="138" t="s">
        <v>93</v>
      </c>
      <c r="AC303" s="9">
        <f t="shared" si="161"/>
        <v>4183518.0700000003</v>
      </c>
      <c r="AE303" s="78"/>
    </row>
    <row r="304" spans="1:31" x14ac:dyDescent="0.25">
      <c r="A304" s="49">
        <f t="shared" si="126"/>
        <v>259</v>
      </c>
      <c r="B304" s="49"/>
      <c r="C304" s="71">
        <v>375</v>
      </c>
      <c r="D304" s="72"/>
      <c r="E304" s="73" t="s">
        <v>156</v>
      </c>
      <c r="I304" s="8">
        <v>0</v>
      </c>
      <c r="K304" s="8">
        <v>0</v>
      </c>
      <c r="O304" s="9">
        <f t="shared" si="160"/>
        <v>0</v>
      </c>
      <c r="Q304" s="9">
        <f>+O304</f>
        <v>0</v>
      </c>
      <c r="S304" s="9">
        <v>0</v>
      </c>
      <c r="U304" s="9">
        <v>0</v>
      </c>
      <c r="W304" s="9">
        <v>0</v>
      </c>
      <c r="Y304" s="79">
        <v>0</v>
      </c>
      <c r="Z304" s="79"/>
      <c r="AA304" s="79">
        <v>0</v>
      </c>
      <c r="AB304" s="138" t="s">
        <v>44</v>
      </c>
      <c r="AC304" s="9">
        <f t="shared" si="161"/>
        <v>0</v>
      </c>
      <c r="AE304" s="78"/>
    </row>
    <row r="305" spans="1:31" x14ac:dyDescent="0.25">
      <c r="A305" s="49">
        <f t="shared" si="126"/>
        <v>260</v>
      </c>
      <c r="B305" s="49"/>
      <c r="C305" s="76"/>
      <c r="D305" s="46"/>
      <c r="E305" s="83" t="s">
        <v>232</v>
      </c>
      <c r="I305" s="27">
        <f>SUM(I282:I304)</f>
        <v>572676955.56000006</v>
      </c>
      <c r="K305" s="27">
        <f>SUM(K282:K304)</f>
        <v>-2926175.42</v>
      </c>
      <c r="O305" s="28">
        <f>SUM(O282:O304)</f>
        <v>569750780.1400001</v>
      </c>
      <c r="Q305" s="28">
        <f>SUM(Q282:Q304)</f>
        <v>491250880.19614834</v>
      </c>
      <c r="S305" s="28">
        <f>SUM(S282:S304)</f>
        <v>38781010.362116538</v>
      </c>
      <c r="U305" s="28">
        <f>SUM(U282:U304)</f>
        <v>20616309.336867109</v>
      </c>
      <c r="W305" s="28">
        <f>SUM(W282:W304)</f>
        <v>19102580.24486804</v>
      </c>
      <c r="Y305" s="28">
        <f>SUM(Y282:Y304)</f>
        <v>0</v>
      </c>
      <c r="Z305" s="141"/>
      <c r="AA305" s="28">
        <f>SUM(AA282:AA304)</f>
        <v>0</v>
      </c>
      <c r="AB305" s="141"/>
      <c r="AC305" s="28">
        <f>SUM(AC282:AC304)</f>
        <v>569750780.14000022</v>
      </c>
      <c r="AE305" s="78"/>
    </row>
    <row r="306" spans="1:31" x14ac:dyDescent="0.25">
      <c r="A306" s="49"/>
      <c r="C306" s="80"/>
      <c r="I306" s="8"/>
      <c r="J306" s="90"/>
      <c r="K306" s="8"/>
      <c r="O306" s="9"/>
      <c r="Q306" s="35"/>
      <c r="S306" s="9"/>
      <c r="U306" s="9"/>
      <c r="W306" s="9"/>
      <c r="Y306" s="36"/>
      <c r="AA306" s="9"/>
      <c r="AC306" s="9"/>
    </row>
    <row r="307" spans="1:31" x14ac:dyDescent="0.25">
      <c r="A307" s="83" t="s">
        <v>160</v>
      </c>
      <c r="B307" s="49"/>
      <c r="C307" s="71"/>
      <c r="D307" s="72"/>
      <c r="E307" s="84"/>
      <c r="G307" s="144"/>
      <c r="I307" s="8"/>
      <c r="K307" s="8"/>
      <c r="O307" s="9"/>
      <c r="Q307" s="9"/>
      <c r="S307" s="9"/>
      <c r="U307" s="9"/>
      <c r="W307" s="9"/>
      <c r="Y307" s="9"/>
      <c r="AA307" s="9"/>
      <c r="AC307" s="9"/>
    </row>
    <row r="308" spans="1:31" x14ac:dyDescent="0.25">
      <c r="A308" s="49">
        <f>+A305+1</f>
        <v>261</v>
      </c>
      <c r="B308" s="49"/>
      <c r="C308" s="71">
        <v>389</v>
      </c>
      <c r="D308" s="72"/>
      <c r="E308" s="73" t="s">
        <v>54</v>
      </c>
      <c r="G308" s="1" t="s">
        <v>39</v>
      </c>
      <c r="I308" s="8">
        <v>0</v>
      </c>
      <c r="K308" s="8">
        <v>0</v>
      </c>
      <c r="O308" s="9">
        <f>+I308+K308</f>
        <v>0</v>
      </c>
      <c r="Q308" s="8">
        <f t="shared" ref="Q308:Q329" si="162">O308*$C$387</f>
        <v>0</v>
      </c>
      <c r="R308" s="7"/>
      <c r="S308" s="8">
        <f t="shared" ref="S308:S329" si="163">O308*$C$388</f>
        <v>0</v>
      </c>
      <c r="T308" s="7"/>
      <c r="U308" s="8">
        <f t="shared" ref="U308:U329" si="164">O308*$C$389</f>
        <v>0</v>
      </c>
      <c r="V308" s="7"/>
      <c r="W308" s="8">
        <f t="shared" ref="W308:W329" si="165">O308*$C$390</f>
        <v>0</v>
      </c>
      <c r="X308" s="7"/>
      <c r="Y308" s="8">
        <f t="shared" ref="Y308:Y329" si="166">O308*$C$391</f>
        <v>0</v>
      </c>
      <c r="Z308" s="7"/>
      <c r="AA308" s="8">
        <f t="shared" ref="AA308:AA329" si="167">O308*$C$392</f>
        <v>0</v>
      </c>
      <c r="AB308" s="138" t="s">
        <v>41</v>
      </c>
      <c r="AC308" s="9">
        <f t="shared" ref="AC308:AC329" si="168">SUM(Q308:AB308)</f>
        <v>0</v>
      </c>
    </row>
    <row r="309" spans="1:31" x14ac:dyDescent="0.25">
      <c r="A309" s="49">
        <f t="shared" si="126"/>
        <v>262</v>
      </c>
      <c r="B309" s="49"/>
      <c r="C309" s="71">
        <v>390</v>
      </c>
      <c r="D309" s="72"/>
      <c r="E309" s="73" t="s">
        <v>56</v>
      </c>
      <c r="I309" s="8">
        <v>8877070.1100000013</v>
      </c>
      <c r="K309" s="8">
        <f>-K283</f>
        <v>2926175.42</v>
      </c>
      <c r="L309" s="6" t="s">
        <v>148</v>
      </c>
      <c r="M309" s="6"/>
      <c r="O309" s="9">
        <f t="shared" ref="O309:O330" si="169">+I309+K309</f>
        <v>11803245.530000001</v>
      </c>
      <c r="Q309" s="8">
        <f t="shared" si="162"/>
        <v>10176258.817193052</v>
      </c>
      <c r="R309" s="7"/>
      <c r="S309" s="8">
        <f t="shared" si="163"/>
        <v>649321.03671244241</v>
      </c>
      <c r="T309" s="7"/>
      <c r="U309" s="8">
        <f t="shared" si="164"/>
        <v>403629.70166457794</v>
      </c>
      <c r="V309" s="7"/>
      <c r="W309" s="8">
        <f t="shared" si="165"/>
        <v>462448.17613174382</v>
      </c>
      <c r="X309" s="7"/>
      <c r="Y309" s="8">
        <f t="shared" si="166"/>
        <v>104163.54698713945</v>
      </c>
      <c r="Z309" s="7"/>
      <c r="AA309" s="8">
        <f t="shared" si="167"/>
        <v>7424.251311046628</v>
      </c>
      <c r="AB309" s="138" t="s">
        <v>41</v>
      </c>
      <c r="AC309" s="9">
        <f t="shared" si="168"/>
        <v>11803245.530000001</v>
      </c>
    </row>
    <row r="310" spans="1:31" x14ac:dyDescent="0.25">
      <c r="A310" s="49">
        <f t="shared" ref="A310:A331" si="170">+A309+1</f>
        <v>263</v>
      </c>
      <c r="B310" s="49"/>
      <c r="C310" s="71">
        <v>391.1</v>
      </c>
      <c r="D310" s="72"/>
      <c r="E310" s="73" t="s">
        <v>161</v>
      </c>
      <c r="I310" s="8">
        <v>2435881.34</v>
      </c>
      <c r="K310" s="8">
        <v>0</v>
      </c>
      <c r="O310" s="9">
        <f t="shared" si="169"/>
        <v>2435881.34</v>
      </c>
      <c r="Q310" s="8">
        <f t="shared" si="162"/>
        <v>2100113.8119856617</v>
      </c>
      <c r="R310" s="7"/>
      <c r="S310" s="8">
        <f t="shared" si="163"/>
        <v>134002.88869508021</v>
      </c>
      <c r="T310" s="7"/>
      <c r="U310" s="8">
        <f t="shared" si="164"/>
        <v>83298.619524227775</v>
      </c>
      <c r="V310" s="7"/>
      <c r="W310" s="8">
        <f t="shared" si="165"/>
        <v>95437.21513656828</v>
      </c>
      <c r="X310" s="7"/>
      <c r="Y310" s="8">
        <f t="shared" si="166"/>
        <v>21496.633258139649</v>
      </c>
      <c r="Z310" s="7"/>
      <c r="AA310" s="8">
        <f t="shared" si="167"/>
        <v>1532.1714003223835</v>
      </c>
      <c r="AB310" s="138" t="s">
        <v>41</v>
      </c>
      <c r="AC310" s="9">
        <f t="shared" si="168"/>
        <v>2435881.3400000003</v>
      </c>
    </row>
    <row r="311" spans="1:31" x14ac:dyDescent="0.25">
      <c r="A311" s="49">
        <f t="shared" si="170"/>
        <v>264</v>
      </c>
      <c r="B311" s="49"/>
      <c r="C311" s="71">
        <v>391.2</v>
      </c>
      <c r="D311" s="72"/>
      <c r="E311" s="73" t="s">
        <v>163</v>
      </c>
      <c r="I311" s="8">
        <v>3421968.99</v>
      </c>
      <c r="K311" s="8">
        <v>0</v>
      </c>
      <c r="O311" s="9">
        <f t="shared" si="169"/>
        <v>3421968.99</v>
      </c>
      <c r="Q311" s="8">
        <f t="shared" si="162"/>
        <v>2950276.8554750807</v>
      </c>
      <c r="R311" s="7"/>
      <c r="S311" s="8">
        <f t="shared" si="163"/>
        <v>188249.61715293821</v>
      </c>
      <c r="T311" s="7"/>
      <c r="U311" s="8">
        <f t="shared" si="164"/>
        <v>117019.36717562607</v>
      </c>
      <c r="V311" s="7"/>
      <c r="W311" s="8">
        <f t="shared" si="165"/>
        <v>134071.87999120489</v>
      </c>
      <c r="X311" s="7"/>
      <c r="Y311" s="8">
        <f t="shared" si="166"/>
        <v>30198.848848177702</v>
      </c>
      <c r="Z311" s="7"/>
      <c r="AA311" s="8">
        <f t="shared" si="167"/>
        <v>2152.4213569730264</v>
      </c>
      <c r="AB311" s="138" t="s">
        <v>41</v>
      </c>
      <c r="AC311" s="9">
        <f t="shared" si="168"/>
        <v>3421968.9900000007</v>
      </c>
    </row>
    <row r="312" spans="1:31" x14ac:dyDescent="0.25">
      <c r="A312" s="49">
        <f t="shared" si="170"/>
        <v>265</v>
      </c>
      <c r="B312" s="49"/>
      <c r="C312" s="71" t="s">
        <v>233</v>
      </c>
      <c r="D312" s="72"/>
      <c r="E312" s="73" t="s">
        <v>165</v>
      </c>
      <c r="I312" s="8">
        <v>884.25</v>
      </c>
      <c r="K312" s="8">
        <v>0</v>
      </c>
      <c r="M312" s="78"/>
      <c r="O312" s="9">
        <f t="shared" si="169"/>
        <v>884.25</v>
      </c>
      <c r="Q312" s="8">
        <f t="shared" si="162"/>
        <v>762.36293113043075</v>
      </c>
      <c r="R312" s="7"/>
      <c r="S312" s="8">
        <f t="shared" si="163"/>
        <v>48.644427945995382</v>
      </c>
      <c r="T312" s="7"/>
      <c r="U312" s="8">
        <f t="shared" si="164"/>
        <v>30.238256316006925</v>
      </c>
      <c r="V312" s="7"/>
      <c r="W312" s="8">
        <f t="shared" si="165"/>
        <v>34.644691471100359</v>
      </c>
      <c r="X312" s="7"/>
      <c r="Y312" s="8">
        <f t="shared" si="166"/>
        <v>7.8034991468467778</v>
      </c>
      <c r="Z312" s="7"/>
      <c r="AA312" s="8">
        <f t="shared" si="167"/>
        <v>0.55619398961981781</v>
      </c>
      <c r="AB312" s="138" t="s">
        <v>41</v>
      </c>
      <c r="AC312" s="9">
        <f t="shared" si="168"/>
        <v>884.25000000000011</v>
      </c>
    </row>
    <row r="313" spans="1:31" x14ac:dyDescent="0.25">
      <c r="A313" s="49">
        <f t="shared" si="170"/>
        <v>266</v>
      </c>
      <c r="B313" s="49"/>
      <c r="C313" s="72">
        <v>391.1</v>
      </c>
      <c r="D313" s="72"/>
      <c r="E313" s="73" t="s">
        <v>166</v>
      </c>
      <c r="I313" s="8">
        <v>96893.84</v>
      </c>
      <c r="K313" s="8">
        <v>0</v>
      </c>
      <c r="M313" s="90"/>
      <c r="O313" s="37">
        <f t="shared" si="169"/>
        <v>96893.84</v>
      </c>
      <c r="Q313" s="8">
        <f t="shared" si="162"/>
        <v>83537.768584543941</v>
      </c>
      <c r="R313" s="7"/>
      <c r="S313" s="8">
        <f t="shared" si="163"/>
        <v>5330.3312618499349</v>
      </c>
      <c r="T313" s="7"/>
      <c r="U313" s="8">
        <f t="shared" si="164"/>
        <v>3313.4303300674746</v>
      </c>
      <c r="V313" s="7"/>
      <c r="W313" s="8">
        <f t="shared" si="165"/>
        <v>3796.2761574782726</v>
      </c>
      <c r="X313" s="7"/>
      <c r="Y313" s="8">
        <f t="shared" si="166"/>
        <v>855.08735965474489</v>
      </c>
      <c r="Z313" s="7"/>
      <c r="AA313" s="8">
        <f t="shared" si="167"/>
        <v>60.946306405636733</v>
      </c>
      <c r="AB313" s="138" t="s">
        <v>41</v>
      </c>
      <c r="AC313" s="9">
        <f t="shared" si="168"/>
        <v>96893.840000000011</v>
      </c>
    </row>
    <row r="314" spans="1:31" x14ac:dyDescent="0.25">
      <c r="A314" s="49">
        <f t="shared" si="170"/>
        <v>267</v>
      </c>
      <c r="B314" s="49"/>
      <c r="C314" s="71">
        <v>392</v>
      </c>
      <c r="D314" s="72"/>
      <c r="E314" s="73" t="s">
        <v>167</v>
      </c>
      <c r="I314" s="8">
        <v>6425286.5999999996</v>
      </c>
      <c r="K314" s="8">
        <v>0</v>
      </c>
      <c r="O314" s="9">
        <f t="shared" si="169"/>
        <v>6425286.5999999996</v>
      </c>
      <c r="Q314" s="8">
        <f t="shared" si="162"/>
        <v>5539610.2072141133</v>
      </c>
      <c r="R314" s="7"/>
      <c r="S314" s="8">
        <f t="shared" si="163"/>
        <v>353468.35289349128</v>
      </c>
      <c r="T314" s="7"/>
      <c r="U314" s="8">
        <f t="shared" si="164"/>
        <v>219722.32187119554</v>
      </c>
      <c r="V314" s="7"/>
      <c r="W314" s="8">
        <f t="shared" si="165"/>
        <v>251741.1047445806</v>
      </c>
      <c r="X314" s="7"/>
      <c r="Y314" s="8">
        <f t="shared" si="166"/>
        <v>56703.102630869136</v>
      </c>
      <c r="Z314" s="7"/>
      <c r="AA314" s="8">
        <f t="shared" si="167"/>
        <v>4041.510645750358</v>
      </c>
      <c r="AB314" s="138" t="s">
        <v>41</v>
      </c>
      <c r="AC314" s="9">
        <f t="shared" si="168"/>
        <v>6425286.6000000006</v>
      </c>
    </row>
    <row r="315" spans="1:31" x14ac:dyDescent="0.25">
      <c r="A315" s="49">
        <f t="shared" si="170"/>
        <v>268</v>
      </c>
      <c r="B315" s="49"/>
      <c r="C315" s="71">
        <v>393</v>
      </c>
      <c r="D315" s="72"/>
      <c r="E315" s="73" t="s">
        <v>168</v>
      </c>
      <c r="I315" s="8">
        <v>612742.41</v>
      </c>
      <c r="K315" s="8">
        <v>0</v>
      </c>
      <c r="O315" s="9">
        <f t="shared" si="169"/>
        <v>612742.41</v>
      </c>
      <c r="Q315" s="8">
        <f t="shared" si="162"/>
        <v>528280.57643825188</v>
      </c>
      <c r="R315" s="7"/>
      <c r="S315" s="8">
        <f t="shared" si="163"/>
        <v>33708.231849251417</v>
      </c>
      <c r="T315" s="7"/>
      <c r="U315" s="8">
        <f t="shared" si="164"/>
        <v>20953.646648875099</v>
      </c>
      <c r="V315" s="7"/>
      <c r="W315" s="8">
        <f t="shared" si="165"/>
        <v>24007.092729102042</v>
      </c>
      <c r="X315" s="7"/>
      <c r="Y315" s="8">
        <f t="shared" si="166"/>
        <v>5407.44684610895</v>
      </c>
      <c r="Z315" s="7"/>
      <c r="AA315" s="8">
        <f t="shared" si="167"/>
        <v>385.41548841070073</v>
      </c>
      <c r="AB315" s="138" t="s">
        <v>41</v>
      </c>
      <c r="AC315" s="9">
        <f t="shared" si="168"/>
        <v>612742.41000000015</v>
      </c>
    </row>
    <row r="316" spans="1:31" x14ac:dyDescent="0.25">
      <c r="A316" s="49">
        <f t="shared" si="170"/>
        <v>269</v>
      </c>
      <c r="B316" s="49"/>
      <c r="C316" s="71">
        <v>394</v>
      </c>
      <c r="D316" s="72"/>
      <c r="E316" s="73" t="s">
        <v>169</v>
      </c>
      <c r="I316" s="8">
        <v>3803287.51</v>
      </c>
      <c r="K316" s="8">
        <v>0</v>
      </c>
      <c r="O316" s="9">
        <f t="shared" si="169"/>
        <v>3803287.51</v>
      </c>
      <c r="Q316" s="8">
        <f t="shared" si="162"/>
        <v>3279033.5471363952</v>
      </c>
      <c r="R316" s="7"/>
      <c r="S316" s="8">
        <f t="shared" si="163"/>
        <v>209226.74044455661</v>
      </c>
      <c r="T316" s="7"/>
      <c r="U316" s="8">
        <f t="shared" si="164"/>
        <v>130059.12645840854</v>
      </c>
      <c r="V316" s="7"/>
      <c r="W316" s="8">
        <f t="shared" si="165"/>
        <v>149011.84321157986</v>
      </c>
      <c r="X316" s="7"/>
      <c r="Y316" s="8">
        <f t="shared" si="166"/>
        <v>33563.981724057681</v>
      </c>
      <c r="Z316" s="7"/>
      <c r="AA316" s="8">
        <f t="shared" si="167"/>
        <v>2392.2710250021173</v>
      </c>
      <c r="AB316" s="138" t="s">
        <v>41</v>
      </c>
      <c r="AC316" s="9">
        <f t="shared" si="168"/>
        <v>3803287.5100000002</v>
      </c>
    </row>
    <row r="317" spans="1:31" x14ac:dyDescent="0.25">
      <c r="A317" s="49">
        <f t="shared" si="170"/>
        <v>270</v>
      </c>
      <c r="B317" s="49"/>
      <c r="C317" s="71">
        <v>395</v>
      </c>
      <c r="D317" s="72"/>
      <c r="E317" s="73" t="s">
        <v>170</v>
      </c>
      <c r="I317" s="8">
        <v>629994.4</v>
      </c>
      <c r="K317" s="8">
        <v>0</v>
      </c>
      <c r="O317" s="9">
        <f t="shared" si="169"/>
        <v>629994.4</v>
      </c>
      <c r="Q317" s="8">
        <f t="shared" si="162"/>
        <v>543154.51216257515</v>
      </c>
      <c r="R317" s="7"/>
      <c r="S317" s="8">
        <f t="shared" si="163"/>
        <v>34657.299629268418</v>
      </c>
      <c r="T317" s="7"/>
      <c r="U317" s="8">
        <f t="shared" si="164"/>
        <v>21543.604348147011</v>
      </c>
      <c r="V317" s="7"/>
      <c r="W317" s="8">
        <f t="shared" si="165"/>
        <v>24683.021336184323</v>
      </c>
      <c r="X317" s="7"/>
      <c r="Y317" s="8">
        <f t="shared" si="166"/>
        <v>5559.6955192742416</v>
      </c>
      <c r="Z317" s="7"/>
      <c r="AA317" s="8">
        <f t="shared" si="167"/>
        <v>396.26700455091134</v>
      </c>
      <c r="AB317" s="138" t="s">
        <v>41</v>
      </c>
      <c r="AC317" s="9">
        <f t="shared" si="168"/>
        <v>629994.40000000014</v>
      </c>
    </row>
    <row r="318" spans="1:31" x14ac:dyDescent="0.25">
      <c r="A318" s="49">
        <f t="shared" si="170"/>
        <v>271</v>
      </c>
      <c r="B318" s="49"/>
      <c r="C318" s="71">
        <v>396</v>
      </c>
      <c r="D318" s="72"/>
      <c r="E318" s="73" t="s">
        <v>171</v>
      </c>
      <c r="I318" s="8">
        <v>6848507.5999999996</v>
      </c>
      <c r="K318" s="8">
        <v>0</v>
      </c>
      <c r="O318" s="9">
        <f t="shared" si="169"/>
        <v>6848507.5999999996</v>
      </c>
      <c r="Q318" s="8">
        <f t="shared" si="162"/>
        <v>5904493.443941229</v>
      </c>
      <c r="R318" s="7"/>
      <c r="S318" s="8">
        <f t="shared" si="163"/>
        <v>376750.61858727934</v>
      </c>
      <c r="T318" s="7"/>
      <c r="U318" s="8">
        <f t="shared" si="164"/>
        <v>234194.99936773698</v>
      </c>
      <c r="V318" s="7"/>
      <c r="W318" s="8">
        <f t="shared" si="165"/>
        <v>268322.79653885885</v>
      </c>
      <c r="X318" s="7"/>
      <c r="Y318" s="8">
        <f t="shared" si="166"/>
        <v>60438.024556147779</v>
      </c>
      <c r="Z318" s="7"/>
      <c r="AA318" s="8">
        <f t="shared" si="167"/>
        <v>4307.7170087482527</v>
      </c>
      <c r="AB318" s="138" t="s">
        <v>41</v>
      </c>
      <c r="AC318" s="9">
        <f t="shared" si="168"/>
        <v>6848507.6000000006</v>
      </c>
    </row>
    <row r="319" spans="1:31" x14ac:dyDescent="0.25">
      <c r="A319" s="49">
        <f t="shared" si="170"/>
        <v>272</v>
      </c>
      <c r="B319" s="49"/>
      <c r="C319" s="71">
        <v>397</v>
      </c>
      <c r="D319" s="72"/>
      <c r="E319" s="73" t="s">
        <v>123</v>
      </c>
      <c r="I319" s="8">
        <v>3946879</v>
      </c>
      <c r="K319" s="8">
        <v>0</v>
      </c>
      <c r="O319" s="9">
        <f t="shared" si="169"/>
        <v>3946879</v>
      </c>
      <c r="Q319" s="8">
        <f t="shared" si="162"/>
        <v>3402832.0534431934</v>
      </c>
      <c r="R319" s="7"/>
      <c r="S319" s="8">
        <f t="shared" si="163"/>
        <v>217126.00636365544</v>
      </c>
      <c r="T319" s="7"/>
      <c r="U319" s="8">
        <f t="shared" si="164"/>
        <v>134969.45303959865</v>
      </c>
      <c r="V319" s="7"/>
      <c r="W319" s="8">
        <f t="shared" si="165"/>
        <v>154637.72149139395</v>
      </c>
      <c r="X319" s="7"/>
      <c r="Y319" s="8">
        <f t="shared" si="166"/>
        <v>34831.175469841633</v>
      </c>
      <c r="Z319" s="7"/>
      <c r="AA319" s="8">
        <f t="shared" si="167"/>
        <v>2482.5901923174179</v>
      </c>
      <c r="AB319" s="138" t="s">
        <v>41</v>
      </c>
      <c r="AC319" s="9">
        <f t="shared" si="168"/>
        <v>3946879.0000000009</v>
      </c>
    </row>
    <row r="320" spans="1:31" x14ac:dyDescent="0.25">
      <c r="A320" s="49">
        <f t="shared" si="170"/>
        <v>273</v>
      </c>
      <c r="B320" s="49"/>
      <c r="C320" s="85">
        <v>397.01</v>
      </c>
      <c r="D320" s="72"/>
      <c r="E320" s="73" t="s">
        <v>172</v>
      </c>
      <c r="I320" s="8">
        <v>0</v>
      </c>
      <c r="K320" s="8">
        <v>0</v>
      </c>
      <c r="O320" s="9">
        <f t="shared" si="169"/>
        <v>0</v>
      </c>
      <c r="Q320" s="8">
        <f t="shared" si="162"/>
        <v>0</v>
      </c>
      <c r="R320" s="7"/>
      <c r="S320" s="8">
        <f t="shared" si="163"/>
        <v>0</v>
      </c>
      <c r="T320" s="7"/>
      <c r="U320" s="8">
        <f t="shared" si="164"/>
        <v>0</v>
      </c>
      <c r="V320" s="7"/>
      <c r="W320" s="8">
        <f t="shared" si="165"/>
        <v>0</v>
      </c>
      <c r="X320" s="7"/>
      <c r="Y320" s="8">
        <f t="shared" si="166"/>
        <v>0</v>
      </c>
      <c r="Z320" s="7"/>
      <c r="AA320" s="8">
        <f t="shared" si="167"/>
        <v>0</v>
      </c>
      <c r="AB320" s="138" t="s">
        <v>41</v>
      </c>
      <c r="AC320" s="9">
        <f t="shared" si="168"/>
        <v>0</v>
      </c>
    </row>
    <row r="321" spans="1:31" x14ac:dyDescent="0.25">
      <c r="A321" s="49">
        <f t="shared" si="170"/>
        <v>274</v>
      </c>
      <c r="B321" s="49"/>
      <c r="C321" s="85">
        <v>397.02</v>
      </c>
      <c r="D321" s="72"/>
      <c r="E321" s="73" t="s">
        <v>66</v>
      </c>
      <c r="I321" s="8">
        <v>31597922.960000001</v>
      </c>
      <c r="K321" s="8">
        <v>0</v>
      </c>
      <c r="O321" s="9">
        <f t="shared" si="169"/>
        <v>31597922.960000001</v>
      </c>
      <c r="Q321" s="8">
        <f t="shared" si="162"/>
        <v>27242392.044579178</v>
      </c>
      <c r="R321" s="7"/>
      <c r="S321" s="8">
        <f t="shared" si="163"/>
        <v>1738267.3301338232</v>
      </c>
      <c r="T321" s="7"/>
      <c r="U321" s="8">
        <f t="shared" si="164"/>
        <v>1080538.4150612613</v>
      </c>
      <c r="V321" s="7"/>
      <c r="W321" s="8">
        <f t="shared" si="165"/>
        <v>1237998.633957363</v>
      </c>
      <c r="X321" s="7"/>
      <c r="Y321" s="8">
        <f t="shared" si="166"/>
        <v>278851.41629685066</v>
      </c>
      <c r="Z321" s="7"/>
      <c r="AA321" s="8">
        <f t="shared" si="167"/>
        <v>19875.119971526201</v>
      </c>
      <c r="AB321" s="138" t="s">
        <v>41</v>
      </c>
      <c r="AC321" s="9">
        <f t="shared" si="168"/>
        <v>31597922.960000001</v>
      </c>
    </row>
    <row r="322" spans="1:31" x14ac:dyDescent="0.25">
      <c r="A322" s="49">
        <f t="shared" si="170"/>
        <v>275</v>
      </c>
      <c r="B322" s="49"/>
      <c r="C322" s="85">
        <v>397.02</v>
      </c>
      <c r="D322" s="72"/>
      <c r="E322" s="73" t="s">
        <v>77</v>
      </c>
      <c r="I322" s="8">
        <v>4063499.87</v>
      </c>
      <c r="K322" s="8">
        <v>0</v>
      </c>
      <c r="O322" s="9">
        <f t="shared" si="169"/>
        <v>4063499.87</v>
      </c>
      <c r="Q322" s="8">
        <f t="shared" si="162"/>
        <v>3503377.6325036185</v>
      </c>
      <c r="R322" s="7"/>
      <c r="S322" s="8">
        <f t="shared" si="163"/>
        <v>223541.56249338607</v>
      </c>
      <c r="T322" s="7"/>
      <c r="U322" s="8">
        <f t="shared" si="164"/>
        <v>138957.47877763171</v>
      </c>
      <c r="V322" s="7"/>
      <c r="W322" s="8">
        <f t="shared" si="165"/>
        <v>159206.89769749099</v>
      </c>
      <c r="X322" s="7"/>
      <c r="Y322" s="8">
        <f t="shared" si="166"/>
        <v>35860.353710779753</v>
      </c>
      <c r="Z322" s="7"/>
      <c r="AA322" s="8">
        <f t="shared" si="167"/>
        <v>2555.9448170934816</v>
      </c>
      <c r="AB322" s="138" t="s">
        <v>41</v>
      </c>
      <c r="AC322" s="9">
        <f t="shared" si="168"/>
        <v>4063499.870000001</v>
      </c>
    </row>
    <row r="323" spans="1:31" x14ac:dyDescent="0.25">
      <c r="A323" s="49">
        <f t="shared" si="170"/>
        <v>276</v>
      </c>
      <c r="B323" s="49"/>
      <c r="C323" s="85">
        <v>397.02</v>
      </c>
      <c r="D323" s="72"/>
      <c r="E323" s="73" t="s">
        <v>139</v>
      </c>
      <c r="I323" s="8">
        <v>1907836.7</v>
      </c>
      <c r="K323" s="8">
        <v>0</v>
      </c>
      <c r="O323" s="9">
        <f t="shared" si="169"/>
        <v>1907836.7</v>
      </c>
      <c r="Q323" s="8">
        <f t="shared" si="162"/>
        <v>1644856.0686799076</v>
      </c>
      <c r="R323" s="7"/>
      <c r="S323" s="8">
        <f t="shared" si="163"/>
        <v>104954.05698148216</v>
      </c>
      <c r="T323" s="7"/>
      <c r="U323" s="8">
        <f t="shared" si="164"/>
        <v>65241.340281238125</v>
      </c>
      <c r="V323" s="7"/>
      <c r="W323" s="8">
        <f t="shared" si="165"/>
        <v>74748.559625379989</v>
      </c>
      <c r="X323" s="7"/>
      <c r="Y323" s="8">
        <f t="shared" si="166"/>
        <v>16836.643551906101</v>
      </c>
      <c r="Z323" s="7"/>
      <c r="AA323" s="8">
        <f t="shared" si="167"/>
        <v>1200.0308800860701</v>
      </c>
      <c r="AB323" s="138" t="s">
        <v>41</v>
      </c>
      <c r="AC323" s="9">
        <f t="shared" si="168"/>
        <v>1907836.7</v>
      </c>
    </row>
    <row r="324" spans="1:31" x14ac:dyDescent="0.25">
      <c r="A324" s="49">
        <f t="shared" si="170"/>
        <v>277</v>
      </c>
      <c r="B324" s="49"/>
      <c r="C324" s="85">
        <v>397.02</v>
      </c>
      <c r="D324" s="72"/>
      <c r="E324" s="73" t="s">
        <v>173</v>
      </c>
      <c r="I324" s="8">
        <v>1716141.27</v>
      </c>
      <c r="K324" s="8">
        <v>0</v>
      </c>
      <c r="O324" s="9">
        <f t="shared" si="169"/>
        <v>1716141.27</v>
      </c>
      <c r="Q324" s="8">
        <f t="shared" si="162"/>
        <v>1479584.3809229292</v>
      </c>
      <c r="R324" s="7"/>
      <c r="S324" s="8">
        <f t="shared" si="163"/>
        <v>94408.493473185197</v>
      </c>
      <c r="T324" s="7"/>
      <c r="U324" s="8">
        <f t="shared" si="164"/>
        <v>58686.027251046253</v>
      </c>
      <c r="V324" s="7"/>
      <c r="W324" s="8">
        <f t="shared" si="165"/>
        <v>67237.981136525123</v>
      </c>
      <c r="X324" s="7"/>
      <c r="Y324" s="8">
        <f t="shared" si="166"/>
        <v>15144.932922039634</v>
      </c>
      <c r="Z324" s="7"/>
      <c r="AA324" s="8">
        <f t="shared" si="167"/>
        <v>1079.4542942748328</v>
      </c>
      <c r="AB324" s="138" t="s">
        <v>41</v>
      </c>
      <c r="AC324" s="9">
        <f t="shared" si="168"/>
        <v>1716141.27</v>
      </c>
    </row>
    <row r="325" spans="1:31" x14ac:dyDescent="0.25">
      <c r="A325" s="49">
        <f t="shared" si="170"/>
        <v>278</v>
      </c>
      <c r="B325" s="49"/>
      <c r="C325" s="85">
        <v>397.02</v>
      </c>
      <c r="D325" s="72"/>
      <c r="E325" s="73" t="s">
        <v>96</v>
      </c>
      <c r="I325" s="8">
        <v>8567342.9700000007</v>
      </c>
      <c r="K325" s="8">
        <v>0</v>
      </c>
      <c r="O325" s="9">
        <f t="shared" si="169"/>
        <v>8567342.9700000007</v>
      </c>
      <c r="Q325" s="8">
        <f t="shared" si="162"/>
        <v>7386400.563877739</v>
      </c>
      <c r="R325" s="7"/>
      <c r="S325" s="8">
        <f t="shared" si="163"/>
        <v>471307.32009363314</v>
      </c>
      <c r="T325" s="7"/>
      <c r="U325" s="8">
        <f t="shared" si="164"/>
        <v>292973.15541306196</v>
      </c>
      <c r="V325" s="7"/>
      <c r="W325" s="8">
        <f t="shared" si="165"/>
        <v>335666.33183234453</v>
      </c>
      <c r="X325" s="7"/>
      <c r="Y325" s="8">
        <f t="shared" si="166"/>
        <v>75606.732889045801</v>
      </c>
      <c r="Z325" s="7"/>
      <c r="AA325" s="8">
        <f t="shared" si="167"/>
        <v>5388.8658941765325</v>
      </c>
      <c r="AB325" s="138" t="s">
        <v>41</v>
      </c>
      <c r="AC325" s="9">
        <f t="shared" si="168"/>
        <v>8567342.9700000007</v>
      </c>
    </row>
    <row r="326" spans="1:31" x14ac:dyDescent="0.25">
      <c r="A326" s="49">
        <f t="shared" si="170"/>
        <v>279</v>
      </c>
      <c r="B326" s="49"/>
      <c r="C326" s="85">
        <v>397.02</v>
      </c>
      <c r="D326" s="72"/>
      <c r="E326" s="73" t="s">
        <v>174</v>
      </c>
      <c r="I326" s="8">
        <v>255846.65</v>
      </c>
      <c r="K326" s="8">
        <v>0</v>
      </c>
      <c r="O326" s="9">
        <f t="shared" si="169"/>
        <v>255846.65</v>
      </c>
      <c r="Q326" s="8">
        <f t="shared" si="162"/>
        <v>220580.15494928067</v>
      </c>
      <c r="R326" s="7"/>
      <c r="S326" s="8">
        <f t="shared" si="163"/>
        <v>14074.655279784336</v>
      </c>
      <c r="T326" s="7"/>
      <c r="U326" s="8">
        <f t="shared" si="164"/>
        <v>8749.0603113279194</v>
      </c>
      <c r="V326" s="7"/>
      <c r="W326" s="8">
        <f t="shared" si="165"/>
        <v>10024.007071715689</v>
      </c>
      <c r="X326" s="7"/>
      <c r="Y326" s="8">
        <f t="shared" si="166"/>
        <v>2257.8446310416807</v>
      </c>
      <c r="Z326" s="7"/>
      <c r="AA326" s="8">
        <f t="shared" si="167"/>
        <v>160.92775684972025</v>
      </c>
      <c r="AB326" s="138" t="s">
        <v>41</v>
      </c>
      <c r="AC326" s="9">
        <f t="shared" si="168"/>
        <v>255846.65000000005</v>
      </c>
    </row>
    <row r="327" spans="1:31" x14ac:dyDescent="0.25">
      <c r="A327" s="49">
        <f t="shared" si="170"/>
        <v>280</v>
      </c>
      <c r="B327" s="49"/>
      <c r="C327" s="85">
        <v>397.02</v>
      </c>
      <c r="D327" s="72"/>
      <c r="E327" s="73" t="s">
        <v>175</v>
      </c>
      <c r="I327" s="8">
        <v>1068258.1100000001</v>
      </c>
      <c r="K327" s="8">
        <v>0</v>
      </c>
      <c r="O327" s="9">
        <f t="shared" si="169"/>
        <v>1068258.1100000001</v>
      </c>
      <c r="Q327" s="8">
        <f t="shared" si="162"/>
        <v>921006.93688827171</v>
      </c>
      <c r="R327" s="7"/>
      <c r="S327" s="8">
        <f t="shared" si="163"/>
        <v>58767.096024450344</v>
      </c>
      <c r="T327" s="7"/>
      <c r="U327" s="8">
        <f t="shared" si="164"/>
        <v>36530.689897464661</v>
      </c>
      <c r="V327" s="7"/>
      <c r="W327" s="8">
        <f t="shared" si="165"/>
        <v>41854.08270562713</v>
      </c>
      <c r="X327" s="7"/>
      <c r="Y327" s="8">
        <f t="shared" si="166"/>
        <v>9427.3692394652553</v>
      </c>
      <c r="Z327" s="7"/>
      <c r="AA327" s="8">
        <f t="shared" si="167"/>
        <v>671.93524472109266</v>
      </c>
      <c r="AB327" s="138" t="s">
        <v>41</v>
      </c>
      <c r="AC327" s="9">
        <f t="shared" si="168"/>
        <v>1068258.1100000003</v>
      </c>
    </row>
    <row r="328" spans="1:31" x14ac:dyDescent="0.25">
      <c r="A328" s="49">
        <f t="shared" si="170"/>
        <v>281</v>
      </c>
      <c r="B328" s="49"/>
      <c r="C328" s="85">
        <v>397.02</v>
      </c>
      <c r="D328" s="72"/>
      <c r="E328" s="73" t="s">
        <v>176</v>
      </c>
      <c r="I328" s="8">
        <v>5592771.1600000001</v>
      </c>
      <c r="K328" s="8">
        <v>0</v>
      </c>
      <c r="O328" s="9">
        <f t="shared" si="169"/>
        <v>5592771.1600000001</v>
      </c>
      <c r="Q328" s="8">
        <f t="shared" si="162"/>
        <v>4821850.6244606609</v>
      </c>
      <c r="R328" s="7"/>
      <c r="S328" s="8">
        <f t="shared" si="163"/>
        <v>307669.95047900599</v>
      </c>
      <c r="T328" s="7"/>
      <c r="U328" s="8">
        <f t="shared" si="164"/>
        <v>191253.20650591052</v>
      </c>
      <c r="V328" s="7"/>
      <c r="W328" s="8">
        <f t="shared" si="165"/>
        <v>219123.36025633934</v>
      </c>
      <c r="X328" s="7"/>
      <c r="Y328" s="8">
        <f t="shared" si="166"/>
        <v>49356.160560440221</v>
      </c>
      <c r="Z328" s="7"/>
      <c r="AA328" s="8">
        <f t="shared" si="167"/>
        <v>3517.857737643264</v>
      </c>
      <c r="AB328" s="138" t="s">
        <v>41</v>
      </c>
      <c r="AC328" s="9">
        <f t="shared" si="168"/>
        <v>5592771.1600000011</v>
      </c>
    </row>
    <row r="329" spans="1:31" x14ac:dyDescent="0.25">
      <c r="A329" s="49">
        <f t="shared" si="170"/>
        <v>282</v>
      </c>
      <c r="B329" s="49"/>
      <c r="C329" s="85">
        <v>397.03</v>
      </c>
      <c r="D329" s="72"/>
      <c r="E329" s="73" t="s">
        <v>123</v>
      </c>
      <c r="I329" s="8">
        <v>0</v>
      </c>
      <c r="K329" s="8">
        <v>0</v>
      </c>
      <c r="O329" s="9">
        <f t="shared" si="169"/>
        <v>0</v>
      </c>
      <c r="Q329" s="8">
        <f t="shared" si="162"/>
        <v>0</v>
      </c>
      <c r="R329" s="7"/>
      <c r="S329" s="8">
        <f t="shared" si="163"/>
        <v>0</v>
      </c>
      <c r="T329" s="7"/>
      <c r="U329" s="8">
        <f t="shared" si="164"/>
        <v>0</v>
      </c>
      <c r="V329" s="7"/>
      <c r="W329" s="8">
        <f t="shared" si="165"/>
        <v>0</v>
      </c>
      <c r="X329" s="7"/>
      <c r="Y329" s="8">
        <f t="shared" si="166"/>
        <v>0</v>
      </c>
      <c r="Z329" s="7"/>
      <c r="AA329" s="8">
        <f t="shared" si="167"/>
        <v>0</v>
      </c>
      <c r="AB329" s="138" t="s">
        <v>41</v>
      </c>
      <c r="AC329" s="9">
        <f t="shared" si="168"/>
        <v>0</v>
      </c>
    </row>
    <row r="330" spans="1:31" x14ac:dyDescent="0.25">
      <c r="A330" s="49">
        <f t="shared" si="170"/>
        <v>283</v>
      </c>
      <c r="B330" s="49"/>
      <c r="C330" s="71">
        <v>398</v>
      </c>
      <c r="D330" s="72"/>
      <c r="E330" s="73" t="s">
        <v>90</v>
      </c>
      <c r="I330" s="8">
        <v>192079.56</v>
      </c>
      <c r="K330" s="8">
        <v>0</v>
      </c>
      <c r="O330" s="9">
        <f t="shared" si="169"/>
        <v>192079.56</v>
      </c>
      <c r="Q330" s="8">
        <f>O330*$C$387</f>
        <v>165602.86838772229</v>
      </c>
      <c r="R330" s="7"/>
      <c r="S330" s="8">
        <f>O330*$C$388</f>
        <v>10566.695296939211</v>
      </c>
      <c r="T330" s="7"/>
      <c r="U330" s="8">
        <f>O330*$C$389</f>
        <v>6568.4489322542622</v>
      </c>
      <c r="V330" s="7"/>
      <c r="W330" s="8">
        <f>O330*$C$390</f>
        <v>7525.6286051509296</v>
      </c>
      <c r="X330" s="7"/>
      <c r="Y330" s="8">
        <f>O330*$C$391</f>
        <v>1695.1005740307655</v>
      </c>
      <c r="Z330" s="7"/>
      <c r="AA330" s="8">
        <f>O330*$C$392</f>
        <v>120.81820390253793</v>
      </c>
      <c r="AB330" s="138" t="s">
        <v>41</v>
      </c>
      <c r="AC330" s="9">
        <f>SUM(Q330:AB330)</f>
        <v>192079.56</v>
      </c>
    </row>
    <row r="331" spans="1:31" x14ac:dyDescent="0.25">
      <c r="A331" s="49">
        <f t="shared" si="170"/>
        <v>284</v>
      </c>
      <c r="B331" s="49"/>
      <c r="C331" s="46"/>
      <c r="D331" s="46"/>
      <c r="E331" s="97" t="s">
        <v>234</v>
      </c>
      <c r="I331" s="27">
        <f>SUM(I308:I330)</f>
        <v>92061095.300000012</v>
      </c>
      <c r="K331" s="27">
        <f>SUM(K308:K330)</f>
        <v>2926175.42</v>
      </c>
      <c r="O331" s="28">
        <f>SUM(O308:O330)</f>
        <v>94987270.720000014</v>
      </c>
      <c r="Q331" s="28">
        <f>SUM(Q308:Q330)</f>
        <v>81894005.231754541</v>
      </c>
      <c r="S331" s="28">
        <f>SUM(S308:S330)</f>
        <v>5225446.9282734497</v>
      </c>
      <c r="U331" s="28">
        <f>SUM(U308:U330)</f>
        <v>3248232.3311159732</v>
      </c>
      <c r="W331" s="28">
        <f>SUM(W308:W330)</f>
        <v>3721577.2550481032</v>
      </c>
      <c r="Y331" s="28">
        <f>SUM(Y308:Y330)</f>
        <v>838261.90107415779</v>
      </c>
      <c r="AA331" s="28">
        <f>SUM(AA308:AA330)</f>
        <v>59747.072733790788</v>
      </c>
      <c r="AC331" s="28">
        <f>SUM(AC308:AC330)</f>
        <v>94987270.720000014</v>
      </c>
      <c r="AE331" s="78"/>
    </row>
    <row r="332" spans="1:31" x14ac:dyDescent="0.25">
      <c r="A332" s="49"/>
      <c r="B332" s="49"/>
      <c r="C332" s="46"/>
      <c r="D332" s="46"/>
      <c r="E332" s="97"/>
    </row>
    <row r="333" spans="1:31" ht="15.75" thickBot="1" x14ac:dyDescent="0.3">
      <c r="I333" s="148"/>
      <c r="K333" s="148"/>
      <c r="O333" s="148"/>
      <c r="Q333" s="148"/>
      <c r="S333" s="148"/>
      <c r="U333" s="148"/>
      <c r="W333" s="148"/>
      <c r="Y333" s="148"/>
      <c r="AA333" s="148"/>
      <c r="AC333" s="148"/>
    </row>
    <row r="334" spans="1:31" ht="16.5" thickTop="1" thickBot="1" x14ac:dyDescent="0.3">
      <c r="A334" s="98">
        <f>+A331+1</f>
        <v>285</v>
      </c>
      <c r="E334" s="88" t="s">
        <v>235</v>
      </c>
      <c r="G334" s="1" t="s">
        <v>236</v>
      </c>
      <c r="I334" s="149">
        <f>+I18+I206+I254+I305+I331</f>
        <v>1239219743.1700003</v>
      </c>
      <c r="J334" s="8"/>
      <c r="K334" s="149">
        <f>+K18+K206+K254+K305+K331</f>
        <v>-4191995.4399999995</v>
      </c>
      <c r="L334" s="8"/>
      <c r="M334" s="8"/>
      <c r="N334" s="8"/>
      <c r="O334" s="149">
        <f>+O18+O206+O254+O305+O331</f>
        <v>1235027747.7300003</v>
      </c>
      <c r="P334" s="8"/>
      <c r="Q334" s="149">
        <f>+Q18+Q206+Q254+Q305+Q331</f>
        <v>1078999375.8559856</v>
      </c>
      <c r="R334" s="8"/>
      <c r="S334" s="149">
        <f>+S18+S206+S254+S305+S331</f>
        <v>69412352.449611187</v>
      </c>
      <c r="T334" s="8"/>
      <c r="U334" s="149">
        <f>+U18+U206+U254+U305+U331</f>
        <v>41775000.504711717</v>
      </c>
      <c r="V334" s="8"/>
      <c r="W334" s="149">
        <f>+W18+W206+W254+W305+W331</f>
        <v>46088379.406153224</v>
      </c>
      <c r="X334" s="8"/>
      <c r="Y334" s="149">
        <f>+Y18+Y206+Y254+Y305+Y331</f>
        <v>7972101.9563280577</v>
      </c>
      <c r="Z334" s="8"/>
      <c r="AA334" s="149">
        <f>+AA18+AA206+AA254+AA305+AA331</f>
        <v>-9219462.4427898712</v>
      </c>
      <c r="AB334" s="8"/>
      <c r="AC334" s="149">
        <f>+AC18+AC206+AC254+AC305+AC331</f>
        <v>1235027747.7300003</v>
      </c>
      <c r="AE334" s="101"/>
    </row>
    <row r="335" spans="1:31" ht="16.5" thickTop="1" thickBot="1" x14ac:dyDescent="0.3">
      <c r="I335" s="150"/>
      <c r="K335" s="150"/>
      <c r="O335" s="150"/>
      <c r="Q335" s="150"/>
      <c r="S335" s="150"/>
      <c r="U335" s="150"/>
      <c r="W335" s="150"/>
      <c r="Y335" s="150"/>
      <c r="AA335" s="150"/>
      <c r="AC335" s="150"/>
    </row>
    <row r="336" spans="1:31" ht="16.5" thickTop="1" thickBot="1" x14ac:dyDescent="0.3">
      <c r="A336" s="98">
        <f>+A334+1</f>
        <v>286</v>
      </c>
      <c r="E336" s="88" t="s">
        <v>237</v>
      </c>
      <c r="G336" s="1"/>
      <c r="I336" s="151">
        <f>+I34+I241+I279+I305+I331</f>
        <v>1308696137.20803</v>
      </c>
      <c r="J336" s="5"/>
      <c r="K336" s="151">
        <f>+K34+K241+K279+K305+K331</f>
        <v>0</v>
      </c>
      <c r="L336" s="5"/>
      <c r="M336" s="5"/>
      <c r="N336" s="5"/>
      <c r="O336" s="151">
        <f>+O34+O241+O279+O305+O331</f>
        <v>1308696137.2080302</v>
      </c>
      <c r="P336" s="5"/>
      <c r="Q336" s="151">
        <f>+Q34+Q241+Q279+Q305+Q331</f>
        <v>1143498805.9877477</v>
      </c>
      <c r="R336" s="5"/>
      <c r="S336" s="151">
        <f>+S34+S241+S279+S305+S331</f>
        <v>72905811.651748136</v>
      </c>
      <c r="T336" s="5"/>
      <c r="U336" s="151">
        <f>+U34+U241+U279+U305+U331</f>
        <v>44242221.789737403</v>
      </c>
      <c r="V336" s="5"/>
      <c r="W336" s="151">
        <f>+W34+W241+W279+W305+W331</f>
        <v>49296658.265258588</v>
      </c>
      <c r="X336" s="5"/>
      <c r="Y336" s="151">
        <f>+Y34+Y241+Y279+Y305+Y331</f>
        <v>7972101.9563280577</v>
      </c>
      <c r="Z336" s="5"/>
      <c r="AA336" s="151">
        <f>+AA34+AA241+AA279+AA305+AA331</f>
        <v>-9219462.4427898712</v>
      </c>
      <c r="AB336" s="5"/>
      <c r="AC336" s="151">
        <f>+AC34+AC241+AC279+AC305+AC331</f>
        <v>1308696137.2080305</v>
      </c>
      <c r="AD336" s="5"/>
      <c r="AE336" s="152"/>
    </row>
    <row r="337" spans="1:31" ht="15.75" thickTop="1" x14ac:dyDescent="0.25">
      <c r="A337" s="98"/>
      <c r="E337" s="88"/>
      <c r="G337" s="1"/>
      <c r="I337" s="100"/>
      <c r="K337" s="100"/>
      <c r="O337" s="100"/>
      <c r="Q337" s="100"/>
      <c r="S337" s="100"/>
      <c r="U337" s="100"/>
      <c r="W337" s="100"/>
      <c r="Y337" s="100"/>
      <c r="AA337" s="100"/>
      <c r="AC337" s="100"/>
      <c r="AE337" s="101"/>
    </row>
    <row r="338" spans="1:31" x14ac:dyDescent="0.25">
      <c r="A338" s="98"/>
      <c r="E338" s="88"/>
      <c r="G338" s="1"/>
      <c r="I338" s="153"/>
      <c r="J338" s="96"/>
      <c r="K338" s="96"/>
      <c r="O338" s="100"/>
      <c r="Q338" s="100"/>
      <c r="S338" s="100"/>
      <c r="U338" s="100"/>
      <c r="W338" s="100"/>
      <c r="Y338" s="100"/>
      <c r="AA338" s="100"/>
      <c r="AC338" s="100"/>
      <c r="AE338" s="101"/>
    </row>
    <row r="339" spans="1:31" x14ac:dyDescent="0.25">
      <c r="A339" s="109" t="s">
        <v>183</v>
      </c>
      <c r="I339" s="153"/>
      <c r="J339" s="96"/>
      <c r="K339" s="96"/>
      <c r="O339" s="153"/>
      <c r="P339" s="96"/>
      <c r="Q339" s="96"/>
      <c r="AC339" s="90"/>
    </row>
    <row r="340" spans="1:31" ht="15.75" thickBot="1" x14ac:dyDescent="0.3">
      <c r="A340" s="109"/>
      <c r="I340" s="153"/>
      <c r="J340" s="96"/>
      <c r="K340" s="96"/>
      <c r="O340" s="153"/>
      <c r="P340" s="96"/>
      <c r="Q340" s="96"/>
    </row>
    <row r="341" spans="1:31" x14ac:dyDescent="0.25">
      <c r="A341" s="111" t="s">
        <v>184</v>
      </c>
      <c r="B341" s="112"/>
      <c r="C341" s="112"/>
      <c r="D341" s="112"/>
      <c r="E341" s="113"/>
      <c r="I341" s="153"/>
      <c r="J341" s="96"/>
      <c r="K341" s="96"/>
      <c r="O341" s="153"/>
      <c r="P341" s="96"/>
      <c r="Q341" s="96"/>
      <c r="AC341" s="90"/>
    </row>
    <row r="342" spans="1:31" x14ac:dyDescent="0.25">
      <c r="A342" s="115" t="s">
        <v>185</v>
      </c>
      <c r="B342" s="116"/>
      <c r="C342" s="117">
        <v>0.87368372179403853</v>
      </c>
      <c r="D342" s="116"/>
      <c r="E342" s="31" t="s">
        <v>186</v>
      </c>
    </row>
    <row r="343" spans="1:31" x14ac:dyDescent="0.25">
      <c r="A343" s="115" t="s">
        <v>187</v>
      </c>
      <c r="B343" s="116"/>
      <c r="C343" s="117">
        <v>4.7321014021729037E-2</v>
      </c>
      <c r="D343" s="116"/>
      <c r="E343" s="31" t="s">
        <v>186</v>
      </c>
    </row>
    <row r="344" spans="1:31" x14ac:dyDescent="0.25">
      <c r="A344" s="115" t="s">
        <v>188</v>
      </c>
      <c r="B344" s="116"/>
      <c r="C344" s="117">
        <v>3.3420001857182656E-2</v>
      </c>
      <c r="D344" s="116"/>
      <c r="E344" s="31" t="s">
        <v>186</v>
      </c>
      <c r="I344" s="90"/>
      <c r="O344" s="100"/>
      <c r="Q344" s="2"/>
    </row>
    <row r="345" spans="1:31" x14ac:dyDescent="0.25">
      <c r="A345" s="115" t="s">
        <v>189</v>
      </c>
      <c r="B345" s="116"/>
      <c r="C345" s="117">
        <v>4.345807410158789E-2</v>
      </c>
      <c r="D345" s="116"/>
      <c r="E345" s="31" t="s">
        <v>186</v>
      </c>
      <c r="M345" s="135"/>
      <c r="O345" s="100"/>
      <c r="Q345" s="2"/>
    </row>
    <row r="346" spans="1:31" x14ac:dyDescent="0.25">
      <c r="A346" s="115" t="s">
        <v>190</v>
      </c>
      <c r="B346" s="116"/>
      <c r="C346" s="117">
        <v>0</v>
      </c>
      <c r="D346" s="116"/>
      <c r="E346" s="31" t="s">
        <v>186</v>
      </c>
      <c r="M346" s="108"/>
      <c r="O346" s="7"/>
    </row>
    <row r="347" spans="1:31" x14ac:dyDescent="0.25">
      <c r="A347" s="115" t="s">
        <v>191</v>
      </c>
      <c r="B347" s="116"/>
      <c r="C347" s="117">
        <v>2.1171882254619745E-3</v>
      </c>
      <c r="D347" s="116"/>
      <c r="E347" s="31" t="s">
        <v>186</v>
      </c>
      <c r="K347" s="78"/>
      <c r="M347" s="108"/>
      <c r="O347" s="7"/>
    </row>
    <row r="348" spans="1:31" x14ac:dyDescent="0.25">
      <c r="A348" s="115" t="s">
        <v>192</v>
      </c>
      <c r="B348" s="116"/>
      <c r="C348" s="117">
        <f>SUM(C342:C347)</f>
        <v>1</v>
      </c>
      <c r="D348" s="116"/>
      <c r="E348" s="119"/>
      <c r="M348" s="108"/>
      <c r="O348" s="7"/>
    </row>
    <row r="349" spans="1:31" x14ac:dyDescent="0.25">
      <c r="A349" s="115"/>
      <c r="B349" s="116"/>
      <c r="C349" s="52"/>
      <c r="D349" s="116"/>
      <c r="E349" s="121"/>
      <c r="F349" s="52"/>
      <c r="G349" s="49"/>
      <c r="M349" s="108"/>
      <c r="O349" s="7"/>
    </row>
    <row r="350" spans="1:31" ht="33" customHeight="1" thickBot="1" x14ac:dyDescent="0.3">
      <c r="A350" s="166" t="s">
        <v>193</v>
      </c>
      <c r="B350" s="167"/>
      <c r="C350" s="167"/>
      <c r="D350" s="167"/>
      <c r="E350" s="168"/>
      <c r="F350" s="116"/>
      <c r="G350" s="128"/>
      <c r="M350" s="108"/>
      <c r="O350" s="7"/>
    </row>
    <row r="351" spans="1:31" ht="16.5" customHeight="1" x14ac:dyDescent="0.25">
      <c r="A351" s="125"/>
      <c r="B351" s="125"/>
      <c r="C351" s="125"/>
      <c r="D351" s="125"/>
      <c r="E351" s="125"/>
      <c r="F351" s="116"/>
      <c r="G351" s="128"/>
      <c r="M351" s="108"/>
      <c r="O351" s="7"/>
    </row>
    <row r="352" spans="1:31" ht="15.75" thickBot="1" x14ac:dyDescent="0.3">
      <c r="A352" s="125"/>
      <c r="B352" s="125"/>
      <c r="C352" s="125"/>
      <c r="D352" s="125"/>
      <c r="E352" s="125"/>
      <c r="F352" s="116"/>
      <c r="G352" s="128"/>
      <c r="M352" s="108"/>
      <c r="O352" s="7"/>
    </row>
    <row r="353" spans="1:19" x14ac:dyDescent="0.25">
      <c r="A353" s="111" t="s">
        <v>194</v>
      </c>
      <c r="B353" s="112"/>
      <c r="C353" s="112"/>
      <c r="D353" s="112"/>
      <c r="E353" s="113"/>
      <c r="F353" s="116"/>
      <c r="G353" s="128"/>
      <c r="M353" s="108"/>
      <c r="O353" s="7"/>
    </row>
    <row r="354" spans="1:19" x14ac:dyDescent="0.25">
      <c r="A354" s="115" t="s">
        <v>185</v>
      </c>
      <c r="B354" s="127"/>
      <c r="C354" s="117">
        <v>0.87553739926671759</v>
      </c>
      <c r="D354" s="127"/>
      <c r="E354" s="32" t="s">
        <v>186</v>
      </c>
      <c r="F354" s="116"/>
      <c r="G354" s="128"/>
      <c r="M354" s="108"/>
      <c r="O354" s="7"/>
    </row>
    <row r="355" spans="1:19" x14ac:dyDescent="0.25">
      <c r="A355" s="115" t="s">
        <v>187</v>
      </c>
      <c r="B355" s="127"/>
      <c r="C355" s="117">
        <v>4.7421414081256628E-2</v>
      </c>
      <c r="D355" s="127"/>
      <c r="E355" s="32" t="s">
        <v>186</v>
      </c>
      <c r="F355" s="116"/>
      <c r="G355" s="128"/>
      <c r="M355" s="108"/>
      <c r="O355" s="7"/>
    </row>
    <row r="356" spans="1:19" x14ac:dyDescent="0.25">
      <c r="A356" s="115" t="s">
        <v>188</v>
      </c>
      <c r="B356" s="127"/>
      <c r="C356" s="117">
        <v>3.3490908414137092E-2</v>
      </c>
      <c r="D356" s="127"/>
      <c r="E356" s="32" t="s">
        <v>186</v>
      </c>
      <c r="F356" s="116"/>
      <c r="G356" s="128"/>
      <c r="M356" s="108"/>
      <c r="O356" s="7"/>
    </row>
    <row r="357" spans="1:19" x14ac:dyDescent="0.25">
      <c r="A357" s="115" t="s">
        <v>189</v>
      </c>
      <c r="B357" s="127"/>
      <c r="C357" s="117">
        <v>4.3550278237888741E-2</v>
      </c>
      <c r="D357" s="127"/>
      <c r="E357" s="32" t="s">
        <v>186</v>
      </c>
      <c r="F357" s="116"/>
      <c r="G357" s="128"/>
      <c r="O357" s="7"/>
      <c r="S357" s="90"/>
    </row>
    <row r="358" spans="1:19" x14ac:dyDescent="0.25">
      <c r="A358" s="115" t="s">
        <v>190</v>
      </c>
      <c r="B358" s="127"/>
      <c r="C358" s="117">
        <v>0</v>
      </c>
      <c r="D358" s="127"/>
      <c r="E358" s="32" t="s">
        <v>186</v>
      </c>
      <c r="F358" s="116"/>
      <c r="G358" s="128"/>
      <c r="M358" s="108"/>
      <c r="O358" s="7"/>
      <c r="P358" s="138"/>
    </row>
    <row r="359" spans="1:19" x14ac:dyDescent="0.25">
      <c r="A359" s="115" t="s">
        <v>191</v>
      </c>
      <c r="B359" s="127"/>
      <c r="C359" s="117">
        <v>0</v>
      </c>
      <c r="D359" s="127"/>
      <c r="E359" s="32" t="s">
        <v>186</v>
      </c>
      <c r="F359" s="116"/>
      <c r="G359" s="128"/>
      <c r="M359" s="108"/>
      <c r="O359" s="7"/>
      <c r="P359" s="138"/>
    </row>
    <row r="360" spans="1:19" x14ac:dyDescent="0.25">
      <c r="A360" s="115" t="s">
        <v>192</v>
      </c>
      <c r="B360" s="127"/>
      <c r="C360" s="117">
        <f>SUM(C354:C359)</f>
        <v>1</v>
      </c>
      <c r="D360" s="127"/>
      <c r="E360" s="119"/>
      <c r="F360" s="116"/>
      <c r="G360" s="128"/>
      <c r="O360" s="7"/>
    </row>
    <row r="361" spans="1:19" x14ac:dyDescent="0.25">
      <c r="A361" s="115"/>
      <c r="B361" s="127"/>
      <c r="C361" s="52"/>
      <c r="D361" s="127"/>
      <c r="E361" s="121"/>
      <c r="F361" s="116"/>
      <c r="G361" s="128"/>
      <c r="M361" s="108"/>
      <c r="O361" s="8"/>
    </row>
    <row r="362" spans="1:19" ht="30" customHeight="1" thickBot="1" x14ac:dyDescent="0.3">
      <c r="A362" s="166" t="s">
        <v>195</v>
      </c>
      <c r="B362" s="167"/>
      <c r="C362" s="167"/>
      <c r="D362" s="167"/>
      <c r="E362" s="168"/>
      <c r="F362" s="116"/>
      <c r="G362" s="128"/>
      <c r="M362" s="108"/>
      <c r="O362" s="7"/>
    </row>
    <row r="363" spans="1:19" ht="15.75" thickBot="1" x14ac:dyDescent="0.3">
      <c r="A363" s="109"/>
      <c r="F363" s="129"/>
      <c r="G363" s="129"/>
      <c r="O363" s="38"/>
      <c r="Q363" s="153"/>
    </row>
    <row r="364" spans="1:19" x14ac:dyDescent="0.25">
      <c r="A364" s="111" t="s">
        <v>196</v>
      </c>
      <c r="B364" s="112"/>
      <c r="C364" s="112"/>
      <c r="D364" s="112"/>
      <c r="E364" s="113"/>
      <c r="F364" s="129"/>
      <c r="G364" s="129"/>
      <c r="O364" s="38"/>
    </row>
    <row r="365" spans="1:19" x14ac:dyDescent="0.25">
      <c r="A365" s="115" t="s">
        <v>185</v>
      </c>
      <c r="B365" s="116"/>
      <c r="C365" s="117">
        <v>0.82998705006016249</v>
      </c>
      <c r="D365" s="116"/>
      <c r="E365" s="31" t="s">
        <v>197</v>
      </c>
      <c r="F365" s="129"/>
      <c r="G365" s="129"/>
      <c r="O365" s="38"/>
      <c r="P365" s="154"/>
      <c r="Q365" s="96"/>
    </row>
    <row r="366" spans="1:19" x14ac:dyDescent="0.25">
      <c r="A366" s="115" t="s">
        <v>187</v>
      </c>
      <c r="B366" s="116"/>
      <c r="C366" s="117">
        <v>4.4954287065233113E-2</v>
      </c>
      <c r="D366" s="116"/>
      <c r="E366" s="31" t="s">
        <v>197</v>
      </c>
      <c r="F366" s="129"/>
      <c r="G366" s="129"/>
      <c r="O366" s="39"/>
      <c r="P366" s="96"/>
    </row>
    <row r="367" spans="1:19" x14ac:dyDescent="0.25">
      <c r="A367" s="115" t="s">
        <v>188</v>
      </c>
      <c r="B367" s="116"/>
      <c r="C367" s="117">
        <v>3.1748524165575741E-2</v>
      </c>
      <c r="D367" s="116"/>
      <c r="E367" s="31" t="s">
        <v>197</v>
      </c>
      <c r="F367" s="129"/>
      <c r="G367" s="129"/>
    </row>
    <row r="368" spans="1:19" x14ac:dyDescent="0.25">
      <c r="A368" s="115" t="s">
        <v>189</v>
      </c>
      <c r="B368" s="116"/>
      <c r="C368" s="117">
        <v>4.128454934562225E-2</v>
      </c>
      <c r="D368" s="116"/>
      <c r="E368" s="31" t="s">
        <v>197</v>
      </c>
      <c r="F368" s="129"/>
      <c r="G368" s="129"/>
    </row>
    <row r="369" spans="1:7" x14ac:dyDescent="0.25">
      <c r="A369" s="115" t="s">
        <v>190</v>
      </c>
      <c r="B369" s="116"/>
      <c r="C369" s="117">
        <v>5.2025589363406358E-2</v>
      </c>
      <c r="D369" s="116"/>
      <c r="E369" s="31" t="s">
        <v>197</v>
      </c>
      <c r="F369" s="129"/>
      <c r="G369" s="129"/>
    </row>
    <row r="370" spans="1:7" x14ac:dyDescent="0.25">
      <c r="A370" s="115" t="s">
        <v>191</v>
      </c>
      <c r="B370" s="116"/>
      <c r="C370" s="117">
        <v>0</v>
      </c>
      <c r="D370" s="116"/>
      <c r="E370" s="31" t="s">
        <v>197</v>
      </c>
      <c r="F370" s="129"/>
      <c r="G370" s="129"/>
    </row>
    <row r="371" spans="1:7" x14ac:dyDescent="0.25">
      <c r="A371" s="115" t="s">
        <v>192</v>
      </c>
      <c r="B371" s="116"/>
      <c r="C371" s="117">
        <f>SUM(C365:C370)</f>
        <v>0.99999999999999989</v>
      </c>
      <c r="D371" s="116"/>
      <c r="E371" s="119"/>
      <c r="F371" s="129"/>
      <c r="G371" s="129"/>
    </row>
    <row r="372" spans="1:7" x14ac:dyDescent="0.25">
      <c r="A372" s="115"/>
      <c r="B372" s="116"/>
      <c r="C372" s="52"/>
      <c r="D372" s="116"/>
      <c r="E372" s="121"/>
      <c r="F372" s="129"/>
      <c r="G372" s="129"/>
    </row>
    <row r="373" spans="1:7" ht="30.75" customHeight="1" thickBot="1" x14ac:dyDescent="0.3">
      <c r="A373" s="166" t="s">
        <v>193</v>
      </c>
      <c r="B373" s="167"/>
      <c r="C373" s="167"/>
      <c r="D373" s="167"/>
      <c r="E373" s="168"/>
      <c r="F373" s="129"/>
      <c r="G373" s="129"/>
    </row>
    <row r="374" spans="1:7" ht="15.75" thickBot="1" x14ac:dyDescent="0.3">
      <c r="A374" s="125"/>
      <c r="B374" s="125"/>
      <c r="C374" s="125"/>
      <c r="D374" s="125"/>
      <c r="E374" s="125"/>
      <c r="F374" s="129"/>
      <c r="G374" s="129"/>
    </row>
    <row r="375" spans="1:7" x14ac:dyDescent="0.25">
      <c r="A375" s="111" t="s">
        <v>198</v>
      </c>
      <c r="B375" s="112"/>
      <c r="C375" s="112"/>
      <c r="D375" s="112"/>
      <c r="E375" s="113"/>
      <c r="F375" s="129"/>
      <c r="G375" s="129"/>
    </row>
    <row r="376" spans="1:7" x14ac:dyDescent="0.25">
      <c r="A376" s="115" t="s">
        <v>185</v>
      </c>
      <c r="B376" s="127"/>
      <c r="C376" s="117">
        <v>0.87553739926671759</v>
      </c>
      <c r="D376" s="127"/>
      <c r="E376" s="32" t="s">
        <v>197</v>
      </c>
      <c r="F376" s="129"/>
      <c r="G376" s="129"/>
    </row>
    <row r="377" spans="1:7" x14ac:dyDescent="0.25">
      <c r="A377" s="115" t="s">
        <v>187</v>
      </c>
      <c r="B377" s="127"/>
      <c r="C377" s="117">
        <v>4.7421414081256628E-2</v>
      </c>
      <c r="D377" s="127"/>
      <c r="E377" s="32" t="s">
        <v>197</v>
      </c>
      <c r="F377" s="129"/>
      <c r="G377" s="129"/>
    </row>
    <row r="378" spans="1:7" x14ac:dyDescent="0.25">
      <c r="A378" s="115" t="s">
        <v>188</v>
      </c>
      <c r="B378" s="127"/>
      <c r="C378" s="117">
        <v>3.3490908414137092E-2</v>
      </c>
      <c r="D378" s="127"/>
      <c r="E378" s="32" t="s">
        <v>197</v>
      </c>
      <c r="F378" s="129"/>
      <c r="G378" s="129"/>
    </row>
    <row r="379" spans="1:7" x14ac:dyDescent="0.25">
      <c r="A379" s="115" t="s">
        <v>189</v>
      </c>
      <c r="B379" s="127"/>
      <c r="C379" s="117">
        <v>4.3550278237888741E-2</v>
      </c>
      <c r="D379" s="127"/>
      <c r="E379" s="32" t="s">
        <v>197</v>
      </c>
      <c r="F379" s="129"/>
      <c r="G379" s="129"/>
    </row>
    <row r="380" spans="1:7" x14ac:dyDescent="0.25">
      <c r="A380" s="115" t="s">
        <v>190</v>
      </c>
      <c r="B380" s="127"/>
      <c r="C380" s="117">
        <v>0</v>
      </c>
      <c r="D380" s="127"/>
      <c r="E380" s="32" t="s">
        <v>197</v>
      </c>
      <c r="F380" s="129"/>
      <c r="G380" s="129"/>
    </row>
    <row r="381" spans="1:7" x14ac:dyDescent="0.25">
      <c r="A381" s="115" t="s">
        <v>191</v>
      </c>
      <c r="B381" s="127"/>
      <c r="C381" s="117">
        <v>0</v>
      </c>
      <c r="D381" s="127"/>
      <c r="E381" s="32" t="s">
        <v>197</v>
      </c>
      <c r="F381" s="129"/>
      <c r="G381" s="129"/>
    </row>
    <row r="382" spans="1:7" x14ac:dyDescent="0.25">
      <c r="A382" s="115" t="s">
        <v>192</v>
      </c>
      <c r="B382" s="127"/>
      <c r="C382" s="117">
        <f>SUM(C376:C381)</f>
        <v>1</v>
      </c>
      <c r="D382" s="127"/>
      <c r="E382" s="119"/>
      <c r="F382" s="129"/>
      <c r="G382" s="129"/>
    </row>
    <row r="383" spans="1:7" x14ac:dyDescent="0.25">
      <c r="A383" s="115"/>
      <c r="B383" s="127"/>
      <c r="C383" s="52"/>
      <c r="D383" s="127"/>
      <c r="E383" s="121"/>
      <c r="F383" s="129"/>
      <c r="G383" s="129"/>
    </row>
    <row r="384" spans="1:7" ht="30.75" customHeight="1" thickBot="1" x14ac:dyDescent="0.3">
      <c r="A384" s="166" t="s">
        <v>195</v>
      </c>
      <c r="B384" s="167"/>
      <c r="C384" s="167"/>
      <c r="D384" s="167"/>
      <c r="E384" s="168"/>
      <c r="F384" s="129"/>
      <c r="G384" s="129"/>
    </row>
    <row r="385" spans="1:7" ht="15.75" thickBot="1" x14ac:dyDescent="0.3">
      <c r="A385" s="125"/>
      <c r="B385" s="125"/>
      <c r="C385" s="125"/>
      <c r="D385" s="125"/>
      <c r="E385" s="125"/>
      <c r="F385" s="129"/>
      <c r="G385" s="129"/>
    </row>
    <row r="386" spans="1:7" x14ac:dyDescent="0.25">
      <c r="A386" s="111" t="s">
        <v>238</v>
      </c>
      <c r="B386" s="112"/>
      <c r="C386" s="112"/>
      <c r="D386" s="112"/>
      <c r="E386" s="113"/>
    </row>
    <row r="387" spans="1:7" x14ac:dyDescent="0.25">
      <c r="A387" s="115" t="s">
        <v>185</v>
      </c>
      <c r="B387" s="116"/>
      <c r="C387" s="117">
        <v>0.86215768292952311</v>
      </c>
      <c r="D387" s="116"/>
      <c r="E387" s="31" t="s">
        <v>200</v>
      </c>
    </row>
    <row r="388" spans="1:7" x14ac:dyDescent="0.25">
      <c r="A388" s="115" t="s">
        <v>187</v>
      </c>
      <c r="B388" s="116"/>
      <c r="C388" s="117">
        <v>5.5012075709352994E-2</v>
      </c>
      <c r="D388" s="116"/>
      <c r="E388" s="31" t="s">
        <v>200</v>
      </c>
    </row>
    <row r="389" spans="1:7" x14ac:dyDescent="0.25">
      <c r="A389" s="115" t="s">
        <v>188</v>
      </c>
      <c r="B389" s="116"/>
      <c r="C389" s="117">
        <v>3.4196501346911989E-2</v>
      </c>
      <c r="D389" s="116"/>
      <c r="E389" s="31" t="s">
        <v>200</v>
      </c>
    </row>
    <row r="390" spans="1:7" x14ac:dyDescent="0.25">
      <c r="A390" s="115" t="s">
        <v>189</v>
      </c>
      <c r="B390" s="116"/>
      <c r="C390" s="117">
        <v>3.9179747210743972E-2</v>
      </c>
      <c r="D390" s="116"/>
      <c r="E390" s="31" t="s">
        <v>200</v>
      </c>
    </row>
    <row r="391" spans="1:7" x14ac:dyDescent="0.25">
      <c r="A391" s="115" t="s">
        <v>190</v>
      </c>
      <c r="B391" s="116"/>
      <c r="C391" s="117">
        <v>8.8249919670305658E-3</v>
      </c>
      <c r="D391" s="116"/>
      <c r="E391" s="31" t="s">
        <v>200</v>
      </c>
    </row>
    <row r="392" spans="1:7" x14ac:dyDescent="0.25">
      <c r="A392" s="115" t="s">
        <v>191</v>
      </c>
      <c r="B392" s="116"/>
      <c r="C392" s="117">
        <v>6.2900083643745294E-4</v>
      </c>
      <c r="D392" s="116"/>
      <c r="E392" s="31" t="s">
        <v>200</v>
      </c>
    </row>
    <row r="393" spans="1:7" x14ac:dyDescent="0.25">
      <c r="A393" s="115" t="s">
        <v>192</v>
      </c>
      <c r="B393" s="116"/>
      <c r="C393" s="117">
        <f>SUM(C387:C392)</f>
        <v>1</v>
      </c>
      <c r="D393" s="116"/>
      <c r="E393" s="119"/>
    </row>
    <row r="394" spans="1:7" x14ac:dyDescent="0.25">
      <c r="A394" s="115"/>
      <c r="B394" s="116"/>
      <c r="C394" s="52"/>
      <c r="D394" s="116"/>
      <c r="E394" s="121"/>
    </row>
    <row r="395" spans="1:7" ht="33" customHeight="1" thickBot="1" x14ac:dyDescent="0.3">
      <c r="A395" s="166" t="s">
        <v>201</v>
      </c>
      <c r="B395" s="167"/>
      <c r="C395" s="167"/>
      <c r="D395" s="167"/>
      <c r="E395" s="168"/>
    </row>
    <row r="396" spans="1:7" ht="15.75" thickBot="1" x14ac:dyDescent="0.3">
      <c r="A396" s="109"/>
    </row>
    <row r="397" spans="1:7" x14ac:dyDescent="0.25">
      <c r="A397" s="111" t="s">
        <v>239</v>
      </c>
      <c r="B397" s="112"/>
      <c r="C397" s="112"/>
      <c r="D397" s="112"/>
      <c r="E397" s="113"/>
    </row>
    <row r="398" spans="1:7" x14ac:dyDescent="0.25">
      <c r="A398" s="115" t="s">
        <v>185</v>
      </c>
      <c r="B398" s="116"/>
      <c r="C398" s="117">
        <v>0.8621969997819775</v>
      </c>
      <c r="D398" s="116"/>
      <c r="E398" s="31" t="s">
        <v>240</v>
      </c>
    </row>
    <row r="399" spans="1:7" x14ac:dyDescent="0.25">
      <c r="A399" s="115" t="s">
        <v>187</v>
      </c>
      <c r="B399" s="116"/>
      <c r="C399" s="117">
        <v>6.8078297975008445E-2</v>
      </c>
      <c r="D399" s="116"/>
      <c r="E399" s="31" t="s">
        <v>240</v>
      </c>
    </row>
    <row r="400" spans="1:7" x14ac:dyDescent="0.25">
      <c r="A400" s="115" t="s">
        <v>188</v>
      </c>
      <c r="B400" s="116"/>
      <c r="C400" s="117">
        <v>3.6190992371648675E-2</v>
      </c>
      <c r="D400" s="116"/>
      <c r="E400" s="31" t="s">
        <v>240</v>
      </c>
    </row>
    <row r="401" spans="1:17" x14ac:dyDescent="0.25">
      <c r="A401" s="115" t="s">
        <v>189</v>
      </c>
      <c r="B401" s="116"/>
      <c r="C401" s="117">
        <v>3.353370987136553E-2</v>
      </c>
      <c r="D401" s="116"/>
      <c r="E401" s="31" t="s">
        <v>240</v>
      </c>
      <c r="F401" s="129"/>
      <c r="G401" s="129"/>
    </row>
    <row r="402" spans="1:17" x14ac:dyDescent="0.25">
      <c r="A402" s="115" t="s">
        <v>190</v>
      </c>
      <c r="B402" s="116"/>
      <c r="C402" s="117">
        <v>0</v>
      </c>
      <c r="D402" s="116"/>
      <c r="E402" s="31" t="s">
        <v>240</v>
      </c>
      <c r="F402" s="129"/>
      <c r="G402" s="129"/>
    </row>
    <row r="403" spans="1:17" x14ac:dyDescent="0.25">
      <c r="A403" s="115" t="s">
        <v>191</v>
      </c>
      <c r="B403" s="116"/>
      <c r="C403" s="117">
        <v>0</v>
      </c>
      <c r="D403" s="116"/>
      <c r="E403" s="31" t="s">
        <v>240</v>
      </c>
      <c r="F403" s="125"/>
      <c r="G403" s="125"/>
      <c r="H403" s="125"/>
      <c r="I403" s="125"/>
      <c r="J403" s="125"/>
      <c r="K403" s="125"/>
    </row>
    <row r="404" spans="1:17" x14ac:dyDescent="0.25">
      <c r="A404" s="115" t="s">
        <v>192</v>
      </c>
      <c r="B404" s="116"/>
      <c r="C404" s="117">
        <f>SUM(C398:C403)</f>
        <v>1.0000000000000002</v>
      </c>
      <c r="D404" s="116"/>
      <c r="E404" s="155"/>
      <c r="F404" s="129"/>
      <c r="G404" s="129"/>
    </row>
    <row r="405" spans="1:17" x14ac:dyDescent="0.25">
      <c r="A405" s="115"/>
      <c r="B405" s="116"/>
      <c r="C405" s="117"/>
      <c r="D405" s="116"/>
      <c r="E405" s="155"/>
    </row>
    <row r="406" spans="1:17" ht="33" customHeight="1" thickBot="1" x14ac:dyDescent="0.3">
      <c r="A406" s="166" t="s">
        <v>241</v>
      </c>
      <c r="B406" s="167"/>
      <c r="C406" s="167"/>
      <c r="D406" s="167"/>
      <c r="E406" s="168"/>
      <c r="L406" s="125"/>
    </row>
    <row r="407" spans="1:17" x14ac:dyDescent="0.25">
      <c r="A407" s="109"/>
    </row>
    <row r="408" spans="1:17" x14ac:dyDescent="0.25">
      <c r="A408" s="42" t="s">
        <v>242</v>
      </c>
      <c r="B408" s="125"/>
      <c r="C408" s="125"/>
      <c r="D408" s="125"/>
      <c r="E408" s="125"/>
    </row>
    <row r="409" spans="1:17" x14ac:dyDescent="0.25">
      <c r="B409" s="125"/>
      <c r="C409" s="125"/>
      <c r="D409" s="125"/>
      <c r="E409" s="125"/>
    </row>
    <row r="410" spans="1:17" x14ac:dyDescent="0.25">
      <c r="A410" s="42" t="s">
        <v>243</v>
      </c>
      <c r="B410" s="125"/>
      <c r="C410" s="125"/>
      <c r="D410" s="125"/>
      <c r="E410" s="125"/>
    </row>
    <row r="411" spans="1:17" x14ac:dyDescent="0.25">
      <c r="B411" s="125"/>
      <c r="C411" s="125"/>
      <c r="D411" s="125"/>
      <c r="E411" s="125"/>
    </row>
    <row r="412" spans="1:17" x14ac:dyDescent="0.25">
      <c r="A412" s="156" t="s">
        <v>244</v>
      </c>
      <c r="B412" s="157"/>
      <c r="C412" s="157"/>
      <c r="D412" s="157"/>
      <c r="E412" s="157"/>
      <c r="F412" s="157"/>
      <c r="G412" s="157"/>
      <c r="H412" s="157"/>
      <c r="I412" s="157"/>
      <c r="J412" s="157"/>
      <c r="K412" s="157"/>
    </row>
    <row r="413" spans="1:17" x14ac:dyDescent="0.25">
      <c r="A413" s="157"/>
      <c r="B413" s="157"/>
      <c r="C413" s="157"/>
      <c r="D413" s="157"/>
      <c r="E413" s="157"/>
      <c r="F413" s="157"/>
      <c r="G413" s="157"/>
      <c r="H413" s="157"/>
      <c r="I413" s="157"/>
      <c r="J413" s="157"/>
      <c r="K413" s="157"/>
      <c r="P413" s="125"/>
    </row>
    <row r="414" spans="1:17" ht="15" customHeight="1" x14ac:dyDescent="0.25">
      <c r="A414" s="132" t="s">
        <v>245</v>
      </c>
      <c r="B414" s="131"/>
      <c r="C414" s="131"/>
      <c r="D414" s="131"/>
      <c r="E414" s="131"/>
      <c r="F414" s="131"/>
      <c r="G414" s="131"/>
      <c r="H414" s="131"/>
      <c r="I414" s="131"/>
      <c r="J414" s="131"/>
      <c r="K414" s="131"/>
      <c r="M414" s="125"/>
      <c r="N414" s="125"/>
      <c r="O414" s="125"/>
      <c r="Q414" s="125"/>
    </row>
    <row r="415" spans="1:17" ht="15" customHeight="1" x14ac:dyDescent="0.25">
      <c r="A415" s="132"/>
      <c r="B415" s="131"/>
      <c r="C415" s="131"/>
      <c r="D415" s="131"/>
      <c r="E415" s="131"/>
      <c r="F415" s="131"/>
      <c r="G415" s="131"/>
      <c r="H415" s="131"/>
      <c r="I415" s="131"/>
      <c r="J415" s="131"/>
      <c r="K415" s="131"/>
    </row>
    <row r="416" spans="1:17" ht="45" customHeight="1" x14ac:dyDescent="0.25">
      <c r="A416" s="169" t="s">
        <v>246</v>
      </c>
      <c r="B416" s="169"/>
      <c r="C416" s="169"/>
      <c r="D416" s="169"/>
      <c r="E416" s="169"/>
      <c r="F416" s="169"/>
      <c r="G416" s="169"/>
      <c r="H416" s="169"/>
      <c r="I416" s="169"/>
      <c r="J416" s="169"/>
      <c r="K416" s="169"/>
      <c r="L416" s="169"/>
      <c r="M416" s="169"/>
      <c r="N416" s="169"/>
      <c r="O416" s="169"/>
    </row>
    <row r="417" spans="1:17" x14ac:dyDescent="0.25">
      <c r="A417" s="132"/>
      <c r="B417" s="131"/>
      <c r="C417" s="131"/>
      <c r="D417" s="131"/>
      <c r="E417" s="131"/>
      <c r="F417" s="131"/>
      <c r="G417" s="131"/>
      <c r="H417" s="131"/>
      <c r="I417" s="131"/>
      <c r="J417" s="131"/>
      <c r="K417" s="131"/>
    </row>
    <row r="418" spans="1:17" ht="45" customHeight="1" x14ac:dyDescent="0.25">
      <c r="A418" s="169" t="s">
        <v>247</v>
      </c>
      <c r="B418" s="169"/>
      <c r="C418" s="169"/>
      <c r="D418" s="169"/>
      <c r="E418" s="169"/>
      <c r="F418" s="169"/>
      <c r="G418" s="169"/>
      <c r="H418" s="169"/>
      <c r="I418" s="169"/>
      <c r="J418" s="169"/>
      <c r="K418" s="169"/>
      <c r="L418" s="169"/>
      <c r="M418" s="169"/>
      <c r="N418" s="169"/>
      <c r="O418" s="169"/>
    </row>
    <row r="419" spans="1:17" x14ac:dyDescent="0.25">
      <c r="A419" s="158"/>
      <c r="B419" s="125"/>
      <c r="C419" s="125"/>
      <c r="D419" s="125"/>
      <c r="E419" s="125"/>
      <c r="L419" s="157"/>
    </row>
    <row r="420" spans="1:17" x14ac:dyDescent="0.25">
      <c r="A420" s="109" t="s">
        <v>206</v>
      </c>
      <c r="B420" s="42" t="s">
        <v>207</v>
      </c>
      <c r="L420" s="157"/>
    </row>
    <row r="421" spans="1:17" x14ac:dyDescent="0.25">
      <c r="A421" s="109"/>
      <c r="L421" s="131"/>
    </row>
    <row r="422" spans="1:17" x14ac:dyDescent="0.25">
      <c r="A422" s="109" t="s">
        <v>208</v>
      </c>
      <c r="B422" s="42" t="s">
        <v>248</v>
      </c>
    </row>
    <row r="424" spans="1:17" x14ac:dyDescent="0.25">
      <c r="P424" s="157"/>
    </row>
    <row r="425" spans="1:17" x14ac:dyDescent="0.25">
      <c r="P425" s="157"/>
    </row>
    <row r="426" spans="1:17" x14ac:dyDescent="0.25">
      <c r="M426" s="157"/>
      <c r="N426" s="157"/>
      <c r="O426" s="157"/>
      <c r="P426" s="157"/>
      <c r="Q426" s="157"/>
    </row>
    <row r="427" spans="1:17" x14ac:dyDescent="0.25">
      <c r="M427" s="157"/>
      <c r="N427" s="157"/>
      <c r="O427" s="157"/>
      <c r="P427" s="131"/>
      <c r="Q427" s="157"/>
    </row>
    <row r="428" spans="1:17" x14ac:dyDescent="0.25">
      <c r="M428" s="131"/>
      <c r="N428" s="131"/>
      <c r="O428" s="131"/>
      <c r="Q428" s="131"/>
    </row>
  </sheetData>
  <mergeCells count="15">
    <mergeCell ref="A416:O416"/>
    <mergeCell ref="A418:O418"/>
    <mergeCell ref="A350:E350"/>
    <mergeCell ref="A362:E362"/>
    <mergeCell ref="A373:E373"/>
    <mergeCell ref="A384:E384"/>
    <mergeCell ref="A395:E395"/>
    <mergeCell ref="A406:E406"/>
    <mergeCell ref="Q9:W9"/>
    <mergeCell ref="Y9:AA9"/>
    <mergeCell ref="A1:AC1"/>
    <mergeCell ref="A2:AC2"/>
    <mergeCell ref="A3:AC3"/>
    <mergeCell ref="A4:AC4"/>
    <mergeCell ref="A6:AC6"/>
  </mergeCells>
  <hyperlinks>
    <hyperlink ref="AE1" location="'WP - Summary'!A1" display="Summary" xr:uid="{06A3554C-D791-4458-8DF8-8B710C89B84D}"/>
    <hyperlink ref="G15" location="'WP - PIS Detail'!A1" display="WP - PIS Detail" xr:uid="{AE3F684D-9841-444F-92D0-363638B14AC1}"/>
    <hyperlink ref="G38" location="'WP - PIS Detail'!A1" display="WP - PIS Detail" xr:uid="{9D59DABD-0238-4E86-A8B2-F9B8216B040D}"/>
    <hyperlink ref="G46" location="'WP - PIS Detail'!A1" display="WP - PIS Detail" xr:uid="{B06AA46F-11D8-46C9-9B5D-D5310B58F9D4}"/>
    <hyperlink ref="G55" location="'WP - PIS Detail'!A1" display="WP - PIS Detail" xr:uid="{A9010168-63C9-44E0-89EF-7083A0C8B5E7}"/>
    <hyperlink ref="G65" location="'WP - PIS Detail'!A1" display="WP - PIS Detail" xr:uid="{8508F314-7145-4B7E-A777-0A4085ADF002}"/>
    <hyperlink ref="G79" location="'WP - PIS Detail'!A1" display="WP - PIS Detail" xr:uid="{D9965EA9-0C43-4938-9C3A-4F69018F634F}"/>
    <hyperlink ref="G88" location="'WP - PIS Detail'!A1" display="WP - PIS Detail" xr:uid="{901E405E-486B-4E01-B0DE-AB14CA204A02}"/>
    <hyperlink ref="G100" location="'WP - PIS Detail'!A1" display="WP - PIS Detail" xr:uid="{4CE27015-6B20-45DE-9BF0-FCC2F617DE80}"/>
    <hyperlink ref="G132" location="'WP - PIS Detail'!A1" display="WP - PIS Detail" xr:uid="{01993FA5-FADD-40F2-B92D-C242D75D3FFB}"/>
    <hyperlink ref="G143" location="'WP - PIS Detail'!A1" display="WP - PIS Detail" xr:uid="{3EDF6197-9A26-439A-A1D7-3747B7854D5E}"/>
    <hyperlink ref="G156" location="'WP - PIS Detail'!A1" display="WP - PIS Detail" xr:uid="{18B60C7A-C6FC-43BC-8BF7-07D23BB81B3F}"/>
    <hyperlink ref="G166" location="'WP - PIS Detail'!A1" display="WP - PIS Detail" xr:uid="{600ACFAE-A3B7-455E-B3BB-31F6017905FA}"/>
    <hyperlink ref="G176" location="'WP - PIS Detail'!A1" display="WP - PIS Detail" xr:uid="{28965517-AD93-475C-904D-3F35665D7258}"/>
    <hyperlink ref="G186" location="'WP - PIS Detail'!A1" display="WP - PIS Detail" xr:uid="{29F63490-C98F-41B8-BB24-87E47D0FD58B}"/>
    <hyperlink ref="G198" location="'WP - PIS Detail'!A1" display="WP - PIS Detail" xr:uid="{4309487C-5CD5-4717-A01B-A2F37AC96541}"/>
    <hyperlink ref="G245" location="'WP - PIS Detail'!A1" display="WP - PIS Detail" xr:uid="{733B65D4-D8CF-49CF-8BBA-BAECC1A105CF}"/>
    <hyperlink ref="G282" location="'WP - PIS Detail'!A1" display="WP - PIS Detail" xr:uid="{3A656DC0-DE0D-4C8C-8243-35E2B16B53E2}"/>
    <hyperlink ref="G308" location="'WP - PIS Detail'!A1" display="WP - PIS Detail" xr:uid="{A72521BE-0E3E-4693-A543-37C9E7B63A50}"/>
    <hyperlink ref="G334" location="'WP - PIS Detail'!A1" display="WP - PIS Detail, (D)" xr:uid="{96CEF19D-A5E8-47F9-9193-8521794FE81B}"/>
    <hyperlink ref="E387" location="'WP - Int &amp; Gen Allocator'!A1" display="WP - Intangible &amp; General Plant Allocator" xr:uid="{0C985129-90C6-46E0-953E-06BD3EE07C40}"/>
    <hyperlink ref="E388:E392" location="'WP - Int &amp; Gen Allocator'!A1" display="WP - Intangible &amp; General Plant Allocator" xr:uid="{26D077F4-4901-499B-94DF-6D588B38C333}"/>
    <hyperlink ref="E398" location="'WP - AD Depr. Plant Allocator'!A1" display="WP - AD Distribution Plant Allocator" xr:uid="{FBB78CA2-9832-4455-95D9-7E75924A5BD7}"/>
    <hyperlink ref="E399:E403" location="'WP - AD Depr. Plant Allocator'!A1" display="WP - AD Distribution Plant Allocator" xr:uid="{28513B0E-FDAB-4B65-BDBC-BC9DBDBE9C9F}"/>
    <hyperlink ref="E342" location="'WP - Coin. Peak Allocator Prod'!A1" display="WP - 12 Month Average Peak Allocator Prod" xr:uid="{CA08C0C1-6815-4DDD-98EB-4AD4EACDE90C}"/>
    <hyperlink ref="E343:E347" location="'WP - Coin. Peak Allocator Prod'!A1" display="WP - 12 Month Average Peak Allocator Prod" xr:uid="{5E3F1580-05AF-4935-821C-33C12C83FCDA}"/>
    <hyperlink ref="E365" location="'WP - Coin. Peak Allocator Trans'!A1" display="WP - 12 Month Average Peak Allocator Trans" xr:uid="{B90E27C1-A209-42F9-B97D-531C3698E677}"/>
    <hyperlink ref="E366:E370" location="'WP - Coin. Peak Allocator Trans'!A1" display="WP - 12 Month Average Peak Allocator Trans" xr:uid="{063000BA-70C9-4D2A-9E65-2417CA10F172}"/>
    <hyperlink ref="G121" location="'WP - PIS Detail'!A1" display="WP - PIS Detail" xr:uid="{58D7F9D9-B732-4EE3-987B-2A7D52DBCEE2}"/>
    <hyperlink ref="G108" location="'WP - PIS Detail'!A1" display="WP - PIS Detail" xr:uid="{53CF888B-2B48-46E4-A4A8-912CA2C289A0}"/>
    <hyperlink ref="G26" location="'WP - AD Wind'!A1" display="WP - AD Wind" xr:uid="{446A6633-A9C5-49BA-B7CF-76C13B61D245}"/>
    <hyperlink ref="G218" location="'WP - AD Wind'!A1" display="WP - AD Wind" xr:uid="{56052977-5D4C-4E14-9F25-6B1929CEFA54}"/>
    <hyperlink ref="G265" location="'WP - AD Wind'!A1" display="WP - AD Wind" xr:uid="{A3E40757-9CF4-4A33-81B9-D748DF45864A}"/>
    <hyperlink ref="E354" location="'WP - Coin. Peak Allocator Prod'!A1" display="WP - 12 Month Average Peak Allocator Prod" xr:uid="{770F1DB8-5E1A-409A-9C3A-EF960F4F237B}"/>
    <hyperlink ref="E355:E359" location="'WP - Coin. Peak Allocator Prod'!A1" display="WP - 12 Month Average Peak Allocator Prod" xr:uid="{ECCDB80C-F1F9-41BD-85B8-7C1ABCBB083A}"/>
    <hyperlink ref="E376" location="'WP - Coin. Peak Allocator Trans'!A1" display="WP - 12 Month Average Peak Allocator Trans" xr:uid="{8375E545-68B1-4065-ADAF-9AD0B4BA4410}"/>
    <hyperlink ref="E377:E381" location="'WP - Coin. Peak Allocator Trans'!A1" display="WP - 12 Month Average Peak Allocator Trans" xr:uid="{A8C269EF-E906-487F-BCA7-A003FB64D009}"/>
    <hyperlink ref="G31" location="'WP - AD Wind'!A1" display="WP - AD Wind" xr:uid="{571E878C-6E22-477D-8BCE-EED9D297C8FD}"/>
    <hyperlink ref="G21" location="'WP - AD Wind'!A1" display="WP - AD Wind" xr:uid="{136CB855-4F68-4514-B021-FC2E69D993F8}"/>
    <hyperlink ref="G209" location="'WP - AD Wind'!A1" display="WP - AD Wind" xr:uid="{E003CFE6-CF0D-4B72-8AC9-3E6261B96607}"/>
    <hyperlink ref="G257" location="'WP - AD Wind'!A1" display="WP - AD Wind" xr:uid="{05E97886-311A-4381-862D-6D4133A07EDE}"/>
    <hyperlink ref="G273" location="'WP - AD Wind'!A1" display="WP - AD Wind" xr:uid="{247070C6-63C9-4E42-BDAF-688C2D55BF7F}"/>
    <hyperlink ref="G111" location="'WP - PIS Detail'!A1" display="WP - PIS Detail" xr:uid="{363F96CE-F2E1-453D-917B-3EEDB5BBD309}"/>
    <hyperlink ref="G152" location="'WP - PIS Detail'!A1" display="WP - PIS Detail" xr:uid="{160C1554-2D48-453F-86EF-19623DDE83BF}"/>
    <hyperlink ref="G227:G233" location="'WP - AD Wind'!A1" display="WP - AD Wind" xr:uid="{F553C693-150C-48C9-B780-B40C821EA3E3}"/>
  </hyperlinks>
  <pageMargins left="0.25" right="0.25" top="0.75" bottom="0.75" header="0.3" footer="0.3"/>
  <pageSetup scale="43" fitToHeight="0" orientation="landscape" r:id="rId1"/>
  <rowBreaks count="2" manualBreakCount="2">
    <brk id="86" max="16383" man="1"/>
    <brk id="39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Request Document" ma:contentTypeID="0x010100206E3723896D864285FE79071FE0025500FADE739B8C756E4BAB566FFEF124A67E" ma:contentTypeVersion="20" ma:contentTypeDescription="" ma:contentTypeScope="" ma:versionID="281085f302591a6e73c21e89728b829b">
  <xsd:schema xmlns:xsd="http://www.w3.org/2001/XMLSchema" xmlns:xs="http://www.w3.org/2001/XMLSchema" xmlns:p="http://schemas.microsoft.com/office/2006/metadata/properties" xmlns:ns2="6aaebd5e-ab20-4948-9c1f-e24831c0d4a7" xmlns:ns3="defe23fe-3364-485e-91c1-4c596886e0e9" targetNamespace="http://schemas.microsoft.com/office/2006/metadata/properties" ma:root="true" ma:fieldsID="fdb0ffdecfec976bf76acad1362da528" ns2:_="" ns3:_="">
    <xsd:import namespace="6aaebd5e-ab20-4948-9c1f-e24831c0d4a7"/>
    <xsd:import namespace="defe23fe-3364-485e-91c1-4c596886e0e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LURequestNumber"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aebd5e-ab20-4948-9c1f-e24831c0d4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dab768c-cda7-4925-a511-6ce547cbab56"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fe23fe-3364-485e-91c1-4c596886e0e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LURequestNumber" ma:index="14" nillable="true" ma:displayName="Request Number" ma:indexed="true" ma:internalName="LURequestNumber">
      <xsd:simpleType>
        <xsd:restriction base="dms:Text">
          <xsd:maxLength value="255"/>
        </xsd:restriction>
      </xsd:simpleType>
    </xsd:element>
    <xsd:element name="TaxCatchAll" ma:index="17" nillable="true" ma:displayName="Taxonomy Catch All Column" ma:hidden="true" ma:list="{3c24333a-1792-4690-ae99-a3e0e307c841}" ma:internalName="TaxCatchAll" ma:showField="CatchAllData" ma:web="defe23fe-3364-485e-91c1-4c596886e0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fe23fe-3364-485e-91c1-4c596886e0e9" xsi:nil="true"/>
    <lcf76f155ced4ddcb4097134ff3c332f xmlns="6aaebd5e-ab20-4948-9c1f-e24831c0d4a7">
      <Terms xmlns="http://schemas.microsoft.com/office/infopath/2007/PartnerControls"/>
    </lcf76f155ced4ddcb4097134ff3c332f>
    <LURequestNumber xmlns="defe23fe-3364-485e-91c1-4c596886e0e9">12489</LURequestNumber>
  </documentManagement>
</p:properties>
</file>

<file path=customXml/itemProps1.xml><?xml version="1.0" encoding="utf-8"?>
<ds:datastoreItem xmlns:ds="http://schemas.openxmlformats.org/officeDocument/2006/customXml" ds:itemID="{101D2260-896C-49A2-B737-42691C137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aebd5e-ab20-4948-9c1f-e24831c0d4a7"/>
    <ds:schemaRef ds:uri="defe23fe-3364-485e-91c1-4c596886e0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9C4F05-A387-4BDE-9865-1FF78926AF6A}">
  <ds:schemaRefs>
    <ds:schemaRef ds:uri="http://schemas.microsoft.com/sharepoint/v3/contenttype/forms"/>
  </ds:schemaRefs>
</ds:datastoreItem>
</file>

<file path=customXml/itemProps3.xml><?xml version="1.0" encoding="utf-8"?>
<ds:datastoreItem xmlns:ds="http://schemas.openxmlformats.org/officeDocument/2006/customXml" ds:itemID="{FD2117FA-0A87-4E54-9AF9-E8C62FC2971F}">
  <ds:schemaRefs>
    <ds:schemaRef ds:uri="http://schemas.microsoft.com/office/2006/metadata/properties"/>
    <ds:schemaRef ds:uri="http://schemas.microsoft.com/office/infopath/2007/PartnerControls"/>
    <ds:schemaRef ds:uri="defe23fe-3364-485e-91c1-4c596886e0e9"/>
    <ds:schemaRef ds:uri="6aaebd5e-ab20-4948-9c1f-e24831c0d4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WP - Plant with Wind</vt:lpstr>
      <vt:lpstr>WP - AD with Wind</vt:lpstr>
      <vt:lpstr>'WP - Plant with Wind'!Print_Titles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Gloodt</dc:creator>
  <cp:keywords/>
  <dc:description/>
  <cp:lastModifiedBy>Hildebrand, Tiffany</cp:lastModifiedBy>
  <cp:revision/>
  <dcterms:created xsi:type="dcterms:W3CDTF">2025-06-02T13:59:01Z</dcterms:created>
  <dcterms:modified xsi:type="dcterms:W3CDTF">2025-09-16T19:08:37Z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0x010100206E3723896D864285FE79071FE0025500FADE739B8C756E4BAB566FFEF124A67E</vt:lpwstr>
  </property>
  <property fmtid="{D5CDD505-2E9C-101B-9397-08002B2CF9AE}" pid="3" name="MediaServiceImageTags">
    <vt:lpwstr/>
  </property>
</Properties>
</file>