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CF2599DC-31E2-4073-B12E-6B531E05037E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7" l="1"/>
  <c r="C26" i="17"/>
  <c r="C20" i="17"/>
  <c r="C4" i="17"/>
  <c r="D11" i="6"/>
  <c r="C27" i="17" l="1"/>
  <c r="C30" i="17" s="1"/>
  <c r="C32" i="17" s="1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<sst xmlns="http://schemas.openxmlformats.org/spreadsheetml/2006/main" count="186" uniqueCount="88">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</sst>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B31" sqref="B31"/>
      <selection pane="bottomLeft" activeCell="E25" sqref="E2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45900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-4259034.18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-4259034.18</v>
      </c>
    </row>
    <row r="27" spans="1:6" ht="15.75" thickBot="1" x14ac:dyDescent="0.3">
      <c r="A27" s="12" t="s">
        <v>7</v>
      </c>
      <c r="B27" s="22"/>
      <c r="C27" s="66">
        <f>SUM(C26)+C20</f>
        <v>-4259034.18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3.806974166666666E-3</v>
      </c>
    </row>
    <row r="30" spans="1:6" x14ac:dyDescent="0.25">
      <c r="A30" s="15" t="s">
        <v>9</v>
      </c>
      <c r="B30" s="43"/>
      <c r="C30" s="43">
        <f>(C27+B34)*C29</f>
        <v>57847.090880419644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19454065.285522252</v>
      </c>
      <c r="C34" s="66">
        <f>C27+C30+B34+C32</f>
        <v>15252878.196402673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B31" sqref="B31"/>
      <selection pane="bottomLeft" activeCell="B32" sqref="B3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45900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3.806974166666666E-3</v>
      </c>
    </row>
    <row r="30" spans="1:6" x14ac:dyDescent="0.25">
      <c r="A30" s="15" t="s">
        <v>9</v>
      </c>
      <c r="B30" s="43"/>
      <c r="C30" s="43">
        <f>(C27+B32)*C29</f>
        <v>47639.052705194721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12513626.470679946</v>
      </c>
      <c r="C32" s="66">
        <f>C27+C30+B32</f>
        <v>12561265.523385141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B31" sqref="B31"/>
      <selection pane="bottomLeft" activeCell="B33" sqref="B3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45900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94608.86</v>
      </c>
      <c r="D6" s="56"/>
      <c r="E6" s="57"/>
    </row>
    <row r="7" spans="1:13" x14ac:dyDescent="0.25">
      <c r="A7" s="5" t="s">
        <v>82</v>
      </c>
      <c r="B7" s="6"/>
      <c r="C7" s="40">
        <v>2906.7400000000007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-14798674.299731195</v>
      </c>
      <c r="D13" s="56"/>
      <c r="E13" s="57"/>
      <c r="F13" s="58"/>
    </row>
    <row r="14" spans="1:13" x14ac:dyDescent="0.25">
      <c r="A14" s="5" t="s">
        <v>63</v>
      </c>
      <c r="B14" s="6"/>
      <c r="C14" s="40">
        <v>-7758623.6500000246</v>
      </c>
      <c r="D14" s="56"/>
      <c r="E14" s="57"/>
      <c r="F14" s="58"/>
    </row>
    <row r="15" spans="1:13" x14ac:dyDescent="0.25">
      <c r="A15" s="5" t="s">
        <v>2</v>
      </c>
      <c r="B15" s="6"/>
      <c r="C15" s="40">
        <v>8507831.2549342569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4554620.6140330834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821252.36999999988</v>
      </c>
      <c r="D17" s="56"/>
      <c r="E17" s="57"/>
      <c r="F17" s="58"/>
    </row>
    <row r="18" spans="1:6" x14ac:dyDescent="0.25">
      <c r="A18" s="5" t="s">
        <v>49</v>
      </c>
      <c r="B18" s="6"/>
      <c r="C18" s="40">
        <v>235298.51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-7549112.9340972165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-7747521.5568425348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3.806974166666666E-3</v>
      </c>
    </row>
    <row r="30" spans="1:6" x14ac:dyDescent="0.25">
      <c r="A30" s="15" t="s">
        <v>9</v>
      </c>
      <c r="B30" s="43"/>
      <c r="C30" s="43">
        <f>(C27+B32)*C29</f>
        <v>-29494.61442259264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0</v>
      </c>
      <c r="C32" s="66">
        <f>C27+C30+B32</f>
        <v>-7777016.1712651271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G19" sqref="G1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45900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1951926.6899999997</v>
      </c>
    </row>
    <row r="10" spans="1:4" x14ac:dyDescent="0.25">
      <c r="A10" s="35" t="s">
        <v>31</v>
      </c>
      <c r="B10" s="27" t="s">
        <v>30</v>
      </c>
      <c r="C10" s="36">
        <v>420129.34000000008</v>
      </c>
      <c r="D10" s="8"/>
    </row>
    <row r="11" spans="1:4" x14ac:dyDescent="0.25">
      <c r="A11" s="35" t="s">
        <v>32</v>
      </c>
      <c r="B11" s="27" t="s">
        <v>30</v>
      </c>
      <c r="C11" s="36">
        <v>948981.50999999978</v>
      </c>
      <c r="D11" s="8"/>
    </row>
    <row r="12" spans="1:4" x14ac:dyDescent="0.25">
      <c r="A12" s="35" t="s">
        <v>33</v>
      </c>
      <c r="B12" s="27" t="s">
        <v>34</v>
      </c>
      <c r="C12" s="36">
        <v>416906.37000000011</v>
      </c>
      <c r="D12" s="8"/>
    </row>
    <row r="13" spans="1:4" x14ac:dyDescent="0.25">
      <c r="A13" s="35" t="s">
        <v>35</v>
      </c>
      <c r="B13" s="27" t="s">
        <v>30</v>
      </c>
      <c r="C13" s="36">
        <v>10401.470000000001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19341.310000000001</v>
      </c>
      <c r="D15" s="25"/>
    </row>
    <row r="16" spans="1:4" x14ac:dyDescent="0.25">
      <c r="A16" s="37" t="s">
        <v>38</v>
      </c>
      <c r="B16" s="27" t="s">
        <v>34</v>
      </c>
      <c r="C16" s="36">
        <v>269361.84999999998</v>
      </c>
      <c r="D16" s="25"/>
    </row>
    <row r="17" spans="1:4" x14ac:dyDescent="0.25">
      <c r="A17" s="37" t="s">
        <v>39</v>
      </c>
      <c r="B17" s="27" t="s">
        <v>34</v>
      </c>
      <c r="C17" s="36">
        <v>221985.63999999998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4259034.18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K47" sqref="K47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45900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Aug-2025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1311401064.6267529</v>
      </c>
      <c r="D11" s="62">
        <f>($E$38/$E$57)</f>
        <v>7.6966043691179155E-5</v>
      </c>
      <c r="E11" s="49">
        <f>C11*D11</f>
        <v>100933.35163672152</v>
      </c>
    </row>
    <row r="12" spans="1:5" x14ac:dyDescent="0.25">
      <c r="A12" s="35" t="s">
        <v>31</v>
      </c>
      <c r="B12" s="27" t="s">
        <v>30</v>
      </c>
      <c r="C12" s="69">
        <v>307117575.52793604</v>
      </c>
      <c r="D12" s="62">
        <f>($E$38/$E$57)</f>
        <v>7.6966043691179155E-5</v>
      </c>
      <c r="E12" s="49">
        <f>C12*D12</f>
        <v>23637.624736412141</v>
      </c>
    </row>
    <row r="13" spans="1:5" x14ac:dyDescent="0.25">
      <c r="A13" s="35" t="s">
        <v>32</v>
      </c>
      <c r="B13" s="27" t="s">
        <v>30</v>
      </c>
      <c r="C13" s="69">
        <v>696771397.36188269</v>
      </c>
      <c r="D13" s="62">
        <f>($E$38/$E$57)</f>
        <v>7.6966043691179155E-5</v>
      </c>
      <c r="E13" s="49">
        <f t="shared" ref="E13:E19" si="0">C13*D13</f>
        <v>53627.737812118612</v>
      </c>
    </row>
    <row r="14" spans="1:5" x14ac:dyDescent="0.25">
      <c r="A14" s="35" t="s">
        <v>33</v>
      </c>
      <c r="B14" s="27" t="s">
        <v>34</v>
      </c>
      <c r="C14" s="69">
        <v>312495030.37065864</v>
      </c>
      <c r="D14" s="62">
        <f>($E$38/$E$57)</f>
        <v>7.6966043691179155E-5</v>
      </c>
      <c r="E14" s="49">
        <f t="shared" si="0"/>
        <v>24051.506160784469</v>
      </c>
    </row>
    <row r="15" spans="1:5" x14ac:dyDescent="0.25">
      <c r="A15" s="35" t="s">
        <v>35</v>
      </c>
      <c r="B15" s="27" t="s">
        <v>30</v>
      </c>
      <c r="C15" s="69">
        <v>8920214.538020432</v>
      </c>
      <c r="D15" s="62">
        <f>($E$38/$E$57)</f>
        <v>7.6966043691179155E-5</v>
      </c>
      <c r="E15" s="49">
        <f t="shared" si="0"/>
        <v>686.55362186797208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14218502.890340503</v>
      </c>
      <c r="D17" s="62">
        <f>($E$38/$E$57)</f>
        <v>7.6966043691179155E-5</v>
      </c>
      <c r="E17" s="49">
        <f t="shared" si="0"/>
        <v>1094.3419146811043</v>
      </c>
    </row>
    <row r="18" spans="1:5" x14ac:dyDescent="0.25">
      <c r="A18" s="37" t="s">
        <v>38</v>
      </c>
      <c r="B18" s="27" t="s">
        <v>34</v>
      </c>
      <c r="C18" s="69">
        <v>198123526.17809722</v>
      </c>
      <c r="D18" s="62">
        <f>($E$38/$E$57)</f>
        <v>7.6966043691179155E-5</v>
      </c>
      <c r="E18" s="49">
        <f t="shared" si="0"/>
        <v>15248.783972073908</v>
      </c>
    </row>
    <row r="19" spans="1:5" x14ac:dyDescent="0.25">
      <c r="A19" s="37" t="s">
        <v>39</v>
      </c>
      <c r="B19" s="27" t="s">
        <v>34</v>
      </c>
      <c r="C19" s="69">
        <v>163189769.50631142</v>
      </c>
      <c r="D19" s="62">
        <f>($E$38/$E$57)</f>
        <v>7.6966043691179155E-5</v>
      </c>
      <c r="E19" s="49">
        <f t="shared" si="0"/>
        <v>12560.070929776221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3012237080.9999995</v>
      </c>
      <c r="D21" s="51"/>
      <c r="E21" s="51">
        <f t="shared" ref="E21" si="1">SUM(E11:E20)</f>
        <v>231839.97078443589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D28" sqref="D28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45900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F29" sqref="F2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45900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1951926.6899999997</v>
      </c>
      <c r="D8" s="39">
        <v>1236400000</v>
      </c>
      <c r="E8" s="68">
        <v>1.3255806890709791E-3</v>
      </c>
      <c r="F8" s="36">
        <f>D8*E8</f>
        <v>1638947.9639673587</v>
      </c>
      <c r="G8" s="36">
        <f>F8-C8</f>
        <v>-312978.72603264102</v>
      </c>
    </row>
    <row r="9" spans="1:7" x14ac:dyDescent="0.25">
      <c r="A9" s="27" t="s">
        <v>31</v>
      </c>
      <c r="B9" s="27" t="s">
        <v>30</v>
      </c>
      <c r="C9" s="36">
        <f>'18A'!C10</f>
        <v>420129.34000000008</v>
      </c>
      <c r="D9" s="39">
        <v>286450759.99999994</v>
      </c>
      <c r="E9" s="68">
        <v>1.3255806890709791E-3</v>
      </c>
      <c r="F9" s="36">
        <f t="shared" ref="F9:F16" si="0">D9*E9</f>
        <v>379713.59582570556</v>
      </c>
      <c r="G9" s="36">
        <f t="shared" ref="G9:G16" si="1">F9-C9</f>
        <v>-40415.744174294523</v>
      </c>
    </row>
    <row r="10" spans="1:7" x14ac:dyDescent="0.25">
      <c r="A10" s="27" t="s">
        <v>32</v>
      </c>
      <c r="B10" s="27" t="s">
        <v>30</v>
      </c>
      <c r="C10" s="36">
        <f>'18A'!C11</f>
        <v>948981.50999999978</v>
      </c>
      <c r="D10" s="39">
        <v>683185149.99999988</v>
      </c>
      <c r="E10" s="68">
        <v>1.3255806890709791E-3</v>
      </c>
      <c r="F10" s="36">
        <f t="shared" si="0"/>
        <v>905617.04190006002</v>
      </c>
      <c r="G10" s="36">
        <f t="shared" si="1"/>
        <v>-43364.468099939753</v>
      </c>
    </row>
    <row r="11" spans="1:7" x14ac:dyDescent="0.25">
      <c r="A11" s="27" t="s">
        <v>33</v>
      </c>
      <c r="B11" s="27" t="s">
        <v>34</v>
      </c>
      <c r="C11" s="36">
        <f>'18A'!C12</f>
        <v>416906.37000000011</v>
      </c>
      <c r="D11" s="39">
        <v>317164740</v>
      </c>
      <c r="E11" s="68">
        <v>1.3255806890709791E-3</v>
      </c>
      <c r="F11" s="36">
        <f t="shared" si="0"/>
        <v>420427.45459821791</v>
      </c>
      <c r="G11" s="36">
        <f t="shared" si="1"/>
        <v>3521.0845982177998</v>
      </c>
    </row>
    <row r="12" spans="1:7" x14ac:dyDescent="0.25">
      <c r="A12" s="27" t="s">
        <v>42</v>
      </c>
      <c r="B12" s="27" t="s">
        <v>30</v>
      </c>
      <c r="C12" s="36">
        <f>'18A'!C13</f>
        <v>10401.470000000001</v>
      </c>
      <c r="D12" s="39">
        <v>10135417.295000004</v>
      </c>
      <c r="E12" s="68">
        <v>1.3255806890709791E-3</v>
      </c>
      <c r="F12" s="36">
        <f t="shared" si="0"/>
        <v>13435.313441928025</v>
      </c>
      <c r="G12" s="36">
        <f t="shared" si="1"/>
        <v>3033.8434419280238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19341.310000000001</v>
      </c>
      <c r="D14" s="39">
        <v>16303329.80544685</v>
      </c>
      <c r="E14" s="68">
        <v>1.3255806890709791E-3</v>
      </c>
      <c r="F14" s="36">
        <f t="shared" si="0"/>
        <v>21611.379157655669</v>
      </c>
      <c r="G14" s="36">
        <f t="shared" si="1"/>
        <v>2270.0691576556674</v>
      </c>
    </row>
    <row r="15" spans="1:7" x14ac:dyDescent="0.25">
      <c r="A15" s="28" t="s">
        <v>38</v>
      </c>
      <c r="B15" s="27" t="s">
        <v>34</v>
      </c>
      <c r="C15" s="36">
        <f>'18A'!C16</f>
        <v>269361.84999999998</v>
      </c>
      <c r="D15" s="39">
        <v>178568263.18970335</v>
      </c>
      <c r="E15" s="68">
        <v>1.3255806890709791E-3</v>
      </c>
      <c r="F15" s="36">
        <f t="shared" si="0"/>
        <v>236706.64136521492</v>
      </c>
      <c r="G15" s="36">
        <f t="shared" si="1"/>
        <v>-32655.208634785056</v>
      </c>
    </row>
    <row r="16" spans="1:7" x14ac:dyDescent="0.25">
      <c r="A16" s="28" t="s">
        <v>39</v>
      </c>
      <c r="B16" s="27" t="s">
        <v>34</v>
      </c>
      <c r="C16" s="36">
        <f>'18A'!C17</f>
        <v>221985.63999999998</v>
      </c>
      <c r="D16" s="39">
        <v>156665717.00484982</v>
      </c>
      <c r="E16" s="68">
        <v>1.3255806890709791E-3</v>
      </c>
      <c r="F16" s="36">
        <f t="shared" si="0"/>
        <v>207673.04910108785</v>
      </c>
      <c r="G16" s="36">
        <f t="shared" si="1"/>
        <v>-14312.590898912138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4259034.18</v>
      </c>
      <c r="D18" s="41">
        <f>SUM(D8:D17)</f>
        <v>2884873377.2950001</v>
      </c>
      <c r="E18" s="30"/>
      <c r="F18" s="34">
        <f>SUM(F8:F17)</f>
        <v>3824132.4393572286</v>
      </c>
      <c r="G18" s="34">
        <f>SUM(G8:G17)</f>
        <v>-434901.74064277101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3" sqref="B33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45900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18" sqref="A18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45900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2025-10-09T18:12:41Z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